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M3_LEP\"/>
    </mc:Choice>
  </mc:AlternateContent>
  <xr:revisionPtr revIDLastSave="0" documentId="13_ncr:1_{A3EF6DA2-65FB-4E94-AD6F-BC7D766BF6B6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L1" i="71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O36" i="105" l="1"/>
  <c r="Q36" i="105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<sst xmlns="http://schemas.openxmlformats.org/spreadsheetml/2006/main" count="2354" uniqueCount="530">
  <si>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</si>
  <si>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</si>
  <si>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</si>
  <si>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</si>
  <si>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</si>
  <si>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</si>
  <si>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</si>
  <si>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</si>
  <si>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</si>
  <si>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</si>
  <si>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</si>
  <si>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</si>
  <si>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</si>
  <si>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</si>
  <si>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</si>
  <si>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</si>
  <si>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</si>
  <si>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</si>
  <si>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</si>
  <si>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</si>
  <si>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</si>
  <si>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</si>
  <si>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</si>
  <si>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</si>
  <si>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</si>
  <si>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</si>
  <si>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</si>
  <si>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</si>
  <si>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</si>
  <si>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</si>
  <si>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</si>
  <si>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</si>
  <si>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</si>
  <si>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</si>
  <si>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</si>
  <si>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</si>
  <si>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</si>
  <si>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</si>
  <si>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</si>
  <si>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</si>
  <si>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</si>
  <si>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</si>
  <si>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</si>
  <si>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</si>
  <si>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</si>
  <si>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</si>
  <si>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</si>
  <si>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</si>
  <si>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</si>
  <si>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</si>
  <si>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</si>
  <si>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</si>
  <si>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</si>
  <si>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</si>
  <si>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</si>
  <si>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</si>
  <si>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</si>
  <si>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</si>
  <si>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</si>
  <si>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</si>
  <si>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</si>
  <si>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</si>
  <si>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</si>
  <si>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</si>
  <si>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</si>
  <si>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</si>
  <si>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</si>
  <si>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</si>
  <si>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</si>
  <si>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</si>
  <si>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</si>
  <si>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</si>
  <si>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</si>
  <si>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</si>
  <si>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</si>
  <si>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</si>
  <si>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</si>
  <si>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</si>
  <si>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</si>
  <si>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</si>
  <si>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</si>
  <si>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</si>
  <si>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</si>
  <si>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</si>
  <si>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</si>
  <si>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</si>
  <si>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</si>
  <si>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</si>
  <si>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</si>
  <si>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</si>
  <si>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</si>
  <si>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</si>
  <si>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</si>
  <si>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</si>
  <si>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</si>
  <si>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</si>
  <si>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</si>
  <si>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</si>
  <si>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</si>
  <si>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</si>
  <si>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</si>
  <si>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</si>
  <si>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</si>
  <si>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</si>
  <si>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</si>
  <si>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</si>
  <si>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</si>
  <si>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</si>
  <si>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</si>
  <si>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</si>
  <si>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</si>
  <si>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</si>
  <si>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</si>
  <si>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</si>
  <si>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</si>
  <si>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</si>
  <si>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</si>
  <si>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</si>
  <si>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</si>
  <si>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</si>
  <si>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</si>
  <si>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</si>
  <si>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</si>
  <si>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</si>
  <si>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</si>
  <si>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</si>
  <si>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</si>
  <si>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</si>
  <si>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</si>
  <si>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</si>
  <si>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</si>
  <si>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</si>
  <si>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</si>
  <si>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</si>
  <si>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</si>
  <si>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</si>
  <si>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</si>
  <si>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</si>
  <si>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</si>
  <si>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</si>
  <si>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</si>
  <si>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</si>
  <si>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</si>
  <si>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</si>
  <si>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</si>
  <si>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</si>
  <si>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</si>
  <si>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</si>
  <si>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</si>
  <si>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</si>
  <si>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</si>
  <si>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</si>
  <si>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</si>
  <si>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</si>
  <si>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</si>
  <si>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</si>
  <si>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</si>
  <si>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</si>
  <si>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</si>
  <si>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</si>
  <si>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</si>
  <si>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</si>
  <si>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</si>
  <si>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</si>
  <si>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</si>
  <si>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</si>
  <si>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</si>
  <si>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</si>
  <si>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</si>
  <si>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</si>
  <si>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</si>
  <si>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</si>
  <si>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</si>
  <si>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</si>
  <si>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</si>
  <si>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</si>
  <si>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</si>
  <si>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</si>
  <si>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</si>
  <si>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</si>
  <si>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</si>
  <si>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</si>
  <si>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</si>
  <si>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</si>
  <si>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</si>
  <si>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</si>
  <si>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</si>
  <si>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</si>
  <si>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</si>
  <si>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</si>
  <si>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</si>
  <si>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</si>
  <si>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</si>
  <si>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</si>
  <si>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</si>
  <si>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</si>
  <si>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</si>
  <si>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</si>
  <si>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</si>
  <si>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</si>
  <si>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</si>
  <si>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</si>
  <si>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</si>
  <si>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</si>
  <si>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</si>
  <si>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</si>
  <si>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</si>
  <si>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</si>
  <si>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</si>
  <si>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</si>
  <si>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</si>
  <si>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</si>
  <si>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</si>
  <si>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</si>
  <si>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</si>
  <si>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</si>
  <si>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</si>
  <si>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</si>
  <si>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</si>
  <si>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</si>
  <si>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</si>
  <si>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</si>
  <si>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</si>
  <si>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</si>
  <si>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</si>
  <si>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</si>
  <si>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</si>
  <si>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</si>
  <si>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</si>
  <si>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</si>
  <si>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</si>
  <si>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</si>
  <si>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</si>
  <si>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</si>
  <si>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</si>
  <si>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</si>
  <si>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</si>
  <si>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</si>
  <si>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</si>
  <si>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</si>
  <si>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</si>
  <si>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</si>
  <si>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</si>
  <si>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</si>
  <si>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</si>
  <si>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</si>
  <si>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</si>
  <si>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</si>
  <si>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</si>
  <si>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</si>
  <si>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</si>
  <si>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</si>
  <si>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</si>
  <si>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</si>
  <si>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</si>
  <si>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</si>
  <si>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</si>
  <si>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</si>
  <si>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</si>
  <si>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</si>
  <si>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</si>
  <si>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</si>
  <si>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</si>
  <si>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</si>
  <si>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</si>
  <si>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</si>
  <si>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</si>
  <si>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</si>
  <si>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</si>
  <si>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</si>
  <si>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</si>
  <si>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</si>
  <si>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</si>
  <si>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</si>
  <si>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</si>
  <si>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</si>
  <si>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</si>
  <si>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</si>
  <si>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</si>
  <si>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</si>
  <si>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</si>
  <si>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</si>
  <si>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</si>
  <si>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</si>
  <si>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</si>
  <si>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</si>
  <si>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</si>
  <si>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</si>
  <si>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</si>
  <si>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</si>
  <si>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</si>
  <si>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</si>
  <si>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</si>
  <si>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</si>
  <si>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</si>
  <si>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</si>
  <si>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</si>
  <si>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</si>
  <si>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</si>
  <si>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</si>
  <si>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</si>
  <si>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</si>
  <si>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</si>
  <si>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</si>
  <si>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</si>
  <si>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</si>
  <si>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</si>
  <si>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</si>
  <si>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</si>
  <si>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</si>
  <si>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</si>
  <si>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</si>
  <si>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</si>
  <si>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</si>
  <si>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</si>
  <si>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</si>
  <si>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</si>
  <si>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</si>
  <si>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</si>
  <si>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</si>
  <si>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</si>
  <si>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</si>
  <si>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</si>
  <si>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</si>
  <si>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</si>
  <si>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</si>
  <si>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</si>
  <si>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</si>
  <si>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</si>
  <si>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</si>
  <si>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</si>
  <si>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</si>
  <si>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</si>
  <si>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</si>
  <si>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</si>
  <si>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</si>
  <si>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</si>
  <si>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</si>
  <si>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</si>
  <si>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</si>
  <si>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</si>
  <si>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</si>
  <si>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</si>
  <si>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</si>
  <si>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</si>
  <si>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</si>
  <si>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</si>
  <si>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</si>
  <si>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</si>
  <si>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</si>
  <si>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</si>
  <si>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</si>
  <si>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</si>
  <si>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</si>
  <si>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</si>
  <si>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</si>
  <si>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</si>
  <si>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</si>
  <si>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</si>
  <si>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</si>
  <si>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</si>
  <si>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</si>
  <si>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</si>
  <si>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</si>
  <si>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</si>
  <si>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</si>
  <si>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</si>
  <si>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</si>
  <si>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</si>
  <si>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</si>
  <si>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</si>
  <si>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</si>
  <si>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</si>
  <si>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</si>
  <si>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</si>
  <si>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</si>
  <si>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</si>
  <si>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</si>
  <si>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</si>
  <si>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</si>
  <si>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</si>
  <si>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</si>
  <si>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</si>
  <si>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</si>
  <si>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</si>
  <si>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</si>
  <si>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</si>
  <si>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</si>
  <si>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</si>
  <si>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</si>
  <si>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</si>
  <si>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</si>
  <si>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</si>
  <si>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</si>
  <si>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</si>
  <si>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</si>
  <si>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</si>
  <si>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</si>
  <si>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</si>
  <si>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</si>
  <si>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</si>
  <si>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</si>
  <si>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</si>
  <si>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</si>
  <si>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</si>
  <si>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</si>
  <si>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</si>
  <si>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</si>
  <si>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</si>
  <si>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</si>
  <si>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</si>
  <si>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</si>
  <si>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</si>
  <si>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</si>
  <si>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</si>
  <si>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</si>
  <si>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</si>
  <si>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</si>
  <si>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</si>
  <si>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</si>
  <si>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</si>
  <si>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</si>
  <si>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</si>
  <si>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</si>
  <si>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</si>
  <si>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</si>
  <si>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</si>
  <si>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</si>
  <si>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</si>
  <si>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</si>
  <si>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</si>
  <si>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</si>
  <si>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</si>
  <si>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</si>
  <si>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</si>
  <si>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</si>
  <si>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</si>
  <si>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</si>
  <si>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</si>
  <si>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</si>
  <si>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</si>
  <si>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</si>
  <si>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</si>
  <si>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</si>
  <si>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</si>
  <si>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</si>
  <si>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</si>
  <si>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</si>
  <si>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</si>
  <si>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</si>
  <si>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</si>
  <si>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</si>
  <si>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</si>
  <si>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</si>
  <si>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</si>
  <si>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</si>
  <si>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</si>
  <si>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</si>
  <si>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</si>
  <si>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</si>
  <si>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</si>
  <si>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</si>
  <si>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</si>
  <si>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</si>
  <si>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</si>
  <si>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</si>
  <si>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</si>
  <si>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</si>
  <si>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</si>
  <si>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</si>
  <si>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</si>
  <si>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</si>
  <si>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</si>
  <si>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</si>
  <si>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</si>
  <si>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</si>
  <si>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</si>
  <si>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</si>
  <si>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</si>
  <si>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</si>
  <si>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</si>
  <si>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</si>
  <si>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</si>
  <si>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</si>
  <si>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</si>
  <si>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</si>
  <si>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</si>
  <si>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</si>
  <si>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</si>
  <si>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</si>
  <si>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</si>
  <si>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</si>
  <si>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</si>
  <si>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</si>
  <si>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</si>
  <si>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</si>
  <si>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</si>
  <si>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</si>
  <si>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</si>
  <si>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</si>
  <si>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</si>
  <si>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</si>
  <si>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</si>
  <si>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</si>
  <si>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</si>
  <si>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</si>
  <si>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</si>
  <si>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</si>
  <si>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</si>
  <si>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</si>
  <si>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</si>
  <si>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</si>
  <si>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</si>
  <si>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</si>
  <si>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</si>
  <si>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</si>
  <si>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</si>
  <si>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</si>
  <si>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</si>
  <si>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</si>
  <si>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</si>
  <si>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</si>
  <si>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</si>
  <si>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</si>
  <si>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</si>
  <si>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</si>
  <si>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automation/Data/Results/Workbooks/LEPs/M3_LEP/M3_LEP_Database.Main.xlsx</t>
  </si>
  <si>
    <t>10. Enterprise M3</t>
  </si>
  <si>
    <t>Enterprise M3</t>
  </si>
  <si>
    <t>09 03 2023 10:17:40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</si>
</sst>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-8.4406823586458124E-3</c:v>
                </c:pt>
                <c:pt idx="2">
                  <c:v>0.89984833546483678</c:v>
                </c:pt>
                <c:pt idx="3">
                  <c:v>-1.2795842119374568</c:v>
                </c:pt>
                <c:pt idx="4">
                  <c:v>-0.85033067811844942</c:v>
                </c:pt>
                <c:pt idx="5">
                  <c:v>-0.19260694440756954</c:v>
                </c:pt>
                <c:pt idx="7">
                  <c:v>-0.9402962845190932</c:v>
                </c:pt>
                <c:pt idx="8">
                  <c:v>-3.6470655363978977</c:v>
                </c:pt>
                <c:pt idx="9">
                  <c:v>-1.4602986839019394</c:v>
                </c:pt>
                <c:pt idx="10">
                  <c:v>-0.50101174906972412</c:v>
                </c:pt>
                <c:pt idx="11">
                  <c:v>0.28876182879087331</c:v>
                </c:pt>
                <c:pt idx="12">
                  <c:v>-0.13686992115359287</c:v>
                </c:pt>
                <c:pt idx="13">
                  <c:v>8.6352552787527515E-2</c:v>
                </c:pt>
                <c:pt idx="14">
                  <c:v>-6.2509627873562179</c:v>
                </c:pt>
                <c:pt idx="15">
                  <c:v>-0.98801985929529712</c:v>
                </c:pt>
                <c:pt idx="17">
                  <c:v>-0.10542389252276019</c:v>
                </c:pt>
                <c:pt idx="18">
                  <c:v>-0.50548322355365993</c:v>
                </c:pt>
                <c:pt idx="19">
                  <c:v>1.5601505259608794</c:v>
                </c:pt>
                <c:pt idx="20">
                  <c:v>0.8454691347876464</c:v>
                </c:pt>
                <c:pt idx="22">
                  <c:v>2.5722103402767482</c:v>
                </c:pt>
                <c:pt idx="24">
                  <c:v>0.65147777713092658</c:v>
                </c:pt>
                <c:pt idx="25">
                  <c:v>1.5107709538380254</c:v>
                </c:pt>
                <c:pt idx="26">
                  <c:v>3.9524553351452774</c:v>
                </c:pt>
                <c:pt idx="27">
                  <c:v>1.1402503460726354</c:v>
                </c:pt>
                <c:pt idx="29">
                  <c:v>4.7123301175183929</c:v>
                </c:pt>
                <c:pt idx="30">
                  <c:v>-7.6394147789523359</c:v>
                </c:pt>
                <c:pt idx="31">
                  <c:v>11.879118368723752</c:v>
                </c:pt>
                <c:pt idx="32">
                  <c:v>-2.6546509503433957</c:v>
                </c:pt>
                <c:pt idx="33">
                  <c:v>-2.1346966871180206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0.45434319276140833</c:v>
                </c:pt>
                <c:pt idx="2">
                  <c:v>0.39142833116343478</c:v>
                </c:pt>
                <c:pt idx="3">
                  <c:v>0.12780633443161271</c:v>
                </c:pt>
                <c:pt idx="4">
                  <c:v>0.14036514937834088</c:v>
                </c:pt>
                <c:pt idx="5">
                  <c:v>0.25916459981827344</c:v>
                </c:pt>
                <c:pt idx="7">
                  <c:v>-0.40242595993440489</c:v>
                </c:pt>
                <c:pt idx="8">
                  <c:v>1.2897354472019229</c:v>
                </c:pt>
                <c:pt idx="9">
                  <c:v>0.7580170528580954</c:v>
                </c:pt>
                <c:pt idx="10">
                  <c:v>0.7345086596098005</c:v>
                </c:pt>
                <c:pt idx="11">
                  <c:v>0.7174724368534946</c:v>
                </c:pt>
                <c:pt idx="12">
                  <c:v>-0.60371967860197717</c:v>
                </c:pt>
                <c:pt idx="13">
                  <c:v>1.0181628242748042</c:v>
                </c:pt>
                <c:pt idx="14">
                  <c:v>-0.39548816181390611</c:v>
                </c:pt>
                <c:pt idx="15">
                  <c:v>0.62275854492908067</c:v>
                </c:pt>
                <c:pt idx="17">
                  <c:v>1.325147887156608</c:v>
                </c:pt>
                <c:pt idx="18">
                  <c:v>0.42985733679654636</c:v>
                </c:pt>
                <c:pt idx="19">
                  <c:v>0.17354236659408162</c:v>
                </c:pt>
                <c:pt idx="20">
                  <c:v>0.51450979158045307</c:v>
                </c:pt>
                <c:pt idx="22">
                  <c:v>1.0248719185084409</c:v>
                </c:pt>
                <c:pt idx="24">
                  <c:v>-1.2000179867625249</c:v>
                </c:pt>
                <c:pt idx="25">
                  <c:v>-1.67246731138464</c:v>
                </c:pt>
                <c:pt idx="26">
                  <c:v>1.3295684553941145</c:v>
                </c:pt>
                <c:pt idx="27">
                  <c:v>-1.0440757310476001</c:v>
                </c:pt>
                <c:pt idx="29">
                  <c:v>1.2199554452501316</c:v>
                </c:pt>
                <c:pt idx="30">
                  <c:v>-0.15632930257702959</c:v>
                </c:pt>
                <c:pt idx="31">
                  <c:v>-1.526657994048064</c:v>
                </c:pt>
                <c:pt idx="32">
                  <c:v>0.41784403826532479</c:v>
                </c:pt>
                <c:pt idx="33">
                  <c:v>0.46607505577147545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5.2050000000000116</c:v>
                </c:pt>
                <c:pt idx="1">
                  <c:v>6.0139999999999993</c:v>
                </c:pt>
                <c:pt idx="2">
                  <c:v>7.0780000000000136</c:v>
                </c:pt>
                <c:pt idx="3">
                  <c:v>4.6930000000000049</c:v>
                </c:pt>
                <c:pt idx="4">
                  <c:v>9.1450000000000102</c:v>
                </c:pt>
                <c:pt idx="5">
                  <c:v>6.752999999999985</c:v>
                </c:pt>
                <c:pt idx="6">
                  <c:v>6.0350000000000019</c:v>
                </c:pt>
                <c:pt idx="7">
                  <c:v>6.9400000000000031</c:v>
                </c:pt>
                <c:pt idx="8">
                  <c:v>6.4289999999999878</c:v>
                </c:pt>
                <c:pt idx="9">
                  <c:v>7.5080000000000133</c:v>
                </c:pt>
                <c:pt idx="10">
                  <c:v>5.9030000000000085</c:v>
                </c:pt>
                <c:pt idx="11">
                  <c:v>5.950000000000002</c:v>
                </c:pt>
                <c:pt idx="12">
                  <c:v>5.9930000000000057</c:v>
                </c:pt>
                <c:pt idx="13">
                  <c:v>6.0610000000000044</c:v>
                </c:pt>
                <c:pt idx="14">
                  <c:v>6.1040000000000036</c:v>
                </c:pt>
                <c:pt idx="15">
                  <c:v>6.1160000000000023</c:v>
                </c:pt>
                <c:pt idx="16">
                  <c:v>6.1319999999999935</c:v>
                </c:pt>
                <c:pt idx="17">
                  <c:v>6.1480000000000006</c:v>
                </c:pt>
                <c:pt idx="18">
                  <c:v>6.1609999999999987</c:v>
                </c:pt>
                <c:pt idx="19">
                  <c:v>6.1729999999999947</c:v>
                </c:pt>
                <c:pt idx="20">
                  <c:v>6.1939999999999937</c:v>
                </c:pt>
                <c:pt idx="21">
                  <c:v>6.2129999999999921</c:v>
                </c:pt>
                <c:pt idx="22">
                  <c:v>6.2319999999999975</c:v>
                </c:pt>
                <c:pt idx="23">
                  <c:v>6.2499999999999911</c:v>
                </c:pt>
                <c:pt idx="24" formatCode="#,##0.00">
                  <c:v>6.2669999999999844</c:v>
                </c:pt>
                <c:pt idx="25">
                  <c:v>6.2839999999999998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0.30100000000000027</c:v>
                </c:pt>
                <c:pt idx="1">
                  <c:v>0.22200000000000025</c:v>
                </c:pt>
                <c:pt idx="2">
                  <c:v>0.67699999999999838</c:v>
                </c:pt>
                <c:pt idx="3">
                  <c:v>0.72699999999999987</c:v>
                </c:pt>
                <c:pt idx="4">
                  <c:v>0.27100000000000052</c:v>
                </c:pt>
                <c:pt idx="5">
                  <c:v>0.26299999999999996</c:v>
                </c:pt>
                <c:pt idx="6">
                  <c:v>0.35399999999999987</c:v>
                </c:pt>
                <c:pt idx="7">
                  <c:v>0.3859999999999999</c:v>
                </c:pt>
                <c:pt idx="8">
                  <c:v>0.20099999999999976</c:v>
                </c:pt>
                <c:pt idx="9">
                  <c:v>0.64699999999999891</c:v>
                </c:pt>
                <c:pt idx="10">
                  <c:v>0.46099999999999952</c:v>
                </c:pt>
                <c:pt idx="11">
                  <c:v>0.45000000000000068</c:v>
                </c:pt>
                <c:pt idx="12">
                  <c:v>0.44700000000000123</c:v>
                </c:pt>
                <c:pt idx="13">
                  <c:v>0.43400000000000066</c:v>
                </c:pt>
                <c:pt idx="14">
                  <c:v>0.4199999999999991</c:v>
                </c:pt>
                <c:pt idx="15">
                  <c:v>0.41099999999999937</c:v>
                </c:pt>
                <c:pt idx="16">
                  <c:v>0.40500000000000047</c:v>
                </c:pt>
                <c:pt idx="17">
                  <c:v>0.39900000000000008</c:v>
                </c:pt>
                <c:pt idx="18">
                  <c:v>0.39300000000000013</c:v>
                </c:pt>
                <c:pt idx="19">
                  <c:v>0.38899999999999946</c:v>
                </c:pt>
                <c:pt idx="20">
                  <c:v>0.38500000000000101</c:v>
                </c:pt>
                <c:pt idx="21">
                  <c:v>0.38</c:v>
                </c:pt>
                <c:pt idx="22">
                  <c:v>0.37599999999999911</c:v>
                </c:pt>
                <c:pt idx="23">
                  <c:v>0.37199999999999983</c:v>
                </c:pt>
                <c:pt idx="24" formatCode="#,##0.00">
                  <c:v>0.36899999999999961</c:v>
                </c:pt>
                <c:pt idx="25">
                  <c:v>0.36600000000000033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3.4670000000000027</c:v>
                </c:pt>
                <c:pt idx="1">
                  <c:v>3.4069999999999871</c:v>
                </c:pt>
                <c:pt idx="2">
                  <c:v>3.5460000000000025</c:v>
                </c:pt>
                <c:pt idx="3">
                  <c:v>3.2699999999999916</c:v>
                </c:pt>
                <c:pt idx="4">
                  <c:v>5.4099999999999921</c:v>
                </c:pt>
                <c:pt idx="5">
                  <c:v>5.6449999999999925</c:v>
                </c:pt>
                <c:pt idx="6">
                  <c:v>7.7529999999999939</c:v>
                </c:pt>
                <c:pt idx="7">
                  <c:v>7.5640000000000081</c:v>
                </c:pt>
                <c:pt idx="8">
                  <c:v>3.1650000000000049</c:v>
                </c:pt>
                <c:pt idx="9">
                  <c:v>3.0239999999999929</c:v>
                </c:pt>
                <c:pt idx="10">
                  <c:v>3.7940000000000005</c:v>
                </c:pt>
                <c:pt idx="11">
                  <c:v>3.7680000000000016</c:v>
                </c:pt>
                <c:pt idx="12">
                  <c:v>3.6970000000000032</c:v>
                </c:pt>
                <c:pt idx="13">
                  <c:v>3.680000000000013</c:v>
                </c:pt>
                <c:pt idx="14">
                  <c:v>3.6799999999999913</c:v>
                </c:pt>
                <c:pt idx="15">
                  <c:v>3.6769999999999992</c:v>
                </c:pt>
                <c:pt idx="16">
                  <c:v>3.6730000000000032</c:v>
                </c:pt>
                <c:pt idx="17">
                  <c:v>3.6729999999999992</c:v>
                </c:pt>
                <c:pt idx="18">
                  <c:v>3.6719999999999997</c:v>
                </c:pt>
                <c:pt idx="19">
                  <c:v>3.6729999999999992</c:v>
                </c:pt>
                <c:pt idx="20">
                  <c:v>3.6770000000000054</c:v>
                </c:pt>
                <c:pt idx="21">
                  <c:v>3.6810000000000103</c:v>
                </c:pt>
                <c:pt idx="22">
                  <c:v>3.6869999999999976</c:v>
                </c:pt>
                <c:pt idx="23">
                  <c:v>3.6930000000000009</c:v>
                </c:pt>
                <c:pt idx="24" formatCode="#,##0.00">
                  <c:v>3.6990000000000043</c:v>
                </c:pt>
                <c:pt idx="25">
                  <c:v>3.706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4.2620000000000049</c:v>
                </c:pt>
                <c:pt idx="1">
                  <c:v>4.5309999999999988</c:v>
                </c:pt>
                <c:pt idx="2">
                  <c:v>4.4499999999999869</c:v>
                </c:pt>
                <c:pt idx="3">
                  <c:v>3.5690000000000044</c:v>
                </c:pt>
                <c:pt idx="4">
                  <c:v>4.1199999999999957</c:v>
                </c:pt>
                <c:pt idx="5">
                  <c:v>3.3450000000000011</c:v>
                </c:pt>
                <c:pt idx="6">
                  <c:v>3.6239999999999979</c:v>
                </c:pt>
                <c:pt idx="7">
                  <c:v>4.7140000000000013</c:v>
                </c:pt>
                <c:pt idx="8">
                  <c:v>4.259000000000003</c:v>
                </c:pt>
                <c:pt idx="9">
                  <c:v>4.5730000000000004</c:v>
                </c:pt>
                <c:pt idx="10">
                  <c:v>4.2109999999999825</c:v>
                </c:pt>
                <c:pt idx="11">
                  <c:v>4.1360000000000197</c:v>
                </c:pt>
                <c:pt idx="12">
                  <c:v>4.1150000000000029</c:v>
                </c:pt>
                <c:pt idx="13">
                  <c:v>4.2010000000000085</c:v>
                </c:pt>
                <c:pt idx="14">
                  <c:v>4.4059999999999979</c:v>
                </c:pt>
                <c:pt idx="15">
                  <c:v>4.5230000000000139</c:v>
                </c:pt>
                <c:pt idx="16">
                  <c:v>4.6119999999999957</c:v>
                </c:pt>
                <c:pt idx="17">
                  <c:v>4.6810000000000027</c:v>
                </c:pt>
                <c:pt idx="18">
                  <c:v>4.7390000000000132</c:v>
                </c:pt>
                <c:pt idx="19">
                  <c:v>4.7909999999999995</c:v>
                </c:pt>
                <c:pt idx="20">
                  <c:v>4.8380000000000045</c:v>
                </c:pt>
                <c:pt idx="21">
                  <c:v>4.8829999999999956</c:v>
                </c:pt>
                <c:pt idx="22">
                  <c:v>4.9260000000000037</c:v>
                </c:pt>
                <c:pt idx="23">
                  <c:v>4.968000000000016</c:v>
                </c:pt>
                <c:pt idx="24" formatCode="#,##0.00">
                  <c:v>5.0100000000000042</c:v>
                </c:pt>
                <c:pt idx="25">
                  <c:v>5.0509999999999895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3.8020000000000018</c:v>
                </c:pt>
                <c:pt idx="1">
                  <c:v>5.6259999999999968</c:v>
                </c:pt>
                <c:pt idx="2">
                  <c:v>3.8430000000000004</c:v>
                </c:pt>
                <c:pt idx="3">
                  <c:v>3.1680000000000135</c:v>
                </c:pt>
                <c:pt idx="4">
                  <c:v>3.7140000000000071</c:v>
                </c:pt>
                <c:pt idx="5">
                  <c:v>3.6470000000000011</c:v>
                </c:pt>
                <c:pt idx="6">
                  <c:v>3.3690000000000055</c:v>
                </c:pt>
                <c:pt idx="7">
                  <c:v>4.1230000000000029</c:v>
                </c:pt>
                <c:pt idx="8">
                  <c:v>3.6880000000000015</c:v>
                </c:pt>
                <c:pt idx="9">
                  <c:v>4.4449999999999941</c:v>
                </c:pt>
                <c:pt idx="10">
                  <c:v>4.4270000000000085</c:v>
                </c:pt>
                <c:pt idx="11">
                  <c:v>4.5359999999999872</c:v>
                </c:pt>
                <c:pt idx="12">
                  <c:v>4.6609999999999934</c:v>
                </c:pt>
                <c:pt idx="13">
                  <c:v>4.7369999999999948</c:v>
                </c:pt>
                <c:pt idx="14">
                  <c:v>4.8049999999999979</c:v>
                </c:pt>
                <c:pt idx="15">
                  <c:v>4.8670000000000071</c:v>
                </c:pt>
                <c:pt idx="16">
                  <c:v>4.9179999999999984</c:v>
                </c:pt>
                <c:pt idx="17">
                  <c:v>4.9690000000000021</c:v>
                </c:pt>
                <c:pt idx="18">
                  <c:v>5.020999999999983</c:v>
                </c:pt>
                <c:pt idx="19">
                  <c:v>5.0730000000000057</c:v>
                </c:pt>
                <c:pt idx="20">
                  <c:v>5.1279999999999957</c:v>
                </c:pt>
                <c:pt idx="21">
                  <c:v>5.1840000000000073</c:v>
                </c:pt>
                <c:pt idx="22">
                  <c:v>5.2390000000000052</c:v>
                </c:pt>
                <c:pt idx="23">
                  <c:v>5.2929999999999939</c:v>
                </c:pt>
                <c:pt idx="24" formatCode="#,##0.00">
                  <c:v>5.3449999999999998</c:v>
                </c:pt>
                <c:pt idx="25">
                  <c:v>5.3969999999999949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17.432000000000009</c:v>
                </c:pt>
                <c:pt idx="1">
                  <c:v>15.451999999999984</c:v>
                </c:pt>
                <c:pt idx="2">
                  <c:v>13.577000000000014</c:v>
                </c:pt>
                <c:pt idx="3">
                  <c:v>13.453999999999965</c:v>
                </c:pt>
                <c:pt idx="4">
                  <c:v>13.278999999999982</c:v>
                </c:pt>
                <c:pt idx="5">
                  <c:v>11.546999999999997</c:v>
                </c:pt>
                <c:pt idx="6">
                  <c:v>12.238000000000026</c:v>
                </c:pt>
                <c:pt idx="7">
                  <c:v>11.672999999999993</c:v>
                </c:pt>
                <c:pt idx="8">
                  <c:v>10.950000000000006</c:v>
                </c:pt>
                <c:pt idx="9">
                  <c:v>12.817000000000007</c:v>
                </c:pt>
                <c:pt idx="10">
                  <c:v>12.445999999999996</c:v>
                </c:pt>
                <c:pt idx="11">
                  <c:v>12.588000000000038</c:v>
                </c:pt>
                <c:pt idx="12">
                  <c:v>12.39500000000001</c:v>
                </c:pt>
                <c:pt idx="13">
                  <c:v>12.319000000000043</c:v>
                </c:pt>
                <c:pt idx="14">
                  <c:v>12.188000000000011</c:v>
                </c:pt>
                <c:pt idx="15">
                  <c:v>12.003000000000025</c:v>
                </c:pt>
                <c:pt idx="16">
                  <c:v>11.741999999999976</c:v>
                </c:pt>
                <c:pt idx="17">
                  <c:v>11.486000000000002</c:v>
                </c:pt>
                <c:pt idx="18">
                  <c:v>11.234999999999983</c:v>
                </c:pt>
                <c:pt idx="19">
                  <c:v>10.99200000000002</c:v>
                </c:pt>
                <c:pt idx="20">
                  <c:v>10.763000000000011</c:v>
                </c:pt>
                <c:pt idx="21">
                  <c:v>10.534999999999988</c:v>
                </c:pt>
                <c:pt idx="22">
                  <c:v>10.310999999999995</c:v>
                </c:pt>
                <c:pt idx="23">
                  <c:v>10.091000000000019</c:v>
                </c:pt>
                <c:pt idx="24" formatCode="#,##0.00">
                  <c:v>9.8750000000000089</c:v>
                </c:pt>
                <c:pt idx="25">
                  <c:v>9.6639999999999713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32.812000000000026</c:v>
                </c:pt>
                <c:pt idx="1">
                  <c:v>30.665000000000045</c:v>
                </c:pt>
                <c:pt idx="2">
                  <c:v>33.98299999999989</c:v>
                </c:pt>
                <c:pt idx="3">
                  <c:v>28.749999999999975</c:v>
                </c:pt>
                <c:pt idx="4">
                  <c:v>30.723000000000024</c:v>
                </c:pt>
                <c:pt idx="5">
                  <c:v>31.302000000000053</c:v>
                </c:pt>
                <c:pt idx="6">
                  <c:v>32.546999999999962</c:v>
                </c:pt>
                <c:pt idx="7">
                  <c:v>32.375999999999877</c:v>
                </c:pt>
                <c:pt idx="8">
                  <c:v>33.832999999999892</c:v>
                </c:pt>
                <c:pt idx="9">
                  <c:v>32.484000000000009</c:v>
                </c:pt>
                <c:pt idx="10">
                  <c:v>32.335000000000051</c:v>
                </c:pt>
                <c:pt idx="11">
                  <c:v>31.905999999999992</c:v>
                </c:pt>
                <c:pt idx="12">
                  <c:v>31.412000000000038</c:v>
                </c:pt>
                <c:pt idx="13">
                  <c:v>30.843000000000004</c:v>
                </c:pt>
                <c:pt idx="14">
                  <c:v>30.497000000000014</c:v>
                </c:pt>
                <c:pt idx="15">
                  <c:v>30.045999999999975</c:v>
                </c:pt>
                <c:pt idx="16">
                  <c:v>29.694000000000031</c:v>
                </c:pt>
                <c:pt idx="17">
                  <c:v>29.342999999999932</c:v>
                </c:pt>
                <c:pt idx="18">
                  <c:v>29.007000000000026</c:v>
                </c:pt>
                <c:pt idx="19">
                  <c:v>28.686999999999955</c:v>
                </c:pt>
                <c:pt idx="20">
                  <c:v>28.399999999999924</c:v>
                </c:pt>
                <c:pt idx="21">
                  <c:v>28.09899999999994</c:v>
                </c:pt>
                <c:pt idx="22">
                  <c:v>27.805000000000014</c:v>
                </c:pt>
                <c:pt idx="23">
                  <c:v>27.518999999999981</c:v>
                </c:pt>
                <c:pt idx="24" formatCode="#,##0.00">
                  <c:v>27.240999999999978</c:v>
                </c:pt>
                <c:pt idx="25">
                  <c:v>26.978999999999974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61.794999999999909</c:v>
                </c:pt>
                <c:pt idx="1">
                  <c:v>54.10799999999999</c:v>
                </c:pt>
                <c:pt idx="2">
                  <c:v>53.94400000000018</c:v>
                </c:pt>
                <c:pt idx="3">
                  <c:v>54.164000000000101</c:v>
                </c:pt>
                <c:pt idx="4">
                  <c:v>55.680999999999948</c:v>
                </c:pt>
                <c:pt idx="5">
                  <c:v>54.764000000000166</c:v>
                </c:pt>
                <c:pt idx="6">
                  <c:v>61.422999999999945</c:v>
                </c:pt>
                <c:pt idx="7">
                  <c:v>67.383000000000052</c:v>
                </c:pt>
                <c:pt idx="8">
                  <c:v>61.839999999999975</c:v>
                </c:pt>
                <c:pt idx="9">
                  <c:v>60.325000000000024</c:v>
                </c:pt>
                <c:pt idx="10">
                  <c:v>62.179000000000066</c:v>
                </c:pt>
                <c:pt idx="11">
                  <c:v>61.491999999999862</c:v>
                </c:pt>
                <c:pt idx="12">
                  <c:v>62.382999999999974</c:v>
                </c:pt>
                <c:pt idx="13">
                  <c:v>64.424000000000092</c:v>
                </c:pt>
                <c:pt idx="14">
                  <c:v>65.991999999999962</c:v>
                </c:pt>
                <c:pt idx="15">
                  <c:v>66.667999999999836</c:v>
                </c:pt>
                <c:pt idx="16">
                  <c:v>67.269000000000204</c:v>
                </c:pt>
                <c:pt idx="17">
                  <c:v>67.710000000000079</c:v>
                </c:pt>
                <c:pt idx="18">
                  <c:v>68.236000000000118</c:v>
                </c:pt>
                <c:pt idx="19">
                  <c:v>68.726000000000127</c:v>
                </c:pt>
                <c:pt idx="20">
                  <c:v>69.30699999999996</c:v>
                </c:pt>
                <c:pt idx="21">
                  <c:v>69.904999999999873</c:v>
                </c:pt>
                <c:pt idx="22">
                  <c:v>70.522999999999982</c:v>
                </c:pt>
                <c:pt idx="23">
                  <c:v>71.156999999999982</c:v>
                </c:pt>
                <c:pt idx="24" formatCode="#,##0.00">
                  <c:v>71.801000000000116</c:v>
                </c:pt>
                <c:pt idx="25">
                  <c:v>72.454999999999941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125.04799999999963</c:v>
                </c:pt>
                <c:pt idx="1">
                  <c:v>127.27900000000005</c:v>
                </c:pt>
                <c:pt idx="2">
                  <c:v>127.81200000000001</c:v>
                </c:pt>
                <c:pt idx="3">
                  <c:v>126.64499999999981</c:v>
                </c:pt>
                <c:pt idx="4">
                  <c:v>128.7699999999999</c:v>
                </c:pt>
                <c:pt idx="5">
                  <c:v>127.53499999999983</c:v>
                </c:pt>
                <c:pt idx="6">
                  <c:v>134.05100000000002</c:v>
                </c:pt>
                <c:pt idx="7">
                  <c:v>129.01100000000039</c:v>
                </c:pt>
                <c:pt idx="8">
                  <c:v>132.07600000000005</c:v>
                </c:pt>
                <c:pt idx="9">
                  <c:v>134.59400000000014</c:v>
                </c:pt>
                <c:pt idx="10">
                  <c:v>137.79900000000023</c:v>
                </c:pt>
                <c:pt idx="11">
                  <c:v>138.32600000000019</c:v>
                </c:pt>
                <c:pt idx="12">
                  <c:v>138.49599999999964</c:v>
                </c:pt>
                <c:pt idx="13">
                  <c:v>138.62800000000033</c:v>
                </c:pt>
                <c:pt idx="14">
                  <c:v>138.92999999999992</c:v>
                </c:pt>
                <c:pt idx="15">
                  <c:v>139.28799999999995</c:v>
                </c:pt>
                <c:pt idx="16">
                  <c:v>139.51800000000006</c:v>
                </c:pt>
                <c:pt idx="17">
                  <c:v>139.70699999999997</c:v>
                </c:pt>
                <c:pt idx="18">
                  <c:v>139.87699999999987</c:v>
                </c:pt>
                <c:pt idx="19">
                  <c:v>140.04299999999978</c:v>
                </c:pt>
                <c:pt idx="20">
                  <c:v>140.24100000000004</c:v>
                </c:pt>
                <c:pt idx="21">
                  <c:v>140.44799999999995</c:v>
                </c:pt>
                <c:pt idx="22">
                  <c:v>140.65199999999996</c:v>
                </c:pt>
                <c:pt idx="23">
                  <c:v>140.91499999999991</c:v>
                </c:pt>
                <c:pt idx="24" formatCode="#,##0.00">
                  <c:v>141.1719999999998</c:v>
                </c:pt>
                <c:pt idx="25">
                  <c:v>141.43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27.094000000000026</c:v>
                </c:pt>
                <c:pt idx="1">
                  <c:v>27.897000000000062</c:v>
                </c:pt>
                <c:pt idx="2">
                  <c:v>28.642000000000067</c:v>
                </c:pt>
                <c:pt idx="3">
                  <c:v>25.364999999999913</c:v>
                </c:pt>
                <c:pt idx="4">
                  <c:v>29.740999999999975</c:v>
                </c:pt>
                <c:pt idx="5">
                  <c:v>30.09600000000005</c:v>
                </c:pt>
                <c:pt idx="6">
                  <c:v>33.761999999999915</c:v>
                </c:pt>
                <c:pt idx="7">
                  <c:v>31.127999999999972</c:v>
                </c:pt>
                <c:pt idx="8">
                  <c:v>31.314999999999948</c:v>
                </c:pt>
                <c:pt idx="9">
                  <c:v>31.988999999999848</c:v>
                </c:pt>
                <c:pt idx="10">
                  <c:v>29.343000000000004</c:v>
                </c:pt>
                <c:pt idx="11">
                  <c:v>30.575999999999883</c:v>
                </c:pt>
                <c:pt idx="12">
                  <c:v>30.54599999999996</c:v>
                </c:pt>
                <c:pt idx="13">
                  <c:v>30.621000000000056</c:v>
                </c:pt>
                <c:pt idx="14">
                  <c:v>30.762999999999941</c:v>
                </c:pt>
                <c:pt idx="15">
                  <c:v>30.850000000000005</c:v>
                </c:pt>
                <c:pt idx="16">
                  <c:v>30.900999999999975</c:v>
                </c:pt>
                <c:pt idx="17">
                  <c:v>30.948999999999945</c:v>
                </c:pt>
                <c:pt idx="18">
                  <c:v>30.992000000000047</c:v>
                </c:pt>
                <c:pt idx="19">
                  <c:v>31.036999999999949</c:v>
                </c:pt>
                <c:pt idx="20">
                  <c:v>31.089000000000041</c:v>
                </c:pt>
                <c:pt idx="21">
                  <c:v>31.132999999999971</c:v>
                </c:pt>
                <c:pt idx="22">
                  <c:v>31.17600000000002</c:v>
                </c:pt>
                <c:pt idx="23">
                  <c:v>31.216000000000051</c:v>
                </c:pt>
                <c:pt idx="24" formatCode="#,##0.00">
                  <c:v>31.255000000000013</c:v>
                </c:pt>
                <c:pt idx="25">
                  <c:v>31.292999999999967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44.216999999999985</c:v>
                </c:pt>
                <c:pt idx="1">
                  <c:v>50.369999999999905</c:v>
                </c:pt>
                <c:pt idx="2">
                  <c:v>55.219999999999928</c:v>
                </c:pt>
                <c:pt idx="3">
                  <c:v>51.940999999999825</c:v>
                </c:pt>
                <c:pt idx="4">
                  <c:v>52.121000000000109</c:v>
                </c:pt>
                <c:pt idx="5">
                  <c:v>56.652999999999921</c:v>
                </c:pt>
                <c:pt idx="6">
                  <c:v>56.741000000000099</c:v>
                </c:pt>
                <c:pt idx="7">
                  <c:v>53.968999999999973</c:v>
                </c:pt>
                <c:pt idx="8">
                  <c:v>57.437999999999874</c:v>
                </c:pt>
                <c:pt idx="9">
                  <c:v>61.044000000000132</c:v>
                </c:pt>
                <c:pt idx="10">
                  <c:v>56.355000000000011</c:v>
                </c:pt>
                <c:pt idx="11">
                  <c:v>53.602999999999952</c:v>
                </c:pt>
                <c:pt idx="12">
                  <c:v>54.931000000000004</c:v>
                </c:pt>
                <c:pt idx="13">
                  <c:v>56.612999999999978</c:v>
                </c:pt>
                <c:pt idx="14">
                  <c:v>58.28200000000006</c:v>
                </c:pt>
                <c:pt idx="15">
                  <c:v>59.57799999999996</c:v>
                </c:pt>
                <c:pt idx="16">
                  <c:v>60.705999999999953</c:v>
                </c:pt>
                <c:pt idx="17">
                  <c:v>61.733999999999966</c:v>
                </c:pt>
                <c:pt idx="18">
                  <c:v>62.704999999999949</c:v>
                </c:pt>
                <c:pt idx="19">
                  <c:v>63.634999999999941</c:v>
                </c:pt>
                <c:pt idx="20">
                  <c:v>64.549000000000063</c:v>
                </c:pt>
                <c:pt idx="21">
                  <c:v>65.430999999999941</c:v>
                </c:pt>
                <c:pt idx="22">
                  <c:v>66.281999999999869</c:v>
                </c:pt>
                <c:pt idx="23">
                  <c:v>67.104000000000084</c:v>
                </c:pt>
                <c:pt idx="24" formatCode="#,##0.00">
                  <c:v>67.894000000000034</c:v>
                </c:pt>
                <c:pt idx="25">
                  <c:v>68.65800000000003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5.105999999999991</c:v>
                </c:pt>
                <c:pt idx="1">
                  <c:v>5.6730000000000089</c:v>
                </c:pt>
                <c:pt idx="2">
                  <c:v>8.6609999999999943</c:v>
                </c:pt>
                <c:pt idx="3">
                  <c:v>6.6579999999999924</c:v>
                </c:pt>
                <c:pt idx="4">
                  <c:v>6.4080000000000075</c:v>
                </c:pt>
                <c:pt idx="5">
                  <c:v>8.0879999999999921</c:v>
                </c:pt>
                <c:pt idx="6">
                  <c:v>5.6869999999999949</c:v>
                </c:pt>
                <c:pt idx="7">
                  <c:v>6.0869999999999855</c:v>
                </c:pt>
                <c:pt idx="8">
                  <c:v>6.4520000000000035</c:v>
                </c:pt>
                <c:pt idx="9">
                  <c:v>5.2880000000000065</c:v>
                </c:pt>
                <c:pt idx="10">
                  <c:v>5.8569999999999993</c:v>
                </c:pt>
                <c:pt idx="11">
                  <c:v>5.7589999999999986</c:v>
                </c:pt>
                <c:pt idx="12">
                  <c:v>5.7239999999999931</c:v>
                </c:pt>
                <c:pt idx="13">
                  <c:v>5.6839999999999957</c:v>
                </c:pt>
                <c:pt idx="14">
                  <c:v>5.6550000000000038</c:v>
                </c:pt>
                <c:pt idx="15">
                  <c:v>5.6490000000000045</c:v>
                </c:pt>
                <c:pt idx="16">
                  <c:v>5.6370000000000111</c:v>
                </c:pt>
                <c:pt idx="17">
                  <c:v>5.6240000000000085</c:v>
                </c:pt>
                <c:pt idx="18">
                  <c:v>5.6120000000000099</c:v>
                </c:pt>
                <c:pt idx="19">
                  <c:v>5.598999999999994</c:v>
                </c:pt>
                <c:pt idx="20">
                  <c:v>5.5860000000000092</c:v>
                </c:pt>
                <c:pt idx="21">
                  <c:v>5.5720000000000001</c:v>
                </c:pt>
                <c:pt idx="22">
                  <c:v>5.5590000000000037</c:v>
                </c:pt>
                <c:pt idx="23">
                  <c:v>5.5449999999999866</c:v>
                </c:pt>
                <c:pt idx="24" formatCode="#,##0.00">
                  <c:v>5.5319999999999947</c:v>
                </c:pt>
                <c:pt idx="25">
                  <c:v>5.5189999999999966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46.171999999999883</c:v>
                </c:pt>
                <c:pt idx="1">
                  <c:v>50.05899999999999</c:v>
                </c:pt>
                <c:pt idx="2">
                  <c:v>44.913999999999952</c:v>
                </c:pt>
                <c:pt idx="3">
                  <c:v>53.207999999999998</c:v>
                </c:pt>
                <c:pt idx="4">
                  <c:v>49.906999999999996</c:v>
                </c:pt>
                <c:pt idx="5">
                  <c:v>56.414999999999921</c:v>
                </c:pt>
                <c:pt idx="6">
                  <c:v>58.134000000000022</c:v>
                </c:pt>
                <c:pt idx="7">
                  <c:v>50.957000000000036</c:v>
                </c:pt>
                <c:pt idx="8">
                  <c:v>51.798000000000179</c:v>
                </c:pt>
                <c:pt idx="9">
                  <c:v>55.774999999999913</c:v>
                </c:pt>
                <c:pt idx="10">
                  <c:v>56.659000000000027</c:v>
                </c:pt>
                <c:pt idx="11">
                  <c:v>57.979999999999968</c:v>
                </c:pt>
                <c:pt idx="12">
                  <c:v>58.480000000000182</c:v>
                </c:pt>
                <c:pt idx="13">
                  <c:v>59.483000000000082</c:v>
                </c:pt>
                <c:pt idx="14">
                  <c:v>60.266999999999939</c:v>
                </c:pt>
                <c:pt idx="15">
                  <c:v>60.913000000000075</c:v>
                </c:pt>
                <c:pt idx="16">
                  <c:v>61.516999999999982</c:v>
                </c:pt>
                <c:pt idx="17">
                  <c:v>62.044999999999987</c:v>
                </c:pt>
                <c:pt idx="18">
                  <c:v>62.546999999999947</c:v>
                </c:pt>
                <c:pt idx="19">
                  <c:v>63.044999999999867</c:v>
                </c:pt>
                <c:pt idx="20">
                  <c:v>63.569000000000038</c:v>
                </c:pt>
                <c:pt idx="21">
                  <c:v>64.080999999999804</c:v>
                </c:pt>
                <c:pt idx="22">
                  <c:v>64.582999999999956</c:v>
                </c:pt>
                <c:pt idx="23">
                  <c:v>65.065000000000182</c:v>
                </c:pt>
                <c:pt idx="24" formatCode="#,##0.00">
                  <c:v>65.521999999999991</c:v>
                </c:pt>
                <c:pt idx="25">
                  <c:v>65.957000000000022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25.412000000000006</c:v>
                </c:pt>
                <c:pt idx="1">
                  <c:v>22.947999999999954</c:v>
                </c:pt>
                <c:pt idx="2">
                  <c:v>22.828999999999972</c:v>
                </c:pt>
                <c:pt idx="3">
                  <c:v>24.985999999999947</c:v>
                </c:pt>
                <c:pt idx="4">
                  <c:v>23.737999999999989</c:v>
                </c:pt>
                <c:pt idx="5">
                  <c:v>23.73699999999997</c:v>
                </c:pt>
                <c:pt idx="6">
                  <c:v>22.535000000000018</c:v>
                </c:pt>
                <c:pt idx="7">
                  <c:v>21.128999999999994</c:v>
                </c:pt>
                <c:pt idx="8">
                  <c:v>22.863999999999994</c:v>
                </c:pt>
                <c:pt idx="9">
                  <c:v>23.366999999999976</c:v>
                </c:pt>
                <c:pt idx="10">
                  <c:v>23.574999999999982</c:v>
                </c:pt>
                <c:pt idx="11">
                  <c:v>23.864999999999998</c:v>
                </c:pt>
                <c:pt idx="12">
                  <c:v>23.690999999999949</c:v>
                </c:pt>
                <c:pt idx="13">
                  <c:v>23.480999999999991</c:v>
                </c:pt>
                <c:pt idx="14">
                  <c:v>23.24800000000003</c:v>
                </c:pt>
                <c:pt idx="15">
                  <c:v>23.076000000000018</c:v>
                </c:pt>
                <c:pt idx="16">
                  <c:v>22.926999999999978</c:v>
                </c:pt>
                <c:pt idx="17">
                  <c:v>22.776000000000021</c:v>
                </c:pt>
                <c:pt idx="18">
                  <c:v>22.624999999999993</c:v>
                </c:pt>
                <c:pt idx="19">
                  <c:v>22.472999999999953</c:v>
                </c:pt>
                <c:pt idx="20">
                  <c:v>22.322999999999951</c:v>
                </c:pt>
                <c:pt idx="21">
                  <c:v>22.162999999999975</c:v>
                </c:pt>
                <c:pt idx="22">
                  <c:v>22.003000000000032</c:v>
                </c:pt>
                <c:pt idx="23">
                  <c:v>21.844000000000026</c:v>
                </c:pt>
                <c:pt idx="24" formatCode="#,##0.00">
                  <c:v>21.686000000000039</c:v>
                </c:pt>
                <c:pt idx="25">
                  <c:v>21.528000000000006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12.818000000000037</c:v>
                </c:pt>
                <c:pt idx="1">
                  <c:v>12.642000000000021</c:v>
                </c:pt>
                <c:pt idx="2">
                  <c:v>14.016999999999994</c:v>
                </c:pt>
                <c:pt idx="3">
                  <c:v>13.335999999999993</c:v>
                </c:pt>
                <c:pt idx="4">
                  <c:v>13.68700000000004</c:v>
                </c:pt>
                <c:pt idx="5">
                  <c:v>15.012000000000002</c:v>
                </c:pt>
                <c:pt idx="6">
                  <c:v>15.842999999999973</c:v>
                </c:pt>
                <c:pt idx="7">
                  <c:v>13.253999999999962</c:v>
                </c:pt>
                <c:pt idx="8">
                  <c:v>11.216999999999986</c:v>
                </c:pt>
                <c:pt idx="9">
                  <c:v>12.711000000000009</c:v>
                </c:pt>
                <c:pt idx="10">
                  <c:v>15.22999999999997</c:v>
                </c:pt>
                <c:pt idx="11">
                  <c:v>15.142999999999981</c:v>
                </c:pt>
                <c:pt idx="12">
                  <c:v>15.031999999999982</c:v>
                </c:pt>
                <c:pt idx="13">
                  <c:v>15.014999999999977</c:v>
                </c:pt>
                <c:pt idx="14">
                  <c:v>15.11100000000002</c:v>
                </c:pt>
                <c:pt idx="15">
                  <c:v>15.213999999999988</c:v>
                </c:pt>
                <c:pt idx="16">
                  <c:v>15.35599999999998</c:v>
                </c:pt>
                <c:pt idx="17">
                  <c:v>15.518999999999998</c:v>
                </c:pt>
                <c:pt idx="18">
                  <c:v>15.691999999999993</c:v>
                </c:pt>
                <c:pt idx="19">
                  <c:v>15.869999999999996</c:v>
                </c:pt>
                <c:pt idx="20">
                  <c:v>16.05</c:v>
                </c:pt>
                <c:pt idx="21">
                  <c:v>16.232000000000017</c:v>
                </c:pt>
                <c:pt idx="22">
                  <c:v>16.414999999999974</c:v>
                </c:pt>
                <c:pt idx="23">
                  <c:v>16.595999999999997</c:v>
                </c:pt>
                <c:pt idx="24" formatCode="#,##0.00">
                  <c:v>16.775999999999996</c:v>
                </c:pt>
                <c:pt idx="25">
                  <c:v>16.953999999999979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84.993999999999588</c:v>
                </c:pt>
                <c:pt idx="1">
                  <c:v>83.762000000000015</c:v>
                </c:pt>
                <c:pt idx="2">
                  <c:v>89.818000000000012</c:v>
                </c:pt>
                <c:pt idx="3">
                  <c:v>90.785999999999873</c:v>
                </c:pt>
                <c:pt idx="4">
                  <c:v>95.918999999999983</c:v>
                </c:pt>
                <c:pt idx="5">
                  <c:v>95.521000000000058</c:v>
                </c:pt>
                <c:pt idx="6">
                  <c:v>101.06199999999984</c:v>
                </c:pt>
                <c:pt idx="7">
                  <c:v>86.414999999999935</c:v>
                </c:pt>
                <c:pt idx="8">
                  <c:v>96.199999999999974</c:v>
                </c:pt>
                <c:pt idx="9">
                  <c:v>100.13499999999991</c:v>
                </c:pt>
                <c:pt idx="10">
                  <c:v>93.151999999999944</c:v>
                </c:pt>
                <c:pt idx="11">
                  <c:v>94.763999999999982</c:v>
                </c:pt>
                <c:pt idx="12">
                  <c:v>95.336999999999819</c:v>
                </c:pt>
                <c:pt idx="13">
                  <c:v>96.09600000000033</c:v>
                </c:pt>
                <c:pt idx="14">
                  <c:v>96.879999999999953</c:v>
                </c:pt>
                <c:pt idx="15">
                  <c:v>97.505000000000166</c:v>
                </c:pt>
                <c:pt idx="16">
                  <c:v>98.077999999999932</c:v>
                </c:pt>
                <c:pt idx="17">
                  <c:v>98.677000000000049</c:v>
                </c:pt>
                <c:pt idx="18">
                  <c:v>99.29800000000013</c:v>
                </c:pt>
                <c:pt idx="19">
                  <c:v>99.944000000000273</c:v>
                </c:pt>
                <c:pt idx="20">
                  <c:v>100.62700000000019</c:v>
                </c:pt>
                <c:pt idx="21">
                  <c:v>101.29200000000009</c:v>
                </c:pt>
                <c:pt idx="22">
                  <c:v>101.96000000000008</c:v>
                </c:pt>
                <c:pt idx="23">
                  <c:v>102.62699999999991</c:v>
                </c:pt>
                <c:pt idx="24" formatCode="#,##0.00">
                  <c:v>103.29300000000012</c:v>
                </c:pt>
                <c:pt idx="25">
                  <c:v>103.95999999999994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63.959999999999965</c:v>
                </c:pt>
                <c:pt idx="1">
                  <c:v>69.534000000000148</c:v>
                </c:pt>
                <c:pt idx="2">
                  <c:v>79.917000000000058</c:v>
                </c:pt>
                <c:pt idx="3">
                  <c:v>70.480999999999966</c:v>
                </c:pt>
                <c:pt idx="4">
                  <c:v>77.414999999999992</c:v>
                </c:pt>
                <c:pt idx="5">
                  <c:v>70.014999999999958</c:v>
                </c:pt>
                <c:pt idx="6">
                  <c:v>75.472999999999857</c:v>
                </c:pt>
                <c:pt idx="7">
                  <c:v>71.68299999999995</c:v>
                </c:pt>
                <c:pt idx="8">
                  <c:v>72.317000000000078</c:v>
                </c:pt>
                <c:pt idx="9">
                  <c:v>71.672000000000281</c:v>
                </c:pt>
                <c:pt idx="10">
                  <c:v>65.050000000000054</c:v>
                </c:pt>
                <c:pt idx="11">
                  <c:v>65.663999999999973</c:v>
                </c:pt>
                <c:pt idx="12">
                  <c:v>66.533000000000285</c:v>
                </c:pt>
                <c:pt idx="13">
                  <c:v>66.83699999999989</c:v>
                </c:pt>
                <c:pt idx="14">
                  <c:v>67.371000000000166</c:v>
                </c:pt>
                <c:pt idx="15">
                  <c:v>67.834999999999795</c:v>
                </c:pt>
                <c:pt idx="16">
                  <c:v>68.338000000000008</c:v>
                </c:pt>
                <c:pt idx="17">
                  <c:v>68.837999999999994</c:v>
                </c:pt>
                <c:pt idx="18">
                  <c:v>69.334999999999795</c:v>
                </c:pt>
                <c:pt idx="19">
                  <c:v>69.832999999999899</c:v>
                </c:pt>
                <c:pt idx="20">
                  <c:v>70.341999999999985</c:v>
                </c:pt>
                <c:pt idx="21">
                  <c:v>70.841000000000136</c:v>
                </c:pt>
                <c:pt idx="22">
                  <c:v>71.340999999999909</c:v>
                </c:pt>
                <c:pt idx="23">
                  <c:v>71.842999999999961</c:v>
                </c:pt>
                <c:pt idx="24" formatCode="#,##0.00">
                  <c:v>72.346000000000103</c:v>
                </c:pt>
                <c:pt idx="25">
                  <c:v>72.851999999999961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22.220999999999989</c:v>
                </c:pt>
                <c:pt idx="1">
                  <c:v>28.772000000000013</c:v>
                </c:pt>
                <c:pt idx="2">
                  <c:v>26.924999999999972</c:v>
                </c:pt>
                <c:pt idx="3">
                  <c:v>25.920999999999953</c:v>
                </c:pt>
                <c:pt idx="4">
                  <c:v>27.897000000000002</c:v>
                </c:pt>
                <c:pt idx="5">
                  <c:v>31.62300000000009</c:v>
                </c:pt>
                <c:pt idx="6">
                  <c:v>26.986000000000093</c:v>
                </c:pt>
                <c:pt idx="7">
                  <c:v>30.129999999999946</c:v>
                </c:pt>
                <c:pt idx="8">
                  <c:v>28.801000000000009</c:v>
                </c:pt>
                <c:pt idx="9">
                  <c:v>26.668999999999983</c:v>
                </c:pt>
                <c:pt idx="10">
                  <c:v>26.26199999999999</c:v>
                </c:pt>
                <c:pt idx="11">
                  <c:v>27.189999999999994</c:v>
                </c:pt>
                <c:pt idx="12">
                  <c:v>27.523999999999997</c:v>
                </c:pt>
                <c:pt idx="13">
                  <c:v>28.039000000000005</c:v>
                </c:pt>
                <c:pt idx="14">
                  <c:v>28.519999999999936</c:v>
                </c:pt>
                <c:pt idx="15">
                  <c:v>28.73500000000001</c:v>
                </c:pt>
                <c:pt idx="16">
                  <c:v>29.078999999999962</c:v>
                </c:pt>
                <c:pt idx="17">
                  <c:v>29.372999999999955</c:v>
                </c:pt>
                <c:pt idx="18">
                  <c:v>29.662999999999972</c:v>
                </c:pt>
                <c:pt idx="19">
                  <c:v>29.938999999999986</c:v>
                </c:pt>
                <c:pt idx="20">
                  <c:v>30.238000000000003</c:v>
                </c:pt>
                <c:pt idx="21">
                  <c:v>30.547000000000079</c:v>
                </c:pt>
                <c:pt idx="22">
                  <c:v>30.864000000000001</c:v>
                </c:pt>
                <c:pt idx="23">
                  <c:v>31.182999999999961</c:v>
                </c:pt>
                <c:pt idx="24" formatCode="#,##0.00">
                  <c:v>31.504000000000001</c:v>
                </c:pt>
                <c:pt idx="25">
                  <c:v>31.827999999999982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26.50500000000002</c:v>
                </c:pt>
                <c:pt idx="1">
                  <c:v>27.356000000000037</c:v>
                </c:pt>
                <c:pt idx="2">
                  <c:v>27.68099999999998</c:v>
                </c:pt>
                <c:pt idx="3">
                  <c:v>29.038000000000004</c:v>
                </c:pt>
                <c:pt idx="4">
                  <c:v>28.306000000000022</c:v>
                </c:pt>
                <c:pt idx="5">
                  <c:v>33.008999999999936</c:v>
                </c:pt>
                <c:pt idx="6">
                  <c:v>28.605999999999909</c:v>
                </c:pt>
                <c:pt idx="7">
                  <c:v>27.742999999999967</c:v>
                </c:pt>
                <c:pt idx="8">
                  <c:v>29.292000000000012</c:v>
                </c:pt>
                <c:pt idx="9">
                  <c:v>32.716000000000093</c:v>
                </c:pt>
                <c:pt idx="10">
                  <c:v>31.485999999999933</c:v>
                </c:pt>
                <c:pt idx="11">
                  <c:v>30.602000000000032</c:v>
                </c:pt>
                <c:pt idx="12">
                  <c:v>30.05100000000003</c:v>
                </c:pt>
                <c:pt idx="13">
                  <c:v>30.019999999999982</c:v>
                </c:pt>
                <c:pt idx="14">
                  <c:v>30.025999999999968</c:v>
                </c:pt>
                <c:pt idx="15">
                  <c:v>29.967000000000013</c:v>
                </c:pt>
                <c:pt idx="16">
                  <c:v>29.894999999999946</c:v>
                </c:pt>
                <c:pt idx="17">
                  <c:v>29.826999999999988</c:v>
                </c:pt>
                <c:pt idx="18">
                  <c:v>29.767999999999994</c:v>
                </c:pt>
                <c:pt idx="19">
                  <c:v>29.719999999999942</c:v>
                </c:pt>
                <c:pt idx="20">
                  <c:v>29.687999999999981</c:v>
                </c:pt>
                <c:pt idx="21">
                  <c:v>29.666000000000068</c:v>
                </c:pt>
                <c:pt idx="22">
                  <c:v>29.650999999999989</c:v>
                </c:pt>
                <c:pt idx="23">
                  <c:v>29.639999999999944</c:v>
                </c:pt>
                <c:pt idx="24" formatCode="#,##0.00">
                  <c:v>29.635999999999996</c:v>
                </c:pt>
                <c:pt idx="25">
                  <c:v>29.638000000000002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30.800000000000047</c:v>
                </c:pt>
                <c:pt idx="1">
                  <c:v>29.344000000000051</c:v>
                </c:pt>
                <c:pt idx="2">
                  <c:v>27.908999999999995</c:v>
                </c:pt>
                <c:pt idx="3">
                  <c:v>27.61099999999999</c:v>
                </c:pt>
                <c:pt idx="4">
                  <c:v>28.873000000000047</c:v>
                </c:pt>
                <c:pt idx="5">
                  <c:v>27.583999999999982</c:v>
                </c:pt>
                <c:pt idx="6">
                  <c:v>26.86</c:v>
                </c:pt>
                <c:pt idx="7">
                  <c:v>26.260000000000012</c:v>
                </c:pt>
                <c:pt idx="8">
                  <c:v>26.277000000000044</c:v>
                </c:pt>
                <c:pt idx="9">
                  <c:v>25.923000000000066</c:v>
                </c:pt>
                <c:pt idx="10">
                  <c:v>26.431000000000044</c:v>
                </c:pt>
                <c:pt idx="11">
                  <c:v>26.740000000000034</c:v>
                </c:pt>
                <c:pt idx="12">
                  <c:v>27.097000000000047</c:v>
                </c:pt>
                <c:pt idx="13">
                  <c:v>27.208000000000052</c:v>
                </c:pt>
                <c:pt idx="14">
                  <c:v>27.388000000000037</c:v>
                </c:pt>
                <c:pt idx="15">
                  <c:v>27.373999999999963</c:v>
                </c:pt>
                <c:pt idx="16">
                  <c:v>27.344999999999995</c:v>
                </c:pt>
                <c:pt idx="17">
                  <c:v>27.315000000000023</c:v>
                </c:pt>
                <c:pt idx="18">
                  <c:v>27.285000000000007</c:v>
                </c:pt>
                <c:pt idx="19">
                  <c:v>27.254000000000048</c:v>
                </c:pt>
                <c:pt idx="20">
                  <c:v>27.222000000000037</c:v>
                </c:pt>
                <c:pt idx="21">
                  <c:v>27.175999999999991</c:v>
                </c:pt>
                <c:pt idx="22">
                  <c:v>27.12900000000003</c:v>
                </c:pt>
                <c:pt idx="23">
                  <c:v>27.082999999999981</c:v>
                </c:pt>
                <c:pt idx="24" formatCode="#,##0.00">
                  <c:v>27.036999999999953</c:v>
                </c:pt>
                <c:pt idx="25">
                  <c:v>26.99300000000002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67.421000000000163</c:v>
                </c:pt>
                <c:pt idx="1">
                  <c:v>68.357999999999862</c:v>
                </c:pt>
                <c:pt idx="2">
                  <c:v>70.515999999999977</c:v>
                </c:pt>
                <c:pt idx="3">
                  <c:v>70.107999999999976</c:v>
                </c:pt>
                <c:pt idx="4">
                  <c:v>71.762999999999977</c:v>
                </c:pt>
                <c:pt idx="5">
                  <c:v>80.112000000000094</c:v>
                </c:pt>
                <c:pt idx="6">
                  <c:v>77.344999999999928</c:v>
                </c:pt>
                <c:pt idx="7">
                  <c:v>77.150000000000063</c:v>
                </c:pt>
                <c:pt idx="8">
                  <c:v>77.180000000000064</c:v>
                </c:pt>
                <c:pt idx="9">
                  <c:v>77.031999999999826</c:v>
                </c:pt>
                <c:pt idx="10">
                  <c:v>75.116000000000042</c:v>
                </c:pt>
                <c:pt idx="11">
                  <c:v>74.762000000000072</c:v>
                </c:pt>
                <c:pt idx="12">
                  <c:v>74.479000000000028</c:v>
                </c:pt>
                <c:pt idx="13">
                  <c:v>74.515999999999991</c:v>
                </c:pt>
                <c:pt idx="14">
                  <c:v>74.653999999999897</c:v>
                </c:pt>
                <c:pt idx="15">
                  <c:v>74.878999999999863</c:v>
                </c:pt>
                <c:pt idx="16">
                  <c:v>75.00399999999992</c:v>
                </c:pt>
                <c:pt idx="17">
                  <c:v>75.130999999999943</c:v>
                </c:pt>
                <c:pt idx="18">
                  <c:v>75.263000000000048</c:v>
                </c:pt>
                <c:pt idx="19">
                  <c:v>75.410000000000139</c:v>
                </c:pt>
                <c:pt idx="20">
                  <c:v>75.606999999999942</c:v>
                </c:pt>
                <c:pt idx="21">
                  <c:v>75.802999999999926</c:v>
                </c:pt>
                <c:pt idx="22">
                  <c:v>75.993000000000038</c:v>
                </c:pt>
                <c:pt idx="23">
                  <c:v>76.185000000000016</c:v>
                </c:pt>
                <c:pt idx="24" formatCode="#,##0.00">
                  <c:v>76.376999999999938</c:v>
                </c:pt>
                <c:pt idx="25">
                  <c:v>76.569000000000074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90.954000000000079</c:v>
                </c:pt>
                <c:pt idx="1">
                  <c:v>90.449000000000112</c:v>
                </c:pt>
                <c:pt idx="2">
                  <c:v>87.831000000000117</c:v>
                </c:pt>
                <c:pt idx="3">
                  <c:v>90.49900000000008</c:v>
                </c:pt>
                <c:pt idx="4">
                  <c:v>86.63299999999974</c:v>
                </c:pt>
                <c:pt idx="5">
                  <c:v>92.339000000000041</c:v>
                </c:pt>
                <c:pt idx="6">
                  <c:v>93.415000000000049</c:v>
                </c:pt>
                <c:pt idx="7">
                  <c:v>95.036999999999978</c:v>
                </c:pt>
                <c:pt idx="8">
                  <c:v>94.640999999999977</c:v>
                </c:pt>
                <c:pt idx="9">
                  <c:v>97.711000000000126</c:v>
                </c:pt>
                <c:pt idx="10">
                  <c:v>96.568999999999932</c:v>
                </c:pt>
                <c:pt idx="11">
                  <c:v>97.792999999999992</c:v>
                </c:pt>
                <c:pt idx="12">
                  <c:v>98.719000000000278</c:v>
                </c:pt>
                <c:pt idx="13">
                  <c:v>99.390000000000057</c:v>
                </c:pt>
                <c:pt idx="14">
                  <c:v>100.26499999999987</c:v>
                </c:pt>
                <c:pt idx="15">
                  <c:v>100.80600000000022</c:v>
                </c:pt>
                <c:pt idx="16">
                  <c:v>101.10299999999998</c:v>
                </c:pt>
                <c:pt idx="17">
                  <c:v>101.31599999999986</c:v>
                </c:pt>
                <c:pt idx="18">
                  <c:v>101.49300000000001</c:v>
                </c:pt>
                <c:pt idx="19">
                  <c:v>101.65599999999991</c:v>
                </c:pt>
                <c:pt idx="20">
                  <c:v>101.80099999999997</c:v>
                </c:pt>
                <c:pt idx="21">
                  <c:v>101.92999999999998</c:v>
                </c:pt>
                <c:pt idx="22">
                  <c:v>102.04400000000001</c:v>
                </c:pt>
                <c:pt idx="23">
                  <c:v>102.15799999999993</c:v>
                </c:pt>
                <c:pt idx="24" formatCode="#,##0.00">
                  <c:v>102.27599999999998</c:v>
                </c:pt>
                <c:pt idx="25">
                  <c:v>102.39699999999988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13.235000000000021</c:v>
                </c:pt>
                <c:pt idx="1">
                  <c:v>14.173999999999985</c:v>
                </c:pt>
                <c:pt idx="2">
                  <c:v>15.751000000000001</c:v>
                </c:pt>
                <c:pt idx="3">
                  <c:v>12.259000000000002</c:v>
                </c:pt>
                <c:pt idx="4">
                  <c:v>18.945999999999998</c:v>
                </c:pt>
                <c:pt idx="5">
                  <c:v>16.005999999999979</c:v>
                </c:pt>
                <c:pt idx="6">
                  <c:v>17.765999999999995</c:v>
                </c:pt>
                <c:pt idx="7">
                  <c:v>19.604000000000013</c:v>
                </c:pt>
                <c:pt idx="8">
                  <c:v>14.053999999999995</c:v>
                </c:pt>
                <c:pt idx="9">
                  <c:v>15.752000000000006</c:v>
                </c:pt>
                <c:pt idx="10">
                  <c:v>14.368999999999991</c:v>
                </c:pt>
                <c:pt idx="11">
                  <c:v>14.304000000000023</c:v>
                </c:pt>
                <c:pt idx="12">
                  <c:v>14.252000000000013</c:v>
                </c:pt>
                <c:pt idx="13">
                  <c:v>14.376000000000026</c:v>
                </c:pt>
                <c:pt idx="14">
                  <c:v>14.609999999999992</c:v>
                </c:pt>
                <c:pt idx="15">
                  <c:v>14.727000000000015</c:v>
                </c:pt>
                <c:pt idx="16">
                  <c:v>14.821999999999992</c:v>
                </c:pt>
                <c:pt idx="17">
                  <c:v>14.901000000000002</c:v>
                </c:pt>
                <c:pt idx="18">
                  <c:v>14.965000000000012</c:v>
                </c:pt>
                <c:pt idx="19">
                  <c:v>15.025999999999993</c:v>
                </c:pt>
                <c:pt idx="20">
                  <c:v>15.094000000000005</c:v>
                </c:pt>
                <c:pt idx="21">
                  <c:v>15.156999999999998</c:v>
                </c:pt>
                <c:pt idx="22">
                  <c:v>15.220999999999998</c:v>
                </c:pt>
                <c:pt idx="23">
                  <c:v>15.283000000000008</c:v>
                </c:pt>
                <c:pt idx="24">
                  <c:v>15.344999999999992</c:v>
                </c:pt>
                <c:pt idx="25">
                  <c:v>15.406999999999989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54.046000000000035</c:v>
                </c:pt>
                <c:pt idx="1">
                  <c:v>51.743000000000023</c:v>
                </c:pt>
                <c:pt idx="2">
                  <c:v>51.402999999999906</c:v>
                </c:pt>
                <c:pt idx="3">
                  <c:v>45.371999999999957</c:v>
                </c:pt>
                <c:pt idx="4">
                  <c:v>47.716000000000008</c:v>
                </c:pt>
                <c:pt idx="5">
                  <c:v>46.496000000000052</c:v>
                </c:pt>
                <c:pt idx="6">
                  <c:v>48.153999999999996</c:v>
                </c:pt>
                <c:pt idx="7">
                  <c:v>48.171999999999869</c:v>
                </c:pt>
                <c:pt idx="8">
                  <c:v>48.470999999999904</c:v>
                </c:pt>
                <c:pt idx="9">
                  <c:v>49.746000000000009</c:v>
                </c:pt>
                <c:pt idx="10">
                  <c:v>49.208000000000055</c:v>
                </c:pt>
                <c:pt idx="11">
                  <c:v>49.030000000000015</c:v>
                </c:pt>
                <c:pt idx="12">
                  <c:v>48.468000000000046</c:v>
                </c:pt>
                <c:pt idx="13">
                  <c:v>47.899000000000044</c:v>
                </c:pt>
                <c:pt idx="14">
                  <c:v>47.490000000000023</c:v>
                </c:pt>
                <c:pt idx="15">
                  <c:v>46.916000000000011</c:v>
                </c:pt>
                <c:pt idx="16">
                  <c:v>46.354000000000006</c:v>
                </c:pt>
                <c:pt idx="17">
                  <c:v>45.797999999999938</c:v>
                </c:pt>
                <c:pt idx="18">
                  <c:v>45.262999999999991</c:v>
                </c:pt>
                <c:pt idx="19">
                  <c:v>44.751999999999981</c:v>
                </c:pt>
                <c:pt idx="20">
                  <c:v>44.290999999999926</c:v>
                </c:pt>
                <c:pt idx="21">
                  <c:v>43.817999999999934</c:v>
                </c:pt>
                <c:pt idx="22">
                  <c:v>43.355000000000018</c:v>
                </c:pt>
                <c:pt idx="23">
                  <c:v>42.902999999999992</c:v>
                </c:pt>
                <c:pt idx="24">
                  <c:v>42.460999999999984</c:v>
                </c:pt>
                <c:pt idx="25">
                  <c:v>42.039999999999942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61.794999999999909</c:v>
                </c:pt>
                <c:pt idx="1">
                  <c:v>54.10799999999999</c:v>
                </c:pt>
                <c:pt idx="2">
                  <c:v>53.94400000000018</c:v>
                </c:pt>
                <c:pt idx="3">
                  <c:v>54.164000000000101</c:v>
                </c:pt>
                <c:pt idx="4">
                  <c:v>55.680999999999948</c:v>
                </c:pt>
                <c:pt idx="5">
                  <c:v>54.764000000000166</c:v>
                </c:pt>
                <c:pt idx="6">
                  <c:v>61.422999999999945</c:v>
                </c:pt>
                <c:pt idx="7">
                  <c:v>67.383000000000052</c:v>
                </c:pt>
                <c:pt idx="8">
                  <c:v>61.839999999999975</c:v>
                </c:pt>
                <c:pt idx="9">
                  <c:v>60.325000000000024</c:v>
                </c:pt>
                <c:pt idx="10">
                  <c:v>62.179000000000066</c:v>
                </c:pt>
                <c:pt idx="11">
                  <c:v>61.491999999999862</c:v>
                </c:pt>
                <c:pt idx="12">
                  <c:v>62.382999999999974</c:v>
                </c:pt>
                <c:pt idx="13">
                  <c:v>64.424000000000092</c:v>
                </c:pt>
                <c:pt idx="14">
                  <c:v>65.991999999999962</c:v>
                </c:pt>
                <c:pt idx="15">
                  <c:v>66.667999999999836</c:v>
                </c:pt>
                <c:pt idx="16">
                  <c:v>67.269000000000204</c:v>
                </c:pt>
                <c:pt idx="17">
                  <c:v>67.710000000000079</c:v>
                </c:pt>
                <c:pt idx="18">
                  <c:v>68.236000000000118</c:v>
                </c:pt>
                <c:pt idx="19">
                  <c:v>68.726000000000127</c:v>
                </c:pt>
                <c:pt idx="20">
                  <c:v>69.30699999999996</c:v>
                </c:pt>
                <c:pt idx="21">
                  <c:v>69.904999999999873</c:v>
                </c:pt>
                <c:pt idx="22">
                  <c:v>70.522999999999982</c:v>
                </c:pt>
                <c:pt idx="23">
                  <c:v>71.156999999999982</c:v>
                </c:pt>
                <c:pt idx="24" formatCode="#,##0.00">
                  <c:v>71.801000000000116</c:v>
                </c:pt>
                <c:pt idx="25">
                  <c:v>72.454999999999941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196.35899999999964</c:v>
                </c:pt>
                <c:pt idx="1">
                  <c:v>205.54599999999999</c:v>
                </c:pt>
                <c:pt idx="2">
                  <c:v>211.67399999999998</c:v>
                </c:pt>
                <c:pt idx="3">
                  <c:v>203.95099999999957</c:v>
                </c:pt>
                <c:pt idx="4">
                  <c:v>210.63200000000001</c:v>
                </c:pt>
                <c:pt idx="5">
                  <c:v>214.28399999999982</c:v>
                </c:pt>
                <c:pt idx="6">
                  <c:v>224.55400000000003</c:v>
                </c:pt>
                <c:pt idx="7">
                  <c:v>214.10800000000032</c:v>
                </c:pt>
                <c:pt idx="8">
                  <c:v>220.82899999999987</c:v>
                </c:pt>
                <c:pt idx="9">
                  <c:v>227.62700000000009</c:v>
                </c:pt>
                <c:pt idx="10">
                  <c:v>223.49700000000024</c:v>
                </c:pt>
                <c:pt idx="11">
                  <c:v>222.50500000000002</c:v>
                </c:pt>
                <c:pt idx="12">
                  <c:v>223.97299999999962</c:v>
                </c:pt>
                <c:pt idx="13">
                  <c:v>225.86200000000036</c:v>
                </c:pt>
                <c:pt idx="14">
                  <c:v>227.97499999999994</c:v>
                </c:pt>
                <c:pt idx="15">
                  <c:v>229.71599999999989</c:v>
                </c:pt>
                <c:pt idx="16">
                  <c:v>231.125</c:v>
                </c:pt>
                <c:pt idx="17">
                  <c:v>232.38999999999987</c:v>
                </c:pt>
                <c:pt idx="18">
                  <c:v>233.57399999999987</c:v>
                </c:pt>
                <c:pt idx="19">
                  <c:v>234.71499999999966</c:v>
                </c:pt>
                <c:pt idx="20">
                  <c:v>235.87900000000016</c:v>
                </c:pt>
                <c:pt idx="21">
                  <c:v>237.01199999999989</c:v>
                </c:pt>
                <c:pt idx="22">
                  <c:v>238.10999999999984</c:v>
                </c:pt>
                <c:pt idx="23">
                  <c:v>239.23500000000007</c:v>
                </c:pt>
                <c:pt idx="24">
                  <c:v>240.32099999999986</c:v>
                </c:pt>
                <c:pt idx="25">
                  <c:v>241.38100000000003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287.18799999999948</c:v>
                </c:pt>
                <c:pt idx="1">
                  <c:v>300.74600000000021</c:v>
                </c:pt>
                <c:pt idx="2">
                  <c:v>314.76199999999989</c:v>
                </c:pt>
                <c:pt idx="3">
                  <c:v>314.41399999999976</c:v>
                </c:pt>
                <c:pt idx="4">
                  <c:v>323.27700000000004</c:v>
                </c:pt>
                <c:pt idx="5">
                  <c:v>333.41999999999996</c:v>
                </c:pt>
                <c:pt idx="6">
                  <c:v>334.32599999999968</c:v>
                </c:pt>
                <c:pt idx="7">
                  <c:v>307.3979999999998</c:v>
                </c:pt>
                <c:pt idx="8">
                  <c:v>318.9410000000002</c:v>
                </c:pt>
                <c:pt idx="9">
                  <c:v>328.3330000000002</c:v>
                </c:pt>
                <c:pt idx="10">
                  <c:v>317.2709999999999</c:v>
                </c:pt>
                <c:pt idx="11">
                  <c:v>320.96699999999993</c:v>
                </c:pt>
                <c:pt idx="12">
                  <c:v>322.37200000000024</c:v>
                </c:pt>
                <c:pt idx="13">
                  <c:v>324.6550000000002</c:v>
                </c:pt>
                <c:pt idx="14">
                  <c:v>327.07799999999997</c:v>
                </c:pt>
                <c:pt idx="15">
                  <c:v>328.89400000000012</c:v>
                </c:pt>
                <c:pt idx="16">
                  <c:v>330.82699999999977</c:v>
                </c:pt>
                <c:pt idx="17">
                  <c:v>332.67899999999997</c:v>
                </c:pt>
                <c:pt idx="18">
                  <c:v>334.53999999999979</c:v>
                </c:pt>
                <c:pt idx="19">
                  <c:v>336.42299999999989</c:v>
                </c:pt>
                <c:pt idx="20">
                  <c:v>338.42300000000017</c:v>
                </c:pt>
                <c:pt idx="21">
                  <c:v>340.39400000000012</c:v>
                </c:pt>
                <c:pt idx="22">
                  <c:v>342.37599999999992</c:v>
                </c:pt>
                <c:pt idx="23">
                  <c:v>344.3429999999999</c:v>
                </c:pt>
                <c:pt idx="24">
                  <c:v>346.2950000000003</c:v>
                </c:pt>
                <c:pt idx="25">
                  <c:v>348.23599999999988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189.1750000000003</c:v>
                </c:pt>
                <c:pt idx="1">
                  <c:v>188.15100000000001</c:v>
                </c:pt>
                <c:pt idx="2">
                  <c:v>186.25600000000009</c:v>
                </c:pt>
                <c:pt idx="3">
                  <c:v>188.21800000000005</c:v>
                </c:pt>
                <c:pt idx="4">
                  <c:v>187.26899999999978</c:v>
                </c:pt>
                <c:pt idx="5">
                  <c:v>200.03500000000014</c:v>
                </c:pt>
                <c:pt idx="6">
                  <c:v>197.61999999999998</c:v>
                </c:pt>
                <c:pt idx="7">
                  <c:v>198.44700000000006</c:v>
                </c:pt>
                <c:pt idx="8">
                  <c:v>198.09800000000007</c:v>
                </c:pt>
                <c:pt idx="9">
                  <c:v>200.66600000000003</c:v>
                </c:pt>
                <c:pt idx="10">
                  <c:v>198.11600000000001</c:v>
                </c:pt>
                <c:pt idx="11">
                  <c:v>199.2950000000001</c:v>
                </c:pt>
                <c:pt idx="12">
                  <c:v>200.29500000000036</c:v>
                </c:pt>
                <c:pt idx="13">
                  <c:v>201.11400000000009</c:v>
                </c:pt>
                <c:pt idx="14">
                  <c:v>202.30699999999979</c:v>
                </c:pt>
                <c:pt idx="15">
                  <c:v>203.05900000000005</c:v>
                </c:pt>
                <c:pt idx="16">
                  <c:v>203.45199999999988</c:v>
                </c:pt>
                <c:pt idx="17">
                  <c:v>203.76199999999983</c:v>
                </c:pt>
                <c:pt idx="18">
                  <c:v>204.04100000000005</c:v>
                </c:pt>
                <c:pt idx="19">
                  <c:v>204.32000000000011</c:v>
                </c:pt>
                <c:pt idx="20">
                  <c:v>204.62999999999994</c:v>
                </c:pt>
                <c:pt idx="21">
                  <c:v>204.90899999999988</c:v>
                </c:pt>
                <c:pt idx="22">
                  <c:v>205.16600000000008</c:v>
                </c:pt>
                <c:pt idx="23">
                  <c:v>205.42599999999993</c:v>
                </c:pt>
                <c:pt idx="24">
                  <c:v>205.68999999999988</c:v>
                </c:pt>
                <c:pt idx="25">
                  <c:v>205.95899999999997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23.125299853758083</c:v>
                </c:pt>
                <c:pt idx="1">
                  <c:v>22.913119911176899</c:v>
                </c:pt>
                <c:pt idx="2">
                  <c:v>22.254337758434023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38.545441933861646</c:v>
                </c:pt>
                <c:pt idx="1">
                  <c:v>36.693999814951859</c:v>
                </c:pt>
                <c:pt idx="2">
                  <c:v>37.62769077168771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24.772573568938885</c:v>
                </c:pt>
                <c:pt idx="1">
                  <c:v>25.848561250925258</c:v>
                </c:pt>
                <c:pt idx="2">
                  <c:v>26.08176531478869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6.3310616701637752</c:v>
                </c:pt>
                <c:pt idx="1">
                  <c:v>7.1913166173205072</c:v>
                </c:pt>
                <c:pt idx="2">
                  <c:v>7.8289273218812294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5.3752290449188207</c:v>
                </c:pt>
                <c:pt idx="1">
                  <c:v>5.6911547002220617</c:v>
                </c:pt>
                <c:pt idx="2">
                  <c:v>4.542517488260116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1.8503939283587929</c:v>
                </c:pt>
                <c:pt idx="1">
                  <c:v>1.6618477054034033</c:v>
                </c:pt>
                <c:pt idx="2">
                  <c:v>1.6647613449482315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-1.9190000000001248</c:v>
                </c:pt>
                <c:pt idx="1">
                  <c:v>-16.149000000000058</c:v>
                </c:pt>
                <c:pt idx="2">
                  <c:v>9.2130000000004202</c:v>
                </c:pt>
                <c:pt idx="3">
                  <c:v>7.4149999999998997</c:v>
                </c:pt>
                <c:pt idx="4">
                  <c:v>2.7120000000000033</c:v>
                </c:pt>
                <c:pt idx="5">
                  <c:v>-1.636999999999988</c:v>
                </c:pt>
                <c:pt idx="7">
                  <c:v>-0.36499999999978172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7.8429999999999609</c:v>
                </c:pt>
                <c:pt idx="1">
                  <c:v>30.964999999999975</c:v>
                </c:pt>
                <c:pt idx="2">
                  <c:v>17.883999999999787</c:v>
                </c:pt>
                <c:pt idx="3">
                  <c:v>10.275999999999875</c:v>
                </c:pt>
                <c:pt idx="4">
                  <c:v>-7.1680000000001129</c:v>
                </c:pt>
                <c:pt idx="5">
                  <c:v>1.0379999999999985</c:v>
                </c:pt>
                <c:pt idx="7">
                  <c:v>60.837999999999475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0.45434319276140833</c:v>
                </c:pt>
                <c:pt idx="2">
                  <c:v>-1.0828328377161967</c:v>
                </c:pt>
                <c:pt idx="3">
                  <c:v>5.0271264325136622</c:v>
                </c:pt>
                <c:pt idx="4">
                  <c:v>-0.16185793462378806</c:v>
                </c:pt>
                <c:pt idx="6">
                  <c:v>3.7645484680615127E-2</c:v>
                </c:pt>
                <c:pt idx="7">
                  <c:v>0.17706659339029596</c:v>
                </c:pt>
                <c:pt idx="8">
                  <c:v>8.3393188113412009E-2</c:v>
                </c:pt>
                <c:pt idx="10">
                  <c:v>1.4384030216824772</c:v>
                </c:pt>
                <c:pt idx="11">
                  <c:v>-0.22725051884815439</c:v>
                </c:pt>
                <c:pt idx="12">
                  <c:v>0.15110023528743799</c:v>
                </c:pt>
                <c:pt idx="14">
                  <c:v>-1.4272417037563989</c:v>
                </c:pt>
                <c:pt idx="15">
                  <c:v>-0.32131123551825125</c:v>
                </c:pt>
                <c:pt idx="16">
                  <c:v>0.71299276643317366</c:v>
                </c:pt>
                <c:pt idx="17">
                  <c:v>0.42837218956599532</c:v>
                </c:pt>
                <c:pt idx="19">
                  <c:v>1.0766491362091513</c:v>
                </c:pt>
                <c:pt idx="20">
                  <c:v>-0.35270469752332057</c:v>
                </c:pt>
                <c:pt idx="21">
                  <c:v>-4.6684368305405233E-2</c:v>
                </c:pt>
                <c:pt idx="22">
                  <c:v>1.2432906501308016</c:v>
                </c:pt>
                <c:pt idx="23">
                  <c:v>0.28437609858014135</c:v>
                </c:pt>
                <c:pt idx="25">
                  <c:v>-2.41398369125565</c:v>
                </c:pt>
                <c:pt idx="26">
                  <c:v>-0.14746075103552192</c:v>
                </c:pt>
                <c:pt idx="27">
                  <c:v>-0.56422576361189192</c:v>
                </c:pt>
                <c:pt idx="29">
                  <c:v>0.49570444968860539</c:v>
                </c:pt>
                <c:pt idx="30">
                  <c:v>-2.599580440686422E-2</c:v>
                </c:pt>
                <c:pt idx="31">
                  <c:v>-0.49665276381430923</c:v>
                </c:pt>
                <c:pt idx="32">
                  <c:v>3.8351773832059344</c:v>
                </c:pt>
                <c:pt idx="33">
                  <c:v>0.19249194374499901</c:v>
                </c:pt>
                <c:pt idx="34">
                  <c:v>0.78731688903868058</c:v>
                </c:pt>
                <c:pt idx="36">
                  <c:v>0.94670121734394819</c:v>
                </c:pt>
                <c:pt idx="37">
                  <c:v>0.19569427120287308</c:v>
                </c:pt>
                <c:pt idx="38">
                  <c:v>6.5218515147558165E-2</c:v>
                </c:pt>
                <c:pt idx="39">
                  <c:v>2.2018915641871306</c:v>
                </c:pt>
                <c:pt idx="40">
                  <c:v>1.1334670845622119</c:v>
                </c:pt>
                <c:pt idx="42">
                  <c:v>1.1988985092763471</c:v>
                </c:pt>
                <c:pt idx="43">
                  <c:v>-3.5918951149138678E-2</c:v>
                </c:pt>
                <c:pt idx="44">
                  <c:v>0.33489528709655936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-8.4406823586569146E-3</c:v>
                </c:pt>
                <c:pt idx="2">
                  <c:v>-2.4559773693589193</c:v>
                </c:pt>
                <c:pt idx="3">
                  <c:v>-5.0203940867378671</c:v>
                </c:pt>
                <c:pt idx="4">
                  <c:v>-2.7380041611969941</c:v>
                </c:pt>
                <c:pt idx="6">
                  <c:v>-1.9751060352424021</c:v>
                </c:pt>
                <c:pt idx="7">
                  <c:v>-2.9083871160904828</c:v>
                </c:pt>
                <c:pt idx="8">
                  <c:v>-2.2852566950951836</c:v>
                </c:pt>
                <c:pt idx="10">
                  <c:v>0.81505422853298537</c:v>
                </c:pt>
                <c:pt idx="11">
                  <c:v>-0.74394897435221541</c:v>
                </c:pt>
                <c:pt idx="12">
                  <c:v>-0.43266743241978656</c:v>
                </c:pt>
                <c:pt idx="14">
                  <c:v>-0.10837236168742548</c:v>
                </c:pt>
                <c:pt idx="15">
                  <c:v>-1.3011665587289389</c:v>
                </c:pt>
                <c:pt idx="16">
                  <c:v>-0.4617097889905275</c:v>
                </c:pt>
                <c:pt idx="17">
                  <c:v>-0.68632877516473512</c:v>
                </c:pt>
                <c:pt idx="19">
                  <c:v>-4.108438815530957</c:v>
                </c:pt>
                <c:pt idx="20">
                  <c:v>-3.5573480568114602</c:v>
                </c:pt>
                <c:pt idx="21">
                  <c:v>-2.8396061410152829</c:v>
                </c:pt>
                <c:pt idx="22">
                  <c:v>-3.4408776508863981</c:v>
                </c:pt>
                <c:pt idx="23">
                  <c:v>-3.4186255990037218</c:v>
                </c:pt>
                <c:pt idx="25">
                  <c:v>-3.3360000860945371</c:v>
                </c:pt>
                <c:pt idx="26">
                  <c:v>-0.67608362452553639</c:v>
                </c:pt>
                <c:pt idx="27">
                  <c:v>-1.268059447482861</c:v>
                </c:pt>
                <c:pt idx="29">
                  <c:v>1.001263204712699</c:v>
                </c:pt>
                <c:pt idx="30">
                  <c:v>-1.5264699313403463</c:v>
                </c:pt>
                <c:pt idx="31">
                  <c:v>-0.15970755698575534</c:v>
                </c:pt>
                <c:pt idx="32">
                  <c:v>2.9117235388625984</c:v>
                </c:pt>
                <c:pt idx="33">
                  <c:v>3.3475447133420433</c:v>
                </c:pt>
                <c:pt idx="34">
                  <c:v>0.98177598832938084</c:v>
                </c:pt>
                <c:pt idx="36">
                  <c:v>3.1670933782129929</c:v>
                </c:pt>
                <c:pt idx="37">
                  <c:v>0.662937447733003</c:v>
                </c:pt>
                <c:pt idx="38">
                  <c:v>3.4824620154521702</c:v>
                </c:pt>
                <c:pt idx="39">
                  <c:v>2.0466609007240733</c:v>
                </c:pt>
                <c:pt idx="40">
                  <c:v>2.3458387831916339</c:v>
                </c:pt>
                <c:pt idx="42">
                  <c:v>-3.5088277191230866E-3</c:v>
                </c:pt>
                <c:pt idx="43">
                  <c:v>2.87349579464109</c:v>
                </c:pt>
                <c:pt idx="44">
                  <c:v>2.0101846554660296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10.450199499313655</c:v>
                </c:pt>
                <c:pt idx="1">
                  <c:v>-5.464617506330427E-3</c:v>
                </c:pt>
                <c:pt idx="2">
                  <c:v>6.7351573212499574</c:v>
                </c:pt>
                <c:pt idx="3">
                  <c:v>5.2769307186472467</c:v>
                </c:pt>
                <c:pt idx="4">
                  <c:v>1.2838830572751547</c:v>
                </c:pt>
                <c:pt idx="5">
                  <c:v>9.7408499185579913</c:v>
                </c:pt>
                <c:pt idx="6">
                  <c:v>2.7730887970823037</c:v>
                </c:pt>
                <c:pt idx="7">
                  <c:v>1.9609527336904389</c:v>
                </c:pt>
                <c:pt idx="8">
                  <c:v>-8.1551110292945594E-2</c:v>
                </c:pt>
                <c:pt idx="9">
                  <c:v>-1.6618291345122564</c:v>
                </c:pt>
                <c:pt idx="10">
                  <c:v>2.9197990272118446</c:v>
                </c:pt>
                <c:pt idx="11">
                  <c:v>-2.4067531361020258</c:v>
                </c:pt>
                <c:pt idx="12">
                  <c:v>-3.4019182704405857</c:v>
                </c:pt>
                <c:pt idx="13">
                  <c:v>-1.3497131494404675</c:v>
                </c:pt>
                <c:pt idx="14">
                  <c:v>-3.8727632540825851</c:v>
                </c:pt>
                <c:pt idx="15">
                  <c:v>-4.0622587476247567</c:v>
                </c:pt>
                <c:pt idx="16">
                  <c:v>-3.7117173279221927</c:v>
                </c:pt>
                <c:pt idx="17">
                  <c:v>-1.3296476728829916</c:v>
                </c:pt>
                <c:pt idx="18">
                  <c:v>-1.42545467053991</c:v>
                </c:pt>
                <c:pt idx="19">
                  <c:v>-4.9918970415037123E-3</c:v>
                </c:pt>
                <c:pt idx="20">
                  <c:v>-1.9965133568208913</c:v>
                </c:pt>
                <c:pt idx="21">
                  <c:v>0.54562283238121623</c:v>
                </c:pt>
                <c:pt idx="22">
                  <c:v>-1.748511113439811</c:v>
                </c:pt>
                <c:pt idx="23">
                  <c:v>-2.3846289318754792</c:v>
                </c:pt>
                <c:pt idx="24">
                  <c:v>-2.5453997192703675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-0.42523527530494221</c:v>
                </c:pt>
                <c:pt idx="1">
                  <c:v>6.0962355285086929</c:v>
                </c:pt>
                <c:pt idx="2">
                  <c:v>27.012875450296249</c:v>
                </c:pt>
                <c:pt idx="3">
                  <c:v>0.32965707025084612</c:v>
                </c:pt>
                <c:pt idx="4">
                  <c:v>1.1757122013269949</c:v>
                </c:pt>
                <c:pt idx="5">
                  <c:v>10.244160437887544</c:v>
                </c:pt>
                <c:pt idx="6">
                  <c:v>0.53464089478270083</c:v>
                </c:pt>
                <c:pt idx="7">
                  <c:v>11.127510188375592</c:v>
                </c:pt>
                <c:pt idx="8">
                  <c:v>-0.73140724355235776</c:v>
                </c:pt>
                <c:pt idx="9">
                  <c:v>-8.0907405814013345E-2</c:v>
                </c:pt>
                <c:pt idx="10">
                  <c:v>4.6261283989352009</c:v>
                </c:pt>
                <c:pt idx="11">
                  <c:v>-1.5271896340885291</c:v>
                </c:pt>
                <c:pt idx="12">
                  <c:v>-5.646490985617195</c:v>
                </c:pt>
                <c:pt idx="13">
                  <c:v>1.4364689247521101</c:v>
                </c:pt>
                <c:pt idx="14">
                  <c:v>-0.17447948481562037</c:v>
                </c:pt>
                <c:pt idx="15">
                  <c:v>-1.0561381413851372</c:v>
                </c:pt>
                <c:pt idx="16">
                  <c:v>2.7713490647368939</c:v>
                </c:pt>
                <c:pt idx="17">
                  <c:v>6.3876070744716031</c:v>
                </c:pt>
                <c:pt idx="18">
                  <c:v>-0.99263011610118213</c:v>
                </c:pt>
                <c:pt idx="19">
                  <c:v>-0.17810999448289966</c:v>
                </c:pt>
                <c:pt idx="20">
                  <c:v>-1.7607858255303199</c:v>
                </c:pt>
                <c:pt idx="21">
                  <c:v>3.2771677493527971</c:v>
                </c:pt>
                <c:pt idx="22">
                  <c:v>0.29568671659055568</c:v>
                </c:pt>
                <c:pt idx="23">
                  <c:v>0.12871989461321931</c:v>
                </c:pt>
                <c:pt idx="24">
                  <c:v>9.4192619314337236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10.444734881807321</c:v>
                </c:pt>
                <c:pt idx="1">
                  <c:v>23.036821015730339</c:v>
                </c:pt>
                <c:pt idx="2">
                  <c:v>5.9104603131793851</c:v>
                </c:pt>
                <c:pt idx="3">
                  <c:v>-5.808671406542615</c:v>
                </c:pt>
                <c:pt idx="4">
                  <c:v>-12.996452479070015</c:v>
                </c:pt>
                <c:pt idx="5">
                  <c:v>-2.7600942404644115</c:v>
                </c:pt>
                <c:pt idx="6">
                  <c:v>-1.4508905244396715</c:v>
                </c:pt>
                <c:pt idx="7">
                  <c:v>-4.1331400453152867</c:v>
                </c:pt>
                <c:pt idx="8">
                  <c:v>-12.607767514884898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5.6710002532037436</c:v>
                </c:pt>
                <c:pt idx="1">
                  <c:v>38.76240515976167</c:v>
                </c:pt>
                <c:pt idx="2">
                  <c:v>15.475964832727129</c:v>
                </c:pt>
                <c:pt idx="3">
                  <c:v>-7.1736806197057206</c:v>
                </c:pt>
                <c:pt idx="4">
                  <c:v>2.9772003632882615</c:v>
                </c:pt>
                <c:pt idx="5">
                  <c:v>5.2168669638875258</c:v>
                </c:pt>
                <c:pt idx="6">
                  <c:v>1.5163819238224789</c:v>
                </c:pt>
                <c:pt idx="7">
                  <c:v>0.42440661120377143</c:v>
                </c:pt>
                <c:pt idx="8">
                  <c:v>-2.0325454881893279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57.732789452356222</c:v>
                </c:pt>
                <c:pt idx="1">
                  <c:v>63.176287490228759</c:v>
                </c:pt>
                <c:pt idx="2">
                  <c:v>65.350266195963172</c:v>
                </c:pt>
                <c:pt idx="3">
                  <c:v>66.22332769702227</c:v>
                </c:pt>
                <c:pt idx="4">
                  <c:v>65.077963010317475</c:v>
                </c:pt>
                <c:pt idx="5">
                  <c:v>68.673395206321089</c:v>
                </c:pt>
                <c:pt idx="6">
                  <c:v>75.109150358443202</c:v>
                </c:pt>
                <c:pt idx="7">
                  <c:v>72.807475594103352</c:v>
                </c:pt>
                <c:pt idx="8">
                  <c:v>74.68024890774528</c:v>
                </c:pt>
                <c:pt idx="9">
                  <c:v>78.354158175892394</c:v>
                </c:pt>
                <c:pt idx="10">
                  <c:v>79.123594705634744</c:v>
                </c:pt>
                <c:pt idx="11">
                  <c:v>69.440376917896614</c:v>
                </c:pt>
                <c:pt idx="12">
                  <c:v>70.115717297821249</c:v>
                </c:pt>
                <c:pt idx="13">
                  <c:v>71.000380984190429</c:v>
                </c:pt>
                <c:pt idx="14">
                  <c:v>71.901801895892419</c:v>
                </c:pt>
                <c:pt idx="15">
                  <c:v>72.576559446969895</c:v>
                </c:pt>
                <c:pt idx="16">
                  <c:v>73.196932809715307</c:v>
                </c:pt>
                <c:pt idx="17">
                  <c:v>73.787118885867542</c:v>
                </c:pt>
                <c:pt idx="18">
                  <c:v>74.382449924118248</c:v>
                </c:pt>
                <c:pt idx="19">
                  <c:v>74.960607266104546</c:v>
                </c:pt>
                <c:pt idx="20">
                  <c:v>75.572744561573643</c:v>
                </c:pt>
                <c:pt idx="21">
                  <c:v>76.167271537964723</c:v>
                </c:pt>
                <c:pt idx="22">
                  <c:v>76.787961266004004</c:v>
                </c:pt>
                <c:pt idx="23">
                  <c:v>77.398832292281696</c:v>
                </c:pt>
                <c:pt idx="24">
                  <c:v>78.069478078188865</c:v>
                </c:pt>
                <c:pt idx="25">
                  <c:v>78.698359430329802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23.360113832404597</c:v>
                </c:pt>
                <c:pt idx="1">
                  <c:v>26.907883127473777</c:v>
                </c:pt>
                <c:pt idx="2">
                  <c:v>28.621108026744103</c:v>
                </c:pt>
                <c:pt idx="3">
                  <c:v>28.805381527390146</c:v>
                </c:pt>
                <c:pt idx="4">
                  <c:v>31.841894091218343</c:v>
                </c:pt>
                <c:pt idx="5">
                  <c:v>31.150010460958992</c:v>
                </c:pt>
                <c:pt idx="6">
                  <c:v>29.282349376416903</c:v>
                </c:pt>
                <c:pt idx="7">
                  <c:v>29.527044503220914</c:v>
                </c:pt>
                <c:pt idx="8">
                  <c:v>30.608102817868126</c:v>
                </c:pt>
                <c:pt idx="9">
                  <c:v>31.560410730472817</c:v>
                </c:pt>
                <c:pt idx="10">
                  <c:v>31.144545843452661</c:v>
                </c:pt>
                <c:pt idx="11">
                  <c:v>30.849266260793669</c:v>
                </c:pt>
                <c:pt idx="12">
                  <c:v>31.329578528955146</c:v>
                </c:pt>
                <c:pt idx="13">
                  <c:v>31.879425658562372</c:v>
                </c:pt>
                <c:pt idx="14">
                  <c:v>32.44852613781952</c:v>
                </c:pt>
                <c:pt idx="15">
                  <c:v>32.912460107683494</c:v>
                </c:pt>
                <c:pt idx="16">
                  <c:v>33.362623698177941</c:v>
                </c:pt>
                <c:pt idx="17">
                  <c:v>33.80776969006974</c:v>
                </c:pt>
                <c:pt idx="18">
                  <c:v>34.228115277763159</c:v>
                </c:pt>
                <c:pt idx="19">
                  <c:v>34.6380180312999</c:v>
                </c:pt>
                <c:pt idx="20">
                  <c:v>35.064696612809179</c:v>
                </c:pt>
                <c:pt idx="21">
                  <c:v>35.485106924043272</c:v>
                </c:pt>
                <c:pt idx="22">
                  <c:v>35.918234104556142</c:v>
                </c:pt>
                <c:pt idx="23">
                  <c:v>36.336638334180655</c:v>
                </c:pt>
                <c:pt idx="24">
                  <c:v>36.7909106721184</c:v>
                </c:pt>
                <c:pt idx="25">
                  <c:v>37.240781371961354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58.792642882611524</c:v>
                </c:pt>
                <c:pt idx="1">
                  <c:v>56.93339473395968</c:v>
                </c:pt>
                <c:pt idx="2">
                  <c:v>57.557483096732142</c:v>
                </c:pt>
                <c:pt idx="3">
                  <c:v>58.487234460172523</c:v>
                </c:pt>
                <c:pt idx="4">
                  <c:v>60.533550638448638</c:v>
                </c:pt>
                <c:pt idx="5">
                  <c:v>63.176564041394087</c:v>
                </c:pt>
                <c:pt idx="6">
                  <c:v>67.614703570149359</c:v>
                </c:pt>
                <c:pt idx="7">
                  <c:v>59.931937446787266</c:v>
                </c:pt>
                <c:pt idx="8">
                  <c:v>64.817802553522256</c:v>
                </c:pt>
                <c:pt idx="9">
                  <c:v>67.962409440888067</c:v>
                </c:pt>
                <c:pt idx="10">
                  <c:v>69.911721362644045</c:v>
                </c:pt>
                <c:pt idx="11">
                  <c:v>80.964092638660958</c:v>
                </c:pt>
                <c:pt idx="12">
                  <c:v>82.027617380284056</c:v>
                </c:pt>
                <c:pt idx="13">
                  <c:v>83.337969359211385</c:v>
                </c:pt>
                <c:pt idx="14">
                  <c:v>84.70266960149506</c:v>
                </c:pt>
                <c:pt idx="15">
                  <c:v>85.836885528622858</c:v>
                </c:pt>
                <c:pt idx="16">
                  <c:v>86.93487381307817</c:v>
                </c:pt>
                <c:pt idx="17">
                  <c:v>88.017597632188028</c:v>
                </c:pt>
                <c:pt idx="18">
                  <c:v>89.09979623801037</c:v>
                </c:pt>
                <c:pt idx="19">
                  <c:v>90.172658692542569</c:v>
                </c:pt>
                <c:pt idx="20">
                  <c:v>91.28195657966954</c:v>
                </c:pt>
                <c:pt idx="21">
                  <c:v>92.395018899559958</c:v>
                </c:pt>
                <c:pt idx="22">
                  <c:v>93.521690493788384</c:v>
                </c:pt>
                <c:pt idx="23">
                  <c:v>94.656942419442132</c:v>
                </c:pt>
                <c:pt idx="24">
                  <c:v>95.797068611113133</c:v>
                </c:pt>
                <c:pt idx="25">
                  <c:v>96.924596812940294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26.096054007983213</c:v>
                </c:pt>
                <c:pt idx="1">
                  <c:v>27.669763350899146</c:v>
                </c:pt>
                <c:pt idx="2">
                  <c:v>28.379620050737977</c:v>
                </c:pt>
                <c:pt idx="3">
                  <c:v>28.52928145686521</c:v>
                </c:pt>
                <c:pt idx="4">
                  <c:v>27.512266233740831</c:v>
                </c:pt>
                <c:pt idx="5">
                  <c:v>28.267194384711377</c:v>
                </c:pt>
                <c:pt idx="6">
                  <c:v>29.980504576145599</c:v>
                </c:pt>
                <c:pt idx="7">
                  <c:v>31.074998104139731</c:v>
                </c:pt>
                <c:pt idx="8">
                  <c:v>30.718174499650257</c:v>
                </c:pt>
                <c:pt idx="9">
                  <c:v>33.804261892733194</c:v>
                </c:pt>
                <c:pt idx="10">
                  <c:v>33.544125103358624</c:v>
                </c:pt>
                <c:pt idx="11">
                  <c:v>32.090285195055543</c:v>
                </c:pt>
                <c:pt idx="12">
                  <c:v>32.19958206573363</c:v>
                </c:pt>
                <c:pt idx="13">
                  <c:v>32.409427611004766</c:v>
                </c:pt>
                <c:pt idx="14">
                  <c:v>32.637429415754369</c:v>
                </c:pt>
                <c:pt idx="15">
                  <c:v>32.78744458290133</c:v>
                </c:pt>
                <c:pt idx="16">
                  <c:v>32.908380227663535</c:v>
                </c:pt>
                <c:pt idx="17">
                  <c:v>33.006901375890877</c:v>
                </c:pt>
                <c:pt idx="18">
                  <c:v>33.096246977779415</c:v>
                </c:pt>
                <c:pt idx="19">
                  <c:v>33.195332142266317</c:v>
                </c:pt>
                <c:pt idx="20">
                  <c:v>33.313081974514056</c:v>
                </c:pt>
                <c:pt idx="21">
                  <c:v>33.428291015017308</c:v>
                </c:pt>
                <c:pt idx="22">
                  <c:v>33.545843529530551</c:v>
                </c:pt>
                <c:pt idx="23">
                  <c:v>33.667518162198839</c:v>
                </c:pt>
                <c:pt idx="24">
                  <c:v>33.783539971377742</c:v>
                </c:pt>
                <c:pt idx="25">
                  <c:v>33.87378217360947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34.497868796578338</c:v>
                </c:pt>
                <c:pt idx="1">
                  <c:v>34.853467159168837</c:v>
                </c:pt>
                <c:pt idx="2">
                  <c:v>35.561341686424157</c:v>
                </c:pt>
                <c:pt idx="3">
                  <c:v>35.257436266954187</c:v>
                </c:pt>
                <c:pt idx="4">
                  <c:v>35.364877423390801</c:v>
                </c:pt>
                <c:pt idx="5">
                  <c:v>38.222998373704286</c:v>
                </c:pt>
                <c:pt idx="6">
                  <c:v>38.268264015481748</c:v>
                </c:pt>
                <c:pt idx="7">
                  <c:v>37.172184179367534</c:v>
                </c:pt>
                <c:pt idx="8">
                  <c:v>37.505255769154111</c:v>
                </c:pt>
                <c:pt idx="9">
                  <c:v>39.126425629130246</c:v>
                </c:pt>
                <c:pt idx="10">
                  <c:v>39.50688143097944</c:v>
                </c:pt>
                <c:pt idx="11">
                  <c:v>37.329037086794251</c:v>
                </c:pt>
                <c:pt idx="12">
                  <c:v>37.427187841137325</c:v>
                </c:pt>
                <c:pt idx="13">
                  <c:v>37.701756283621329</c:v>
                </c:pt>
                <c:pt idx="14">
                  <c:v>38.033414081980034</c:v>
                </c:pt>
                <c:pt idx="15">
                  <c:v>38.297164948422257</c:v>
                </c:pt>
                <c:pt idx="16">
                  <c:v>38.56113764244725</c:v>
                </c:pt>
                <c:pt idx="17">
                  <c:v>38.808094228359785</c:v>
                </c:pt>
                <c:pt idx="18">
                  <c:v>39.051408404958586</c:v>
                </c:pt>
                <c:pt idx="19">
                  <c:v>39.283866054049234</c:v>
                </c:pt>
                <c:pt idx="20">
                  <c:v>39.530396033635824</c:v>
                </c:pt>
                <c:pt idx="21">
                  <c:v>39.752732914977464</c:v>
                </c:pt>
                <c:pt idx="22">
                  <c:v>39.981092253615046</c:v>
                </c:pt>
                <c:pt idx="23">
                  <c:v>40.214463641076101</c:v>
                </c:pt>
                <c:pt idx="24">
                  <c:v>40.455718546442135</c:v>
                </c:pt>
                <c:pt idx="25">
                  <c:v>40.682593632306435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59.236452533485512</c:v>
                </c:pt>
                <c:pt idx="1">
                  <c:v>55.553070951555625</c:v>
                </c:pt>
                <c:pt idx="2">
                  <c:v>56.644857708025384</c:v>
                </c:pt>
                <c:pt idx="3">
                  <c:v>58.483956853543198</c:v>
                </c:pt>
                <c:pt idx="4">
                  <c:v>58.703894547367888</c:v>
                </c:pt>
                <c:pt idx="5">
                  <c:v>57.737964261655684</c:v>
                </c:pt>
                <c:pt idx="6">
                  <c:v>62.645646467806692</c:v>
                </c:pt>
                <c:pt idx="7">
                  <c:v>56.854941505451585</c:v>
                </c:pt>
                <c:pt idx="8">
                  <c:v>61.057923414252727</c:v>
                </c:pt>
                <c:pt idx="9">
                  <c:v>64.092050381121766</c:v>
                </c:pt>
                <c:pt idx="10">
                  <c:v>67.478814180213675</c:v>
                </c:pt>
                <c:pt idx="11">
                  <c:v>67.689321503698821</c:v>
                </c:pt>
                <c:pt idx="12">
                  <c:v>68.369452983873046</c:v>
                </c:pt>
                <c:pt idx="13">
                  <c:v>69.285877246925295</c:v>
                </c:pt>
                <c:pt idx="14">
                  <c:v>70.241788377296487</c:v>
                </c:pt>
                <c:pt idx="15">
                  <c:v>71.014972146624785</c:v>
                </c:pt>
                <c:pt idx="16">
                  <c:v>71.730770240273557</c:v>
                </c:pt>
                <c:pt idx="17">
                  <c:v>72.407645935156594</c:v>
                </c:pt>
                <c:pt idx="18">
                  <c:v>73.081953642130301</c:v>
                </c:pt>
                <c:pt idx="19">
                  <c:v>73.73634700546765</c:v>
                </c:pt>
                <c:pt idx="20">
                  <c:v>74.405382696569234</c:v>
                </c:pt>
                <c:pt idx="21">
                  <c:v>75.040880031334694</c:v>
                </c:pt>
                <c:pt idx="22">
                  <c:v>75.664752756252</c:v>
                </c:pt>
                <c:pt idx="23">
                  <c:v>76.325946631730943</c:v>
                </c:pt>
                <c:pt idx="24">
                  <c:v>77.028039241856405</c:v>
                </c:pt>
                <c:pt idx="25">
                  <c:v>77.722974618101219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16.110936294145237</c:v>
                </c:pt>
                <c:pt idx="1">
                  <c:v>15.750233120483244</c:v>
                </c:pt>
                <c:pt idx="2">
                  <c:v>16.164227530600677</c:v>
                </c:pt>
                <c:pt idx="3">
                  <c:v>16.379380096024139</c:v>
                </c:pt>
                <c:pt idx="4">
                  <c:v>15.433397022220991</c:v>
                </c:pt>
                <c:pt idx="5">
                  <c:v>15.495168489057251</c:v>
                </c:pt>
                <c:pt idx="6">
                  <c:v>16.791447030737224</c:v>
                </c:pt>
                <c:pt idx="7">
                  <c:v>16.779614548911361</c:v>
                </c:pt>
                <c:pt idx="8">
                  <c:v>17.587828900245942</c:v>
                </c:pt>
                <c:pt idx="9">
                  <c:v>17.06956054964785</c:v>
                </c:pt>
                <c:pt idx="10">
                  <c:v>18.268257286139555</c:v>
                </c:pt>
                <c:pt idx="11">
                  <c:v>16.598385937460048</c:v>
                </c:pt>
                <c:pt idx="12">
                  <c:v>16.725879335094373</c:v>
                </c:pt>
                <c:pt idx="13">
                  <c:v>16.925206285616309</c:v>
                </c:pt>
                <c:pt idx="14">
                  <c:v>17.135910263715015</c:v>
                </c:pt>
                <c:pt idx="15">
                  <c:v>17.303797160438357</c:v>
                </c:pt>
                <c:pt idx="16">
                  <c:v>17.466173454473871</c:v>
                </c:pt>
                <c:pt idx="17">
                  <c:v>17.610733006470181</c:v>
                </c:pt>
                <c:pt idx="18">
                  <c:v>17.756556191383332</c:v>
                </c:pt>
                <c:pt idx="19">
                  <c:v>17.913715309061608</c:v>
                </c:pt>
                <c:pt idx="20">
                  <c:v>18.065449689993745</c:v>
                </c:pt>
                <c:pt idx="21">
                  <c:v>18.217249427766372</c:v>
                </c:pt>
                <c:pt idx="22">
                  <c:v>18.369422713571463</c:v>
                </c:pt>
                <c:pt idx="23">
                  <c:v>18.517036950874591</c:v>
                </c:pt>
                <c:pt idx="24">
                  <c:v>18.66201688202645</c:v>
                </c:pt>
                <c:pt idx="25">
                  <c:v>18.802898180922256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10.317898844581283</c:v>
                </c:pt>
                <c:pt idx="1">
                  <c:v>12.813799317741625</c:v>
                </c:pt>
                <c:pt idx="2">
                  <c:v>12.616354587387274</c:v>
                </c:pt>
                <c:pt idx="3">
                  <c:v>12.155238704547585</c:v>
                </c:pt>
                <c:pt idx="4">
                  <c:v>11.700701084927079</c:v>
                </c:pt>
                <c:pt idx="5">
                  <c:v>12.707484419440275</c:v>
                </c:pt>
                <c:pt idx="6">
                  <c:v>12.874761049243054</c:v>
                </c:pt>
                <c:pt idx="7">
                  <c:v>12.929185662129072</c:v>
                </c:pt>
                <c:pt idx="8">
                  <c:v>13.796012576999731</c:v>
                </c:pt>
                <c:pt idx="9">
                  <c:v>14.44598034418615</c:v>
                </c:pt>
                <c:pt idx="10">
                  <c:v>14.668437153130714</c:v>
                </c:pt>
                <c:pt idx="11">
                  <c:v>21.296033938095501</c:v>
                </c:pt>
                <c:pt idx="12">
                  <c:v>21.593112669271783</c:v>
                </c:pt>
                <c:pt idx="13">
                  <c:v>21.950209488640201</c:v>
                </c:pt>
                <c:pt idx="14">
                  <c:v>22.330493134442392</c:v>
                </c:pt>
                <c:pt idx="15">
                  <c:v>22.662762898288072</c:v>
                </c:pt>
                <c:pt idx="16">
                  <c:v>22.981734775078824</c:v>
                </c:pt>
                <c:pt idx="17">
                  <c:v>23.285133832788492</c:v>
                </c:pt>
                <c:pt idx="18">
                  <c:v>23.589656048361991</c:v>
                </c:pt>
                <c:pt idx="19">
                  <c:v>23.895844686972147</c:v>
                </c:pt>
                <c:pt idx="20">
                  <c:v>24.216753428887635</c:v>
                </c:pt>
                <c:pt idx="21">
                  <c:v>24.512290874888073</c:v>
                </c:pt>
                <c:pt idx="22">
                  <c:v>24.835282945378889</c:v>
                </c:pt>
                <c:pt idx="23">
                  <c:v>25.154680213506058</c:v>
                </c:pt>
                <c:pt idx="24">
                  <c:v>25.475640857373389</c:v>
                </c:pt>
                <c:pt idx="25">
                  <c:v>25.795947341506306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9.1568134555512781</c:v>
                </c:pt>
                <c:pt idx="1">
                  <c:v>10.66205552745436</c:v>
                </c:pt>
                <c:pt idx="2">
                  <c:v>10.744906722318557</c:v>
                </c:pt>
                <c:pt idx="3">
                  <c:v>9.8839030899738489</c:v>
                </c:pt>
                <c:pt idx="4">
                  <c:v>10.075961452497763</c:v>
                </c:pt>
                <c:pt idx="5">
                  <c:v>10.245227559390738</c:v>
                </c:pt>
                <c:pt idx="6">
                  <c:v>10.874051204418066</c:v>
                </c:pt>
                <c:pt idx="7">
                  <c:v>9.9845898228225014</c:v>
                </c:pt>
                <c:pt idx="8">
                  <c:v>9.8594415648963647</c:v>
                </c:pt>
                <c:pt idx="9">
                  <c:v>9.7022571982924504</c:v>
                </c:pt>
                <c:pt idx="10">
                  <c:v>10.163676449097792</c:v>
                </c:pt>
                <c:pt idx="11">
                  <c:v>8.4893667744381265</c:v>
                </c:pt>
                <c:pt idx="12">
                  <c:v>8.59156079658141</c:v>
                </c:pt>
                <c:pt idx="13">
                  <c:v>8.6837420875521545</c:v>
                </c:pt>
                <c:pt idx="14">
                  <c:v>8.7799860711698763</c:v>
                </c:pt>
                <c:pt idx="15">
                  <c:v>8.8425791880158382</c:v>
                </c:pt>
                <c:pt idx="16">
                  <c:v>8.9014912308072898</c:v>
                </c:pt>
                <c:pt idx="17">
                  <c:v>8.9543351354377254</c:v>
                </c:pt>
                <c:pt idx="18">
                  <c:v>9.0150024158997404</c:v>
                </c:pt>
                <c:pt idx="19">
                  <c:v>9.080506279990896</c:v>
                </c:pt>
                <c:pt idx="20">
                  <c:v>9.1538549922239909</c:v>
                </c:pt>
                <c:pt idx="21">
                  <c:v>9.2192818021809551</c:v>
                </c:pt>
                <c:pt idx="22">
                  <c:v>9.2814951902761642</c:v>
                </c:pt>
                <c:pt idx="23">
                  <c:v>9.3337151693409908</c:v>
                </c:pt>
                <c:pt idx="24">
                  <c:v>9.3860283993921918</c:v>
                </c:pt>
                <c:pt idx="25">
                  <c:v>9.4322692055454347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14.50901261444249</c:v>
                </c:pt>
                <c:pt idx="1">
                  <c:v>17.550725464407019</c:v>
                </c:pt>
                <c:pt idx="2">
                  <c:v>18.924395138241536</c:v>
                </c:pt>
                <c:pt idx="3">
                  <c:v>17.617263836113885</c:v>
                </c:pt>
                <c:pt idx="4">
                  <c:v>19.664926889227107</c:v>
                </c:pt>
                <c:pt idx="5">
                  <c:v>22.448448989730874</c:v>
                </c:pt>
                <c:pt idx="6">
                  <c:v>19.931980416183581</c:v>
                </c:pt>
                <c:pt idx="7">
                  <c:v>21.570920470186632</c:v>
                </c:pt>
                <c:pt idx="8">
                  <c:v>20.733942528248267</c:v>
                </c:pt>
                <c:pt idx="9">
                  <c:v>19.858512300221925</c:v>
                </c:pt>
                <c:pt idx="10">
                  <c:v>20.786619855218618</c:v>
                </c:pt>
                <c:pt idx="11">
                  <c:v>18.25518716935235</c:v>
                </c:pt>
                <c:pt idx="12">
                  <c:v>18.457954564511592</c:v>
                </c:pt>
                <c:pt idx="13">
                  <c:v>18.686320337031205</c:v>
                </c:pt>
                <c:pt idx="14">
                  <c:v>18.926359766675965</c:v>
                </c:pt>
                <c:pt idx="15">
                  <c:v>19.096714089592332</c:v>
                </c:pt>
                <c:pt idx="16">
                  <c:v>19.259320899054057</c:v>
                </c:pt>
                <c:pt idx="17">
                  <c:v>19.407265460363689</c:v>
                </c:pt>
                <c:pt idx="18">
                  <c:v>19.570203563863373</c:v>
                </c:pt>
                <c:pt idx="19">
                  <c:v>19.724195730539485</c:v>
                </c:pt>
                <c:pt idx="20">
                  <c:v>19.876551858946279</c:v>
                </c:pt>
                <c:pt idx="21">
                  <c:v>20.021088871987644</c:v>
                </c:pt>
                <c:pt idx="22">
                  <c:v>20.191496285618573</c:v>
                </c:pt>
                <c:pt idx="23">
                  <c:v>20.350736301470544</c:v>
                </c:pt>
                <c:pt idx="24">
                  <c:v>20.53814433809417</c:v>
                </c:pt>
                <c:pt idx="25">
                  <c:v>20.705712449404604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56.108798347297004</c:v>
                </c:pt>
                <c:pt idx="1">
                  <c:v>52.164682550074254</c:v>
                </c:pt>
                <c:pt idx="2">
                  <c:v>54.588684858251099</c:v>
                </c:pt>
                <c:pt idx="3">
                  <c:v>53.997416833041207</c:v>
                </c:pt>
                <c:pt idx="4">
                  <c:v>56.989815638355239</c:v>
                </c:pt>
                <c:pt idx="5">
                  <c:v>57.166023212767385</c:v>
                </c:pt>
                <c:pt idx="6">
                  <c:v>59.40134742976737</c:v>
                </c:pt>
                <c:pt idx="7">
                  <c:v>56.413273465182897</c:v>
                </c:pt>
                <c:pt idx="8">
                  <c:v>57.54536880576768</c:v>
                </c:pt>
                <c:pt idx="9">
                  <c:v>58.979094947532573</c:v>
                </c:pt>
                <c:pt idx="10">
                  <c:v>60.08582223997923</c:v>
                </c:pt>
                <c:pt idx="11">
                  <c:v>59.370596466482141</c:v>
                </c:pt>
                <c:pt idx="12">
                  <c:v>59.77132818122162</c:v>
                </c:pt>
                <c:pt idx="13">
                  <c:v>60.3176270616053</c:v>
                </c:pt>
                <c:pt idx="14">
                  <c:v>60.929816046111483</c:v>
                </c:pt>
                <c:pt idx="15">
                  <c:v>61.361747642042168</c:v>
                </c:pt>
                <c:pt idx="16">
                  <c:v>61.739110386979235</c:v>
                </c:pt>
                <c:pt idx="17">
                  <c:v>62.074214785050557</c:v>
                </c:pt>
                <c:pt idx="18">
                  <c:v>62.394715876385632</c:v>
                </c:pt>
                <c:pt idx="19">
                  <c:v>62.718726773706976</c:v>
                </c:pt>
                <c:pt idx="20">
                  <c:v>63.063787512168545</c:v>
                </c:pt>
                <c:pt idx="21">
                  <c:v>63.392030112839855</c:v>
                </c:pt>
                <c:pt idx="22">
                  <c:v>63.706466270057618</c:v>
                </c:pt>
                <c:pt idx="23">
                  <c:v>64.051906802881447</c:v>
                </c:pt>
                <c:pt idx="24">
                  <c:v>64.388640405870689</c:v>
                </c:pt>
                <c:pt idx="25">
                  <c:v>64.711950638914431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70.474061011170335</c:v>
                </c:pt>
                <c:pt idx="1">
                  <c:v>69.943620365056105</c:v>
                </c:pt>
                <c:pt idx="2">
                  <c:v>71.245414012838935</c:v>
                </c:pt>
                <c:pt idx="3">
                  <c:v>67.669397544371336</c:v>
                </c:pt>
                <c:pt idx="4">
                  <c:v>69.890388299559262</c:v>
                </c:pt>
                <c:pt idx="5">
                  <c:v>72.166138569680754</c:v>
                </c:pt>
                <c:pt idx="6">
                  <c:v>70.533439315540491</c:v>
                </c:pt>
                <c:pt idx="7">
                  <c:v>69.349571764489042</c:v>
                </c:pt>
                <c:pt idx="8">
                  <c:v>69.703577822852864</c:v>
                </c:pt>
                <c:pt idx="9">
                  <c:v>68.464955203891549</c:v>
                </c:pt>
                <c:pt idx="10">
                  <c:v>69.759385433578728</c:v>
                </c:pt>
                <c:pt idx="11">
                  <c:v>71.883483526187902</c:v>
                </c:pt>
                <c:pt idx="12">
                  <c:v>71.692262395915691</c:v>
                </c:pt>
                <c:pt idx="13">
                  <c:v>71.634389467365949</c:v>
                </c:pt>
                <c:pt idx="14">
                  <c:v>71.659238319865565</c:v>
                </c:pt>
                <c:pt idx="15">
                  <c:v>71.46937978441035</c:v>
                </c:pt>
                <c:pt idx="16">
                  <c:v>71.217860445670169</c:v>
                </c:pt>
                <c:pt idx="17">
                  <c:v>70.877700525685967</c:v>
                </c:pt>
                <c:pt idx="18">
                  <c:v>70.517047051853538</c:v>
                </c:pt>
                <c:pt idx="19">
                  <c:v>70.214800488256941</c:v>
                </c:pt>
                <c:pt idx="20">
                  <c:v>69.950618251920062</c:v>
                </c:pt>
                <c:pt idx="21">
                  <c:v>69.634404973897887</c:v>
                </c:pt>
                <c:pt idx="22">
                  <c:v>69.267888684122397</c:v>
                </c:pt>
                <c:pt idx="23">
                  <c:v>68.881084932436792</c:v>
                </c:pt>
                <c:pt idx="24">
                  <c:v>68.53086331307756</c:v>
                </c:pt>
                <c:pt idx="25">
                  <c:v>68.232195799490199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26.408241230902028</c:v>
                </c:pt>
                <c:pt idx="1">
                  <c:v>23.874091591195327</c:v>
                </c:pt>
                <c:pt idx="2">
                  <c:v>23.327057287114783</c:v>
                </c:pt>
                <c:pt idx="3">
                  <c:v>23.057530222199944</c:v>
                </c:pt>
                <c:pt idx="4">
                  <c:v>22.774459714787447</c:v>
                </c:pt>
                <c:pt idx="5">
                  <c:v>21.802106897221904</c:v>
                </c:pt>
                <c:pt idx="6">
                  <c:v>20.459405283505575</c:v>
                </c:pt>
                <c:pt idx="7">
                  <c:v>20.365458026857546</c:v>
                </c:pt>
                <c:pt idx="8">
                  <c:v>21.482783875262218</c:v>
                </c:pt>
                <c:pt idx="9">
                  <c:v>19.035170606274193</c:v>
                </c:pt>
                <c:pt idx="10">
                  <c:v>18.400188626781318</c:v>
                </c:pt>
                <c:pt idx="11">
                  <c:v>18.422656657224358</c:v>
                </c:pt>
                <c:pt idx="12">
                  <c:v>17.972479108999323</c:v>
                </c:pt>
                <c:pt idx="13">
                  <c:v>17.544026619804718</c:v>
                </c:pt>
                <c:pt idx="14">
                  <c:v>17.104117171991234</c:v>
                </c:pt>
                <c:pt idx="15">
                  <c:v>16.638022863230908</c:v>
                </c:pt>
                <c:pt idx="16">
                  <c:v>16.189908924310075</c:v>
                </c:pt>
                <c:pt idx="17">
                  <c:v>15.783020060349077</c:v>
                </c:pt>
                <c:pt idx="18">
                  <c:v>15.376554614594964</c:v>
                </c:pt>
                <c:pt idx="19">
                  <c:v>14.928554814232225</c:v>
                </c:pt>
                <c:pt idx="20">
                  <c:v>14.543258849097995</c:v>
                </c:pt>
                <c:pt idx="21">
                  <c:v>14.281841027850792</c:v>
                </c:pt>
                <c:pt idx="22">
                  <c:v>14.010166071701061</c:v>
                </c:pt>
                <c:pt idx="23">
                  <c:v>13.703156018123916</c:v>
                </c:pt>
                <c:pt idx="24">
                  <c:v>13.13845711162749</c:v>
                </c:pt>
                <c:pt idx="25">
                  <c:v>12.753697641164123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6.0354163976506001</c:v>
                </c:pt>
                <c:pt idx="1">
                  <c:v>6.9002409823182758</c:v>
                </c:pt>
                <c:pt idx="2">
                  <c:v>7.8172439435298751</c:v>
                </c:pt>
                <c:pt idx="3">
                  <c:v>6.5632779425313901</c:v>
                </c:pt>
                <c:pt idx="4">
                  <c:v>9.4955044369917001</c:v>
                </c:pt>
                <c:pt idx="5">
                  <c:v>8.403947070791796</c:v>
                </c:pt>
                <c:pt idx="6">
                  <c:v>8.0412275143060263</c:v>
                </c:pt>
                <c:pt idx="7">
                  <c:v>7.6534025338699854</c:v>
                </c:pt>
                <c:pt idx="8">
                  <c:v>7.1859621766185287</c:v>
                </c:pt>
                <c:pt idx="9">
                  <c:v>8.8761071523968713</c:v>
                </c:pt>
                <c:pt idx="10">
                  <c:v>7.0542339213513285</c:v>
                </c:pt>
                <c:pt idx="11">
                  <c:v>6.7480281816404002</c:v>
                </c:pt>
                <c:pt idx="12">
                  <c:v>6.8629066192033843</c:v>
                </c:pt>
                <c:pt idx="13">
                  <c:v>7.0134635656740896</c:v>
                </c:pt>
                <c:pt idx="14">
                  <c:v>7.1634683607761636</c:v>
                </c:pt>
                <c:pt idx="15">
                  <c:v>7.2883254556174979</c:v>
                </c:pt>
                <c:pt idx="16">
                  <c:v>7.4075721434625335</c:v>
                </c:pt>
                <c:pt idx="17">
                  <c:v>7.5214792522372589</c:v>
                </c:pt>
                <c:pt idx="18">
                  <c:v>7.6297728468742561</c:v>
                </c:pt>
                <c:pt idx="19">
                  <c:v>7.7372171418238382</c:v>
                </c:pt>
                <c:pt idx="20">
                  <c:v>7.8608907279113325</c:v>
                </c:pt>
                <c:pt idx="21">
                  <c:v>7.982110480769939</c:v>
                </c:pt>
                <c:pt idx="22">
                  <c:v>8.1028325020287326</c:v>
                </c:pt>
                <c:pt idx="23">
                  <c:v>8.2273455615987228</c:v>
                </c:pt>
                <c:pt idx="24">
                  <c:v>8.3551115702066046</c:v>
                </c:pt>
                <c:pt idx="25">
                  <c:v>8.4907028461034386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28.284452112321571</c:v>
                </c:pt>
                <c:pt idx="1">
                  <c:v>28.362012494292696</c:v>
                </c:pt>
                <c:pt idx="2">
                  <c:v>26.796324528197452</c:v>
                </c:pt>
                <c:pt idx="3">
                  <c:v>27.405625021081992</c:v>
                </c:pt>
                <c:pt idx="4">
                  <c:v>29.177206659008196</c:v>
                </c:pt>
                <c:pt idx="5">
                  <c:v>28.87047786130708</c:v>
                </c:pt>
                <c:pt idx="6">
                  <c:v>29.807353241405863</c:v>
                </c:pt>
                <c:pt idx="7">
                  <c:v>28.77832550952726</c:v>
                </c:pt>
                <c:pt idx="8">
                  <c:v>27.503859129538405</c:v>
                </c:pt>
                <c:pt idx="9">
                  <c:v>28.90772077908883</c:v>
                </c:pt>
                <c:pt idx="10">
                  <c:v>24.997714607224495</c:v>
                </c:pt>
                <c:pt idx="11">
                  <c:v>25.521902101035181</c:v>
                </c:pt>
                <c:pt idx="12">
                  <c:v>25.514803737470263</c:v>
                </c:pt>
                <c:pt idx="13">
                  <c:v>25.616333878765019</c:v>
                </c:pt>
                <c:pt idx="14">
                  <c:v>25.694108678956493</c:v>
                </c:pt>
                <c:pt idx="15">
                  <c:v>25.658011110236352</c:v>
                </c:pt>
                <c:pt idx="16">
                  <c:v>25.592212470456552</c:v>
                </c:pt>
                <c:pt idx="17">
                  <c:v>25.501024143091566</c:v>
                </c:pt>
                <c:pt idx="18">
                  <c:v>25.419662517237512</c:v>
                </c:pt>
                <c:pt idx="19">
                  <c:v>25.336942391101516</c:v>
                </c:pt>
                <c:pt idx="20">
                  <c:v>25.251422232120099</c:v>
                </c:pt>
                <c:pt idx="21">
                  <c:v>25.158592596396524</c:v>
                </c:pt>
                <c:pt idx="22">
                  <c:v>25.068671996144879</c:v>
                </c:pt>
                <c:pt idx="23">
                  <c:v>24.984859900973294</c:v>
                </c:pt>
                <c:pt idx="24">
                  <c:v>24.915910544817692</c:v>
                </c:pt>
                <c:pt idx="25">
                  <c:v>24.823235122408875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28.236479343863465</c:v>
                </c:pt>
                <c:pt idx="1">
                  <c:v>25.123120632131602</c:v>
                </c:pt>
                <c:pt idx="2">
                  <c:v>23.616700525589074</c:v>
                </c:pt>
                <c:pt idx="3">
                  <c:v>23.667962063389464</c:v>
                </c:pt>
                <c:pt idx="4">
                  <c:v>24.150023671557808</c:v>
                </c:pt>
                <c:pt idx="5">
                  <c:v>24.522418259082535</c:v>
                </c:pt>
                <c:pt idx="6">
                  <c:v>25.890807480696306</c:v>
                </c:pt>
                <c:pt idx="7">
                  <c:v>26.799790359495478</c:v>
                </c:pt>
                <c:pt idx="8">
                  <c:v>22.128553726379948</c:v>
                </c:pt>
                <c:pt idx="9">
                  <c:v>22.755820067139531</c:v>
                </c:pt>
                <c:pt idx="10">
                  <c:v>20.460159511457778</c:v>
                </c:pt>
                <c:pt idx="11">
                  <c:v>21.232302360882969</c:v>
                </c:pt>
                <c:pt idx="12">
                  <c:v>21.115953358662384</c:v>
                </c:pt>
                <c:pt idx="13">
                  <c:v>21.206825551996442</c:v>
                </c:pt>
                <c:pt idx="14">
                  <c:v>21.242824229091127</c:v>
                </c:pt>
                <c:pt idx="15">
                  <c:v>21.104601764822572</c:v>
                </c:pt>
                <c:pt idx="16">
                  <c:v>20.942951912731921</c:v>
                </c:pt>
                <c:pt idx="17">
                  <c:v>20.765785298818823</c:v>
                </c:pt>
                <c:pt idx="18">
                  <c:v>20.594905742387017</c:v>
                </c:pt>
                <c:pt idx="19">
                  <c:v>20.418377321133576</c:v>
                </c:pt>
                <c:pt idx="20">
                  <c:v>20.257930224994851</c:v>
                </c:pt>
                <c:pt idx="21">
                  <c:v>20.091625311147887</c:v>
                </c:pt>
                <c:pt idx="22">
                  <c:v>19.916301787176252</c:v>
                </c:pt>
                <c:pt idx="23">
                  <c:v>19.737351474470589</c:v>
                </c:pt>
                <c:pt idx="24">
                  <c:v>19.578660232345815</c:v>
                </c:pt>
                <c:pt idx="25">
                  <c:v>19.404021370072641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15.06386714634443</c:v>
                </c:pt>
                <c:pt idx="1">
                  <c:v>16.533795253722939</c:v>
                </c:pt>
                <c:pt idx="2">
                  <c:v>17.928243468550285</c:v>
                </c:pt>
                <c:pt idx="3">
                  <c:v>17.561923697863467</c:v>
                </c:pt>
                <c:pt idx="4">
                  <c:v>18.108587560073516</c:v>
                </c:pt>
                <c:pt idx="5">
                  <c:v>19.615673592560054</c:v>
                </c:pt>
                <c:pt idx="6">
                  <c:v>19.098462619040117</c:v>
                </c:pt>
                <c:pt idx="7">
                  <c:v>18.492726395432157</c:v>
                </c:pt>
                <c:pt idx="8">
                  <c:v>17.974166465437545</c:v>
                </c:pt>
                <c:pt idx="9">
                  <c:v>17.302381047081514</c:v>
                </c:pt>
                <c:pt idx="10">
                  <c:v>15.903956264637861</c:v>
                </c:pt>
                <c:pt idx="11">
                  <c:v>16.663931754158572</c:v>
                </c:pt>
                <c:pt idx="12">
                  <c:v>16.889955601843123</c:v>
                </c:pt>
                <c:pt idx="13">
                  <c:v>17.116063092884442</c:v>
                </c:pt>
                <c:pt idx="14">
                  <c:v>17.353901771643585</c:v>
                </c:pt>
                <c:pt idx="15">
                  <c:v>17.534025033503575</c:v>
                </c:pt>
                <c:pt idx="16">
                  <c:v>17.668873027931767</c:v>
                </c:pt>
                <c:pt idx="17">
                  <c:v>17.766120589987029</c:v>
                </c:pt>
                <c:pt idx="18">
                  <c:v>17.889547935954521</c:v>
                </c:pt>
                <c:pt idx="19">
                  <c:v>18.010500282030851</c:v>
                </c:pt>
                <c:pt idx="20">
                  <c:v>18.138334130694727</c:v>
                </c:pt>
                <c:pt idx="21">
                  <c:v>18.257321039491305</c:v>
                </c:pt>
                <c:pt idx="22">
                  <c:v>18.361022360899984</c:v>
                </c:pt>
                <c:pt idx="23">
                  <c:v>18.446822592667488</c:v>
                </c:pt>
                <c:pt idx="24">
                  <c:v>18.556200893779817</c:v>
                </c:pt>
                <c:pt idx="25">
                  <c:v>18.675305329374755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53.191883965811066</c:v>
                </c:pt>
                <c:pt idx="1">
                  <c:v>51.544138428622908</c:v>
                </c:pt>
                <c:pt idx="2">
                  <c:v>51.757367735881481</c:v>
                </c:pt>
                <c:pt idx="3">
                  <c:v>52.426344938546627</c:v>
                </c:pt>
                <c:pt idx="4">
                  <c:v>53.273088648938511</c:v>
                </c:pt>
                <c:pt idx="5">
                  <c:v>58.131005767511105</c:v>
                </c:pt>
                <c:pt idx="6">
                  <c:v>58.778880366356908</c:v>
                </c:pt>
                <c:pt idx="7">
                  <c:v>59.08346047233789</c:v>
                </c:pt>
                <c:pt idx="8">
                  <c:v>57.434599278932808</c:v>
                </c:pt>
                <c:pt idx="9">
                  <c:v>59.688732187940516</c:v>
                </c:pt>
                <c:pt idx="10">
                  <c:v>56.801358094628114</c:v>
                </c:pt>
                <c:pt idx="11">
                  <c:v>57.540548243209223</c:v>
                </c:pt>
                <c:pt idx="12">
                  <c:v>57.924922338604823</c:v>
                </c:pt>
                <c:pt idx="13">
                  <c:v>58.397828375420154</c:v>
                </c:pt>
                <c:pt idx="14">
                  <c:v>58.938609140937409</c:v>
                </c:pt>
                <c:pt idx="15">
                  <c:v>59.389638708960852</c:v>
                </c:pt>
                <c:pt idx="16">
                  <c:v>59.790678263024837</c:v>
                </c:pt>
                <c:pt idx="17">
                  <c:v>60.160805864045514</c:v>
                </c:pt>
                <c:pt idx="18">
                  <c:v>60.515139207797247</c:v>
                </c:pt>
                <c:pt idx="19">
                  <c:v>60.884955174780259</c:v>
                </c:pt>
                <c:pt idx="20">
                  <c:v>61.285767212596944</c:v>
                </c:pt>
                <c:pt idx="21">
                  <c:v>61.672694848764273</c:v>
                </c:pt>
                <c:pt idx="22">
                  <c:v>62.057917075511213</c:v>
                </c:pt>
                <c:pt idx="23">
                  <c:v>62.447772040863072</c:v>
                </c:pt>
                <c:pt idx="24">
                  <c:v>62.825018256819192</c:v>
                </c:pt>
                <c:pt idx="25">
                  <c:v>63.188965169099717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17.628587355206847</c:v>
                </c:pt>
                <c:pt idx="1">
                  <c:v>20.403434489503468</c:v>
                </c:pt>
                <c:pt idx="2">
                  <c:v>20.413438323426973</c:v>
                </c:pt>
                <c:pt idx="3">
                  <c:v>19.866483242273176</c:v>
                </c:pt>
                <c:pt idx="4">
                  <c:v>20.692487513937628</c:v>
                </c:pt>
                <c:pt idx="5">
                  <c:v>22.488059503441097</c:v>
                </c:pt>
                <c:pt idx="6">
                  <c:v>21.077133634911384</c:v>
                </c:pt>
                <c:pt idx="7">
                  <c:v>21.092980082937771</c:v>
                </c:pt>
                <c:pt idx="8">
                  <c:v>21.024681925425597</c:v>
                </c:pt>
                <c:pt idx="9">
                  <c:v>22.764587776774366</c:v>
                </c:pt>
                <c:pt idx="10">
                  <c:v>21.062604832901187</c:v>
                </c:pt>
                <c:pt idx="11">
                  <c:v>19.689532907175181</c:v>
                </c:pt>
                <c:pt idx="12">
                  <c:v>19.650088274941822</c:v>
                </c:pt>
                <c:pt idx="13">
                  <c:v>19.721216076766162</c:v>
                </c:pt>
                <c:pt idx="14">
                  <c:v>19.819199129250993</c:v>
                </c:pt>
                <c:pt idx="15">
                  <c:v>19.872117103790657</c:v>
                </c:pt>
                <c:pt idx="16">
                  <c:v>19.903486028295195</c:v>
                </c:pt>
                <c:pt idx="17">
                  <c:v>19.924365185314606</c:v>
                </c:pt>
                <c:pt idx="18">
                  <c:v>19.959654589820975</c:v>
                </c:pt>
                <c:pt idx="19">
                  <c:v>19.991429023813382</c:v>
                </c:pt>
                <c:pt idx="20">
                  <c:v>20.010142854717706</c:v>
                </c:pt>
                <c:pt idx="21">
                  <c:v>20.013781668069758</c:v>
                </c:pt>
                <c:pt idx="22">
                  <c:v>20.024677384959183</c:v>
                </c:pt>
                <c:pt idx="23">
                  <c:v>20.037928549809589</c:v>
                </c:pt>
                <c:pt idx="24">
                  <c:v>20.051651543758112</c:v>
                </c:pt>
                <c:pt idx="25">
                  <c:v>20.069974716800004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1.3141649469568062</c:v>
                </c:pt>
                <c:pt idx="1">
                  <c:v>0.9682923200832777</c:v>
                </c:pt>
                <c:pt idx="2">
                  <c:v>0.96410015565043861</c:v>
                </c:pt>
                <c:pt idx="3">
                  <c:v>0.83950157735601549</c:v>
                </c:pt>
                <c:pt idx="4">
                  <c:v>0.98145328569753609</c:v>
                </c:pt>
                <c:pt idx="5">
                  <c:v>0.92324802540605322</c:v>
                </c:pt>
                <c:pt idx="6">
                  <c:v>0.78399946610065085</c:v>
                </c:pt>
                <c:pt idx="7">
                  <c:v>0.79787382867435674</c:v>
                </c:pt>
                <c:pt idx="8">
                  <c:v>0.81762587176487422</c:v>
                </c:pt>
                <c:pt idx="9">
                  <c:v>0.75004945933320466</c:v>
                </c:pt>
                <c:pt idx="10">
                  <c:v>0.91825612836454951</c:v>
                </c:pt>
                <c:pt idx="11">
                  <c:v>0.65455713080199496</c:v>
                </c:pt>
                <c:pt idx="12">
                  <c:v>0.6647776964753852</c:v>
                </c:pt>
                <c:pt idx="13">
                  <c:v>0.67365252377461371</c:v>
                </c:pt>
                <c:pt idx="14">
                  <c:v>0.68292232963852117</c:v>
                </c:pt>
                <c:pt idx="15">
                  <c:v>0.6892887736277592</c:v>
                </c:pt>
                <c:pt idx="16">
                  <c:v>0.69548562853310802</c:v>
                </c:pt>
                <c:pt idx="17">
                  <c:v>0.70096571239654448</c:v>
                </c:pt>
                <c:pt idx="18">
                  <c:v>0.70627049611928272</c:v>
                </c:pt>
                <c:pt idx="19">
                  <c:v>0.71162202418126352</c:v>
                </c:pt>
                <c:pt idx="20">
                  <c:v>0.71712949519760516</c:v>
                </c:pt>
                <c:pt idx="21">
                  <c:v>0.72210876730815687</c:v>
                </c:pt>
                <c:pt idx="22">
                  <c:v>0.72705454656368973</c:v>
                </c:pt>
                <c:pt idx="23">
                  <c:v>0.7316765303791084</c:v>
                </c:pt>
                <c:pt idx="24">
                  <c:v>0.73618696029397979</c:v>
                </c:pt>
                <c:pt idx="25">
                  <c:v>0.74014613388164985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48.722848757557898</c:v>
                </c:pt>
                <c:pt idx="1">
                  <c:v>53.446137550182456</c:v>
                </c:pt>
                <c:pt idx="2">
                  <c:v>56.628306429679789</c:v>
                </c:pt>
                <c:pt idx="3">
                  <c:v>55.341589274055686</c:v>
                </c:pt>
                <c:pt idx="4">
                  <c:v>54.868484000190655</c:v>
                </c:pt>
                <c:pt idx="5">
                  <c:v>54.477963592890461</c:v>
                </c:pt>
                <c:pt idx="6">
                  <c:v>56.4230227432272</c:v>
                </c:pt>
                <c:pt idx="7">
                  <c:v>51.852570293462129</c:v>
                </c:pt>
                <c:pt idx="8">
                  <c:v>52.349429705317192</c:v>
                </c:pt>
                <c:pt idx="9">
                  <c:v>52.542405994336896</c:v>
                </c:pt>
                <c:pt idx="10">
                  <c:v>52.48145023606957</c:v>
                </c:pt>
                <c:pt idx="11">
                  <c:v>52.1810782862254</c:v>
                </c:pt>
                <c:pt idx="12">
                  <c:v>52.060199753267597</c:v>
                </c:pt>
                <c:pt idx="13">
                  <c:v>52.073871593463082</c:v>
                </c:pt>
                <c:pt idx="14">
                  <c:v>52.144511289801812</c:v>
                </c:pt>
                <c:pt idx="15">
                  <c:v>52.11259540840377</c:v>
                </c:pt>
                <c:pt idx="16">
                  <c:v>52.012979369570495</c:v>
                </c:pt>
                <c:pt idx="17">
                  <c:v>51.873046058211656</c:v>
                </c:pt>
                <c:pt idx="18">
                  <c:v>51.75167842896478</c:v>
                </c:pt>
                <c:pt idx="19">
                  <c:v>51.60502140798998</c:v>
                </c:pt>
                <c:pt idx="20">
                  <c:v>51.430858338921048</c:v>
                </c:pt>
                <c:pt idx="21">
                  <c:v>51.326429970112571</c:v>
                </c:pt>
                <c:pt idx="22">
                  <c:v>51.176408598180636</c:v>
                </c:pt>
                <c:pt idx="23">
                  <c:v>51.015026340500569</c:v>
                </c:pt>
                <c:pt idx="24">
                  <c:v>50.854777010458022</c:v>
                </c:pt>
                <c:pt idx="25">
                  <c:v>50.72066441053925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12.165990294276783</c:v>
                </c:pt>
                <c:pt idx="1">
                  <c:v>12.294687380856033</c:v>
                </c:pt>
                <c:pt idx="2">
                  <c:v>12.604449285258967</c:v>
                </c:pt>
                <c:pt idx="3">
                  <c:v>12.206001051301884</c:v>
                </c:pt>
                <c:pt idx="4">
                  <c:v>12.000172246943613</c:v>
                </c:pt>
                <c:pt idx="5">
                  <c:v>13.172148960692217</c:v>
                </c:pt>
                <c:pt idx="6">
                  <c:v>12.992132829196205</c:v>
                </c:pt>
                <c:pt idx="7">
                  <c:v>13.331881406454611</c:v>
                </c:pt>
                <c:pt idx="8">
                  <c:v>13.641131860021865</c:v>
                </c:pt>
                <c:pt idx="9">
                  <c:v>13.522266488290803</c:v>
                </c:pt>
                <c:pt idx="10">
                  <c:v>13.717771793073434</c:v>
                </c:pt>
                <c:pt idx="11">
                  <c:v>14.537844841536732</c:v>
                </c:pt>
                <c:pt idx="12">
                  <c:v>14.679584067037457</c:v>
                </c:pt>
                <c:pt idx="13">
                  <c:v>14.873509806678234</c:v>
                </c:pt>
                <c:pt idx="14">
                  <c:v>15.089115774561247</c:v>
                </c:pt>
                <c:pt idx="15">
                  <c:v>15.277267514104105</c:v>
                </c:pt>
                <c:pt idx="16">
                  <c:v>15.470175038973599</c:v>
                </c:pt>
                <c:pt idx="17">
                  <c:v>15.648555171188107</c:v>
                </c:pt>
                <c:pt idx="18">
                  <c:v>15.809161543905756</c:v>
                </c:pt>
                <c:pt idx="19">
                  <c:v>15.97838758961524</c:v>
                </c:pt>
                <c:pt idx="20">
                  <c:v>16.153772375811645</c:v>
                </c:pt>
                <c:pt idx="21">
                  <c:v>16.315357958977977</c:v>
                </c:pt>
                <c:pt idx="22">
                  <c:v>16.479756021211305</c:v>
                </c:pt>
                <c:pt idx="23">
                  <c:v>16.654572676751975</c:v>
                </c:pt>
                <c:pt idx="24">
                  <c:v>16.823872133423588</c:v>
                </c:pt>
                <c:pt idx="25">
                  <c:v>16.994939542426231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13.192015968270226</c:v>
                </c:pt>
                <c:pt idx="1">
                  <c:v>12.733904026508114</c:v>
                </c:pt>
                <c:pt idx="2">
                  <c:v>12.602493840803701</c:v>
                </c:pt>
                <c:pt idx="3">
                  <c:v>12.269915336470069</c:v>
                </c:pt>
                <c:pt idx="4">
                  <c:v>12.897817525428652</c:v>
                </c:pt>
                <c:pt idx="5">
                  <c:v>12.743962550817093</c:v>
                </c:pt>
                <c:pt idx="6">
                  <c:v>13.008506598072616</c:v>
                </c:pt>
                <c:pt idx="7">
                  <c:v>13.559505496854044</c:v>
                </c:pt>
                <c:pt idx="8">
                  <c:v>13.292227080681913</c:v>
                </c:pt>
                <c:pt idx="9">
                  <c:v>12.497065863849603</c:v>
                </c:pt>
                <c:pt idx="10">
                  <c:v>10.995451437377282</c:v>
                </c:pt>
                <c:pt idx="11">
                  <c:v>11.888163080767987</c:v>
                </c:pt>
                <c:pt idx="12">
                  <c:v>11.815267888754056</c:v>
                </c:pt>
                <c:pt idx="13">
                  <c:v>11.840052910404268</c:v>
                </c:pt>
                <c:pt idx="14">
                  <c:v>11.856835566459175</c:v>
                </c:pt>
                <c:pt idx="15">
                  <c:v>11.810902614332843</c:v>
                </c:pt>
                <c:pt idx="16">
                  <c:v>11.739429134045141</c:v>
                </c:pt>
                <c:pt idx="17">
                  <c:v>11.678072478899331</c:v>
                </c:pt>
                <c:pt idx="18">
                  <c:v>11.6231993934852</c:v>
                </c:pt>
                <c:pt idx="19">
                  <c:v>11.561325546106733</c:v>
                </c:pt>
                <c:pt idx="20">
                  <c:v>11.501418957755362</c:v>
                </c:pt>
                <c:pt idx="21">
                  <c:v>11.44457893997472</c:v>
                </c:pt>
                <c:pt idx="22">
                  <c:v>11.381636226599317</c:v>
                </c:pt>
                <c:pt idx="23">
                  <c:v>11.332267536654008</c:v>
                </c:pt>
                <c:pt idx="24">
                  <c:v>11.31403619702021</c:v>
                </c:pt>
                <c:pt idx="25">
                  <c:v>11.291138153967838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24.51827286715131</c:v>
                </c:pt>
                <c:pt idx="1">
                  <c:v>24.86683096496396</c:v>
                </c:pt>
                <c:pt idx="2">
                  <c:v>25.063853387256266</c:v>
                </c:pt>
                <c:pt idx="3">
                  <c:v>22.744474380961258</c:v>
                </c:pt>
                <c:pt idx="4">
                  <c:v>25.865459631177004</c:v>
                </c:pt>
                <c:pt idx="5">
                  <c:v>25.119721078559426</c:v>
                </c:pt>
                <c:pt idx="6">
                  <c:v>27.681541097043361</c:v>
                </c:pt>
                <c:pt idx="7">
                  <c:v>25.738345480669967</c:v>
                </c:pt>
                <c:pt idx="8">
                  <c:v>26.901699718062016</c:v>
                </c:pt>
                <c:pt idx="9">
                  <c:v>27.244477746533164</c:v>
                </c:pt>
                <c:pt idx="10">
                  <c:v>22.735092146683947</c:v>
                </c:pt>
                <c:pt idx="11">
                  <c:v>23.345238663511442</c:v>
                </c:pt>
                <c:pt idx="12">
                  <c:v>23.240534409266829</c:v>
                </c:pt>
                <c:pt idx="13">
                  <c:v>23.258773828345458</c:v>
                </c:pt>
                <c:pt idx="14">
                  <c:v>23.292433902216068</c:v>
                </c:pt>
                <c:pt idx="15">
                  <c:v>23.235913454834837</c:v>
                </c:pt>
                <c:pt idx="16">
                  <c:v>23.186597937895986</c:v>
                </c:pt>
                <c:pt idx="17">
                  <c:v>23.138799084756076</c:v>
                </c:pt>
                <c:pt idx="18">
                  <c:v>23.083569220389784</c:v>
                </c:pt>
                <c:pt idx="19">
                  <c:v>23.032889579751458</c:v>
                </c:pt>
                <c:pt idx="20">
                  <c:v>22.991324585601451</c:v>
                </c:pt>
                <c:pt idx="21">
                  <c:v>22.929976740672188</c:v>
                </c:pt>
                <c:pt idx="22">
                  <c:v>22.895601350199783</c:v>
                </c:pt>
                <c:pt idx="23">
                  <c:v>22.876744931578074</c:v>
                </c:pt>
                <c:pt idx="24">
                  <c:v>22.868272811093686</c:v>
                </c:pt>
                <c:pt idx="25">
                  <c:v>22.863812041297166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10.719167515077135</c:v>
                </c:pt>
                <c:pt idx="1">
                  <c:v>10.852603109148045</c:v>
                </c:pt>
                <c:pt idx="2">
                  <c:v>10.651421719566558</c:v>
                </c:pt>
                <c:pt idx="3">
                  <c:v>9.9133129211453177</c:v>
                </c:pt>
                <c:pt idx="4">
                  <c:v>11.452779246835318</c:v>
                </c:pt>
                <c:pt idx="5">
                  <c:v>11.210781757562081</c:v>
                </c:pt>
                <c:pt idx="6">
                  <c:v>11.525978290269443</c:v>
                </c:pt>
                <c:pt idx="7">
                  <c:v>10.519750634992795</c:v>
                </c:pt>
                <c:pt idx="8">
                  <c:v>10.072538521454607</c:v>
                </c:pt>
                <c:pt idx="9">
                  <c:v>9.7879247979048181</c:v>
                </c:pt>
                <c:pt idx="10">
                  <c:v>8.6653820382917139</c:v>
                </c:pt>
                <c:pt idx="11">
                  <c:v>15.192119583584613</c:v>
                </c:pt>
                <c:pt idx="12">
                  <c:v>15.421349869327043</c:v>
                </c:pt>
                <c:pt idx="13">
                  <c:v>15.700288471896092</c:v>
                </c:pt>
                <c:pt idx="14">
                  <c:v>15.977253664166904</c:v>
                </c:pt>
                <c:pt idx="15">
                  <c:v>16.149091298552474</c:v>
                </c:pt>
                <c:pt idx="16">
                  <c:v>16.271110754267291</c:v>
                </c:pt>
                <c:pt idx="17">
                  <c:v>16.435917133177249</c:v>
                </c:pt>
                <c:pt idx="18">
                  <c:v>16.65336731233387</c:v>
                </c:pt>
                <c:pt idx="19">
                  <c:v>16.880587791448576</c:v>
                </c:pt>
                <c:pt idx="20">
                  <c:v>17.096788381159119</c:v>
                </c:pt>
                <c:pt idx="21">
                  <c:v>17.297259347233851</c:v>
                </c:pt>
                <c:pt idx="22">
                  <c:v>17.496917450181321</c:v>
                </c:pt>
                <c:pt idx="23">
                  <c:v>17.695234267029299</c:v>
                </c:pt>
                <c:pt idx="24">
                  <c:v>17.88650309601713</c:v>
                </c:pt>
                <c:pt idx="25">
                  <c:v>18.084643969725438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79.923170026002168</c:v>
                </c:pt>
                <c:pt idx="1">
                  <c:v>82.585727617968729</c:v>
                </c:pt>
                <c:pt idx="2">
                  <c:v>87.220339755229219</c:v>
                </c:pt>
                <c:pt idx="3">
                  <c:v>81.024839964803917</c:v>
                </c:pt>
                <c:pt idx="4">
                  <c:v>84.993839527161157</c:v>
                </c:pt>
                <c:pt idx="5">
                  <c:v>86.066867113344415</c:v>
                </c:pt>
                <c:pt idx="6">
                  <c:v>84.96690402553503</c:v>
                </c:pt>
                <c:pt idx="7">
                  <c:v>82.650192411641896</c:v>
                </c:pt>
                <c:pt idx="8">
                  <c:v>81.810060503899194</c:v>
                </c:pt>
                <c:pt idx="9">
                  <c:v>83.354213239045265</c:v>
                </c:pt>
                <c:pt idx="10">
                  <c:v>76.004499317729881</c:v>
                </c:pt>
                <c:pt idx="11">
                  <c:v>69.719662793330059</c:v>
                </c:pt>
                <c:pt idx="12">
                  <c:v>69.628943235745865</c:v>
                </c:pt>
                <c:pt idx="13">
                  <c:v>69.481761832801084</c:v>
                </c:pt>
                <c:pt idx="14">
                  <c:v>69.36526587829124</c:v>
                </c:pt>
                <c:pt idx="15">
                  <c:v>69.05773137196978</c:v>
                </c:pt>
                <c:pt idx="16">
                  <c:v>68.71712974308231</c:v>
                </c:pt>
                <c:pt idx="17">
                  <c:v>68.297533474197508</c:v>
                </c:pt>
                <c:pt idx="18">
                  <c:v>67.823364537626645</c:v>
                </c:pt>
                <c:pt idx="19">
                  <c:v>67.349571451733354</c:v>
                </c:pt>
                <c:pt idx="20">
                  <c:v>66.889687440508098</c:v>
                </c:pt>
                <c:pt idx="21">
                  <c:v>66.435673916771492</c:v>
                </c:pt>
                <c:pt idx="22">
                  <c:v>65.980410135871523</c:v>
                </c:pt>
                <c:pt idx="23">
                  <c:v>65.566739727179453</c:v>
                </c:pt>
                <c:pt idx="24">
                  <c:v>65.102252321407406</c:v>
                </c:pt>
                <c:pt idx="25">
                  <c:v>64.552691898106829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81.092903284760823</c:v>
                </c:pt>
                <c:pt idx="1">
                  <c:v>90.08417061770254</c:v>
                </c:pt>
                <c:pt idx="2">
                  <c:v>93.971374222707283</c:v>
                </c:pt>
                <c:pt idx="3">
                  <c:v>95.02870922441241</c:v>
                </c:pt>
                <c:pt idx="4">
                  <c:v>96.919857101535825</c:v>
                </c:pt>
                <c:pt idx="5">
                  <c:v>99.823405667280085</c:v>
                </c:pt>
                <c:pt idx="6">
                  <c:v>104.3914997348601</c:v>
                </c:pt>
                <c:pt idx="7">
                  <c:v>102.33452009732426</c:v>
                </c:pt>
                <c:pt idx="8">
                  <c:v>105.28835172561341</c:v>
                </c:pt>
                <c:pt idx="9">
                  <c:v>109.91456890636522</c:v>
                </c:pt>
                <c:pt idx="10">
                  <c:v>110.26814054908741</c:v>
                </c:pt>
                <c:pt idx="11">
                  <c:v>100.28964317869028</c:v>
                </c:pt>
                <c:pt idx="12">
                  <c:v>101.4452958267764</c:v>
                </c:pt>
                <c:pt idx="13">
                  <c:v>102.8798066427528</c:v>
                </c:pt>
                <c:pt idx="14">
                  <c:v>104.35032803371195</c:v>
                </c:pt>
                <c:pt idx="15">
                  <c:v>105.4890195546534</c:v>
                </c:pt>
                <c:pt idx="16">
                  <c:v>106.55955650789325</c:v>
                </c:pt>
                <c:pt idx="17">
                  <c:v>107.59488857593729</c:v>
                </c:pt>
                <c:pt idx="18">
                  <c:v>108.6105652018814</c:v>
                </c:pt>
                <c:pt idx="19">
                  <c:v>109.59862529740445</c:v>
                </c:pt>
                <c:pt idx="20">
                  <c:v>110.63744117438281</c:v>
                </c:pt>
                <c:pt idx="21">
                  <c:v>111.65237846200799</c:v>
                </c:pt>
                <c:pt idx="22">
                  <c:v>112.70619537056015</c:v>
                </c:pt>
                <c:pt idx="23">
                  <c:v>113.73547062646236</c:v>
                </c:pt>
                <c:pt idx="24">
                  <c:v>114.86038875030727</c:v>
                </c:pt>
                <c:pt idx="25">
                  <c:v>115.93914080229115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178.62301822065857</c:v>
                </c:pt>
                <c:pt idx="1">
                  <c:v>175.00969619558327</c:v>
                </c:pt>
                <c:pt idx="2">
                  <c:v>178.14330254191964</c:v>
                </c:pt>
                <c:pt idx="3">
                  <c:v>180.75790903753511</c:v>
                </c:pt>
                <c:pt idx="4">
                  <c:v>182.11458884294817</c:v>
                </c:pt>
                <c:pt idx="5">
                  <c:v>187.40472106146544</c:v>
                </c:pt>
                <c:pt idx="6">
                  <c:v>198.50911862958341</c:v>
                </c:pt>
                <c:pt idx="7">
                  <c:v>185.03406123574612</c:v>
                </c:pt>
                <c:pt idx="8">
                  <c:v>194.09915623657935</c:v>
                </c:pt>
                <c:pt idx="9">
                  <c:v>204.98514734387328</c:v>
                </c:pt>
                <c:pt idx="10">
                  <c:v>210.44154207719578</c:v>
                </c:pt>
                <c:pt idx="11">
                  <c:v>218.07273642420955</c:v>
                </c:pt>
                <c:pt idx="12">
                  <c:v>220.02384027102806</c:v>
                </c:pt>
                <c:pt idx="13">
                  <c:v>222.73503050076278</c:v>
                </c:pt>
                <c:pt idx="14">
                  <c:v>225.61530147652593</c:v>
                </c:pt>
                <c:pt idx="15">
                  <c:v>227.93646720657122</c:v>
                </c:pt>
                <c:pt idx="16">
                  <c:v>230.1351619234625</c:v>
                </c:pt>
                <c:pt idx="17">
                  <c:v>232.24023917159531</c:v>
                </c:pt>
                <c:pt idx="18">
                  <c:v>234.32940526287865</c:v>
                </c:pt>
                <c:pt idx="19">
                  <c:v>236.38820389432578</c:v>
                </c:pt>
                <c:pt idx="20">
                  <c:v>238.53081728438866</c:v>
                </c:pt>
                <c:pt idx="21">
                  <c:v>240.61692286088942</c:v>
                </c:pt>
                <c:pt idx="22">
                  <c:v>242.71337903318599</c:v>
                </c:pt>
                <c:pt idx="23">
                  <c:v>244.86487085444801</c:v>
                </c:pt>
                <c:pt idx="24">
                  <c:v>247.0643663707894</c:v>
                </c:pt>
                <c:pt idx="25">
                  <c:v>249.20394723695745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106.20345955601729</c:v>
                </c:pt>
                <c:pt idx="1">
                  <c:v>108.94149598016051</c:v>
                </c:pt>
                <c:pt idx="2">
                  <c:v>113.03856883679914</c:v>
                </c:pt>
                <c:pt idx="3">
                  <c:v>110.03320255970067</c:v>
                </c:pt>
                <c:pt idx="4">
                  <c:v>113.86480208722818</c:v>
                </c:pt>
                <c:pt idx="5">
                  <c:v>118.06235267038653</c:v>
                </c:pt>
                <c:pt idx="6">
                  <c:v>119.87358713034929</c:v>
                </c:pt>
                <c:pt idx="7">
                  <c:v>117.67758396923246</c:v>
                </c:pt>
                <c:pt idx="8">
                  <c:v>119.52259437615798</c:v>
                </c:pt>
                <c:pt idx="9">
                  <c:v>120.05540533988095</c:v>
                </c:pt>
                <c:pt idx="10">
                  <c:v>123.97281298356592</c:v>
                </c:pt>
                <c:pt idx="11">
                  <c:v>124.00957028582816</c:v>
                </c:pt>
                <c:pt idx="12">
                  <c:v>125.13983554668077</c:v>
                </c:pt>
                <c:pt idx="13">
                  <c:v>126.56310526044516</c:v>
                </c:pt>
                <c:pt idx="14">
                  <c:v>128.10256528211474</c:v>
                </c:pt>
                <c:pt idx="15">
                  <c:v>129.26760097837678</c:v>
                </c:pt>
                <c:pt idx="16">
                  <c:v>130.34783074639327</c:v>
                </c:pt>
                <c:pt idx="17">
                  <c:v>131.33168222011062</c:v>
                </c:pt>
                <c:pt idx="18">
                  <c:v>132.32613409589408</c:v>
                </c:pt>
                <c:pt idx="19">
                  <c:v>133.33298878027111</c:v>
                </c:pt>
                <c:pt idx="20">
                  <c:v>134.3763974822202</c:v>
                </c:pt>
                <c:pt idx="21">
                  <c:v>135.36194108966291</c:v>
                </c:pt>
                <c:pt idx="22">
                  <c:v>136.38416340490272</c:v>
                </c:pt>
                <c:pt idx="23">
                  <c:v>137.40807543807364</c:v>
                </c:pt>
                <c:pt idx="24">
                  <c:v>138.45047088275689</c:v>
                </c:pt>
                <c:pt idx="25">
                  <c:v>139.44877781629305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96.88230224207237</c:v>
                </c:pt>
                <c:pt idx="1">
                  <c:v>93.817711956251429</c:v>
                </c:pt>
                <c:pt idx="2">
                  <c:v>94.572471299953719</c:v>
                </c:pt>
                <c:pt idx="3">
                  <c:v>90.726927766571279</c:v>
                </c:pt>
                <c:pt idx="4">
                  <c:v>92.664848014346717</c:v>
                </c:pt>
                <c:pt idx="5">
                  <c:v>93.968245466902658</c:v>
                </c:pt>
                <c:pt idx="6">
                  <c:v>90.992844599046066</c:v>
                </c:pt>
                <c:pt idx="7">
                  <c:v>89.715029791346581</c:v>
                </c:pt>
                <c:pt idx="8">
                  <c:v>91.186361698115078</c:v>
                </c:pt>
                <c:pt idx="9">
                  <c:v>87.500125810165741</c:v>
                </c:pt>
                <c:pt idx="10">
                  <c:v>88.159574060360043</c:v>
                </c:pt>
                <c:pt idx="11">
                  <c:v>90.306140183412253</c:v>
                </c:pt>
                <c:pt idx="12">
                  <c:v>89.664741504915014</c:v>
                </c:pt>
                <c:pt idx="13">
                  <c:v>89.17841608717066</c:v>
                </c:pt>
                <c:pt idx="14">
                  <c:v>88.7633554918568</c:v>
                </c:pt>
                <c:pt idx="15">
                  <c:v>88.107402647641266</c:v>
                </c:pt>
                <c:pt idx="16">
                  <c:v>87.407769369980244</c:v>
                </c:pt>
                <c:pt idx="17">
                  <c:v>86.66072058603504</c:v>
                </c:pt>
                <c:pt idx="18">
                  <c:v>85.893601666448504</c:v>
                </c:pt>
                <c:pt idx="19">
                  <c:v>85.143355302489169</c:v>
                </c:pt>
                <c:pt idx="20">
                  <c:v>84.493877101018057</c:v>
                </c:pt>
                <c:pt idx="21">
                  <c:v>83.916246001748675</c:v>
                </c:pt>
                <c:pt idx="22">
                  <c:v>83.278054755823462</c:v>
                </c:pt>
                <c:pt idx="23">
                  <c:v>82.584240950560712</c:v>
                </c:pt>
                <c:pt idx="24">
                  <c:v>81.669320424705049</c:v>
                </c:pt>
                <c:pt idx="25">
                  <c:v>80.985893440654323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77.620215000180067</c:v>
                </c:pt>
                <c:pt idx="1">
                  <c:v>76.91916936246551</c:v>
                </c:pt>
                <c:pt idx="2">
                  <c:v>76.158512465866693</c:v>
                </c:pt>
                <c:pt idx="3">
                  <c:v>75.198788724866304</c:v>
                </c:pt>
                <c:pt idx="4">
                  <c:v>80.931322327631221</c:v>
                </c:pt>
                <c:pt idx="5">
                  <c:v>81.412516783741466</c:v>
                </c:pt>
                <c:pt idx="6">
                  <c:v>82.837850855448323</c:v>
                </c:pt>
                <c:pt idx="7">
                  <c:v>81.724244798324875</c:v>
                </c:pt>
                <c:pt idx="8">
                  <c:v>74.792541497974426</c:v>
                </c:pt>
                <c:pt idx="9">
                  <c:v>77.842029045706752</c:v>
                </c:pt>
                <c:pt idx="10">
                  <c:v>68.416064304671451</c:v>
                </c:pt>
                <c:pt idx="11">
                  <c:v>70.166164397717125</c:v>
                </c:pt>
                <c:pt idx="12">
                  <c:v>70.383619317179154</c:v>
                </c:pt>
                <c:pt idx="13">
                  <c:v>70.952686089319997</c:v>
                </c:pt>
                <c:pt idx="14">
                  <c:v>71.454303040467366</c:v>
                </c:pt>
                <c:pt idx="15">
                  <c:v>71.584963364179998</c:v>
                </c:pt>
                <c:pt idx="16">
                  <c:v>71.61160955458277</c:v>
                </c:pt>
                <c:pt idx="17">
                  <c:v>71.554409284134678</c:v>
                </c:pt>
                <c:pt idx="18">
                  <c:v>71.53388904245331</c:v>
                </c:pt>
                <c:pt idx="19">
                  <c:v>71.503037136089787</c:v>
                </c:pt>
                <c:pt idx="20">
                  <c:v>71.508577315721013</c:v>
                </c:pt>
                <c:pt idx="21">
                  <c:v>71.489649427805659</c:v>
                </c:pt>
                <c:pt idx="22">
                  <c:v>71.448828646249851</c:v>
                </c:pt>
                <c:pt idx="23">
                  <c:v>71.396379529710089</c:v>
                </c:pt>
                <c:pt idx="24">
                  <c:v>71.405883241149922</c:v>
                </c:pt>
                <c:pt idx="25">
                  <c:v>71.393264667959713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72.134636267974727</c:v>
                </c:pt>
                <c:pt idx="1">
                  <c:v>72.915865238209662</c:v>
                </c:pt>
                <c:pt idx="2">
                  <c:v>73.134906214958903</c:v>
                </c:pt>
                <c:pt idx="3">
                  <c:v>73.132329758175828</c:v>
                </c:pt>
                <c:pt idx="4">
                  <c:v>74.947029448573687</c:v>
                </c:pt>
                <c:pt idx="5">
                  <c:v>81.542313296358259</c:v>
                </c:pt>
                <c:pt idx="6">
                  <c:v>80.640013467368945</c:v>
                </c:pt>
                <c:pt idx="7">
                  <c:v>80.974314383950016</c:v>
                </c:pt>
                <c:pt idx="8">
                  <c:v>79.27690707612328</c:v>
                </c:pt>
                <c:pt idx="9">
                  <c:v>83.203369424048077</c:v>
                </c:pt>
                <c:pt idx="10">
                  <c:v>78.782219055893847</c:v>
                </c:pt>
                <c:pt idx="11">
                  <c:v>77.884638281186398</c:v>
                </c:pt>
                <c:pt idx="12">
                  <c:v>78.239788310022035</c:v>
                </c:pt>
                <c:pt idx="13">
                  <c:v>78.792696975960936</c:v>
                </c:pt>
                <c:pt idx="14">
                  <c:v>79.440730599826921</c:v>
                </c:pt>
                <c:pt idx="15">
                  <c:v>79.951044586379282</c:v>
                </c:pt>
                <c:pt idx="16">
                  <c:v>80.389649919853142</c:v>
                </c:pt>
                <c:pt idx="17">
                  <c:v>80.786136761756666</c:v>
                </c:pt>
                <c:pt idx="18">
                  <c:v>81.181064293737506</c:v>
                </c:pt>
                <c:pt idx="19">
                  <c:v>81.588006222774908</c:v>
                </c:pt>
                <c:pt idx="20">
                  <c:v>82.013039562512262</c:v>
                </c:pt>
                <c:pt idx="21">
                  <c:v>82.408585284142191</c:v>
                </c:pt>
                <c:pt idx="22">
                  <c:v>82.809649007034096</c:v>
                </c:pt>
                <c:pt idx="23">
                  <c:v>83.217377121051769</c:v>
                </c:pt>
                <c:pt idx="24">
                  <c:v>83.612856760871281</c:v>
                </c:pt>
                <c:pt idx="25">
                  <c:v>83.999086019781373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60.88883905183468</c:v>
                </c:pt>
                <c:pt idx="1">
                  <c:v>65.740824931038489</c:v>
                </c:pt>
                <c:pt idx="2">
                  <c:v>69.232755714938762</c:v>
                </c:pt>
                <c:pt idx="3">
                  <c:v>67.547590325357575</c:v>
                </c:pt>
                <c:pt idx="4">
                  <c:v>66.868656247134268</c:v>
                </c:pt>
                <c:pt idx="5">
                  <c:v>67.650112553582673</c:v>
                </c:pt>
                <c:pt idx="6">
                  <c:v>69.415155572423402</c:v>
                </c:pt>
                <c:pt idx="7">
                  <c:v>65.184451699916735</c:v>
                </c:pt>
                <c:pt idx="8">
                  <c:v>65.99056156533905</c:v>
                </c:pt>
                <c:pt idx="9">
                  <c:v>66.064672482627699</c:v>
                </c:pt>
                <c:pt idx="10">
                  <c:v>66.199222029143002</c:v>
                </c:pt>
                <c:pt idx="11">
                  <c:v>66.718923127762139</c:v>
                </c:pt>
                <c:pt idx="12">
                  <c:v>66.73978382030505</c:v>
                </c:pt>
                <c:pt idx="13">
                  <c:v>66.94738140014131</c:v>
                </c:pt>
                <c:pt idx="14">
                  <c:v>67.233627064363063</c:v>
                </c:pt>
                <c:pt idx="15">
                  <c:v>67.389862922507874</c:v>
                </c:pt>
                <c:pt idx="16">
                  <c:v>67.483154408544095</c:v>
                </c:pt>
                <c:pt idx="17">
                  <c:v>67.521601229399764</c:v>
                </c:pt>
                <c:pt idx="18">
                  <c:v>67.560839972870539</c:v>
                </c:pt>
                <c:pt idx="19">
                  <c:v>67.583408997605218</c:v>
                </c:pt>
                <c:pt idx="20">
                  <c:v>67.584630714732697</c:v>
                </c:pt>
                <c:pt idx="21">
                  <c:v>67.641787929090555</c:v>
                </c:pt>
                <c:pt idx="22">
                  <c:v>67.656164619391944</c:v>
                </c:pt>
                <c:pt idx="23">
                  <c:v>67.669599017252551</c:v>
                </c:pt>
                <c:pt idx="24">
                  <c:v>67.678649143881614</c:v>
                </c:pt>
                <c:pt idx="25">
                  <c:v>67.715603952965481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37.710288835421537</c:v>
                </c:pt>
                <c:pt idx="1">
                  <c:v>37.600734991472073</c:v>
                </c:pt>
                <c:pt idx="2">
                  <c:v>37.666347228059969</c:v>
                </c:pt>
                <c:pt idx="3">
                  <c:v>35.014389717431328</c:v>
                </c:pt>
                <c:pt idx="4">
                  <c:v>38.763277156605653</c:v>
                </c:pt>
                <c:pt idx="5">
                  <c:v>37.863683629376517</c:v>
                </c:pt>
                <c:pt idx="6">
                  <c:v>40.690047695115979</c:v>
                </c:pt>
                <c:pt idx="7">
                  <c:v>39.297850977524007</c:v>
                </c:pt>
                <c:pt idx="8">
                  <c:v>40.193926798743931</c:v>
                </c:pt>
                <c:pt idx="9">
                  <c:v>39.741543610382763</c:v>
                </c:pt>
                <c:pt idx="10">
                  <c:v>33.73054358406123</c:v>
                </c:pt>
                <c:pt idx="11">
                  <c:v>35.233401744279426</c:v>
                </c:pt>
                <c:pt idx="12">
                  <c:v>35.055802298020886</c:v>
                </c:pt>
                <c:pt idx="13">
                  <c:v>35.098826738749722</c:v>
                </c:pt>
                <c:pt idx="14">
                  <c:v>35.149269468675243</c:v>
                </c:pt>
                <c:pt idx="15">
                  <c:v>35.046816069167676</c:v>
                </c:pt>
                <c:pt idx="16">
                  <c:v>34.926027071941128</c:v>
                </c:pt>
                <c:pt idx="17">
                  <c:v>34.816871563655411</c:v>
                </c:pt>
                <c:pt idx="18">
                  <c:v>34.706768613874985</c:v>
                </c:pt>
                <c:pt idx="19">
                  <c:v>34.594215125858192</c:v>
                </c:pt>
                <c:pt idx="20">
                  <c:v>34.492743543356809</c:v>
                </c:pt>
                <c:pt idx="21">
                  <c:v>34.374555680646907</c:v>
                </c:pt>
                <c:pt idx="22">
                  <c:v>34.277237576799102</c:v>
                </c:pt>
                <c:pt idx="23">
                  <c:v>34.209012468232082</c:v>
                </c:pt>
                <c:pt idx="24">
                  <c:v>34.182309008113897</c:v>
                </c:pt>
                <c:pt idx="25">
                  <c:v>34.154950195265002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90.6423375410793</c:v>
                </c:pt>
                <c:pt idx="1">
                  <c:v>93.438330727116778</c:v>
                </c:pt>
                <c:pt idx="2">
                  <c:v>97.871761474795775</c:v>
                </c:pt>
                <c:pt idx="3">
                  <c:v>90.938152885949236</c:v>
                </c:pt>
                <c:pt idx="4">
                  <c:v>96.446618773996477</c:v>
                </c:pt>
                <c:pt idx="5">
                  <c:v>97.277648870906489</c:v>
                </c:pt>
                <c:pt idx="6">
                  <c:v>96.492882315804479</c:v>
                </c:pt>
                <c:pt idx="7">
                  <c:v>93.169943046634685</c:v>
                </c:pt>
                <c:pt idx="8">
                  <c:v>91.882599025353798</c:v>
                </c:pt>
                <c:pt idx="9">
                  <c:v>93.142138036950087</c:v>
                </c:pt>
                <c:pt idx="10">
                  <c:v>84.669881356021591</c:v>
                </c:pt>
                <c:pt idx="11">
                  <c:v>84.911782376914672</c:v>
                </c:pt>
                <c:pt idx="12">
                  <c:v>85.05029310507291</c:v>
                </c:pt>
                <c:pt idx="13">
                  <c:v>85.182050304697171</c:v>
                </c:pt>
                <c:pt idx="14">
                  <c:v>85.342519542458149</c:v>
                </c:pt>
                <c:pt idx="15">
                  <c:v>85.206822670522257</c:v>
                </c:pt>
                <c:pt idx="16">
                  <c:v>84.988240497349608</c:v>
                </c:pt>
                <c:pt idx="17">
                  <c:v>84.733450607374749</c:v>
                </c:pt>
                <c:pt idx="18">
                  <c:v>84.476731849960515</c:v>
                </c:pt>
                <c:pt idx="19">
                  <c:v>84.23015924318193</c:v>
                </c:pt>
                <c:pt idx="20">
                  <c:v>83.986475821667213</c:v>
                </c:pt>
                <c:pt idx="21">
                  <c:v>83.732933264005339</c:v>
                </c:pt>
                <c:pt idx="22">
                  <c:v>83.477327586052837</c:v>
                </c:pt>
                <c:pt idx="23">
                  <c:v>83.261973994208745</c:v>
                </c:pt>
                <c:pt idx="24">
                  <c:v>82.988755417424528</c:v>
                </c:pt>
                <c:pt idx="25">
                  <c:v>82.637335867832263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81.092903284760823</c:v>
                </c:pt>
                <c:pt idx="1">
                  <c:v>90.08417061770254</c:v>
                </c:pt>
                <c:pt idx="2">
                  <c:v>93.971374222707283</c:v>
                </c:pt>
                <c:pt idx="3">
                  <c:v>95.02870922441241</c:v>
                </c:pt>
                <c:pt idx="4">
                  <c:v>96.919857101535825</c:v>
                </c:pt>
                <c:pt idx="5">
                  <c:v>99.823405667280085</c:v>
                </c:pt>
                <c:pt idx="6">
                  <c:v>104.3914997348601</c:v>
                </c:pt>
                <c:pt idx="7">
                  <c:v>102.33452009732426</c:v>
                </c:pt>
                <c:pt idx="8">
                  <c:v>105.28835172561341</c:v>
                </c:pt>
                <c:pt idx="9">
                  <c:v>109.91456890636522</c:v>
                </c:pt>
                <c:pt idx="10">
                  <c:v>110.26814054908741</c:v>
                </c:pt>
                <c:pt idx="11">
                  <c:v>100.28964317869028</c:v>
                </c:pt>
                <c:pt idx="12">
                  <c:v>101.4452958267764</c:v>
                </c:pt>
                <c:pt idx="13">
                  <c:v>102.8798066427528</c:v>
                </c:pt>
                <c:pt idx="14">
                  <c:v>104.35032803371195</c:v>
                </c:pt>
                <c:pt idx="15">
                  <c:v>105.4890195546534</c:v>
                </c:pt>
                <c:pt idx="16">
                  <c:v>106.55955650789325</c:v>
                </c:pt>
                <c:pt idx="17">
                  <c:v>107.59488857593729</c:v>
                </c:pt>
                <c:pt idx="18">
                  <c:v>108.6105652018814</c:v>
                </c:pt>
                <c:pt idx="19">
                  <c:v>109.59862529740445</c:v>
                </c:pt>
                <c:pt idx="20">
                  <c:v>110.63744117438281</c:v>
                </c:pt>
                <c:pt idx="21">
                  <c:v>111.65237846200799</c:v>
                </c:pt>
                <c:pt idx="22">
                  <c:v>112.70619537056015</c:v>
                </c:pt>
                <c:pt idx="23">
                  <c:v>113.73547062646236</c:v>
                </c:pt>
                <c:pt idx="24">
                  <c:v>114.86038875030727</c:v>
                </c:pt>
                <c:pt idx="25">
                  <c:v>115.93914080229115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178.62301822065857</c:v>
                </c:pt>
                <c:pt idx="1">
                  <c:v>175.00969619558327</c:v>
                </c:pt>
                <c:pt idx="2">
                  <c:v>178.14330254191964</c:v>
                </c:pt>
                <c:pt idx="3">
                  <c:v>180.75790903753511</c:v>
                </c:pt>
                <c:pt idx="4">
                  <c:v>182.11458884294817</c:v>
                </c:pt>
                <c:pt idx="5">
                  <c:v>187.40472106146544</c:v>
                </c:pt>
                <c:pt idx="6">
                  <c:v>198.50911862958341</c:v>
                </c:pt>
                <c:pt idx="7">
                  <c:v>185.03406123574612</c:v>
                </c:pt>
                <c:pt idx="8">
                  <c:v>194.09915623657935</c:v>
                </c:pt>
                <c:pt idx="9">
                  <c:v>204.98514734387328</c:v>
                </c:pt>
                <c:pt idx="10">
                  <c:v>210.44154207719578</c:v>
                </c:pt>
                <c:pt idx="11">
                  <c:v>218.07273642420955</c:v>
                </c:pt>
                <c:pt idx="12">
                  <c:v>220.02384027102806</c:v>
                </c:pt>
                <c:pt idx="13">
                  <c:v>222.73503050076278</c:v>
                </c:pt>
                <c:pt idx="14">
                  <c:v>225.61530147652593</c:v>
                </c:pt>
                <c:pt idx="15">
                  <c:v>227.93646720657122</c:v>
                </c:pt>
                <c:pt idx="16">
                  <c:v>230.1351619234625</c:v>
                </c:pt>
                <c:pt idx="17">
                  <c:v>232.24023917159531</c:v>
                </c:pt>
                <c:pt idx="18">
                  <c:v>234.32940526287865</c:v>
                </c:pt>
                <c:pt idx="19">
                  <c:v>236.38820389432578</c:v>
                </c:pt>
                <c:pt idx="20">
                  <c:v>238.53081728438866</c:v>
                </c:pt>
                <c:pt idx="21">
                  <c:v>240.61692286088942</c:v>
                </c:pt>
                <c:pt idx="22">
                  <c:v>242.71337903318599</c:v>
                </c:pt>
                <c:pt idx="23">
                  <c:v>244.86487085444801</c:v>
                </c:pt>
                <c:pt idx="24">
                  <c:v>247.0643663707894</c:v>
                </c:pt>
                <c:pt idx="25">
                  <c:v>249.20394723695745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106.20345955601729</c:v>
                </c:pt>
                <c:pt idx="1">
                  <c:v>108.94149598016051</c:v>
                </c:pt>
                <c:pt idx="2">
                  <c:v>113.03856883679914</c:v>
                </c:pt>
                <c:pt idx="3">
                  <c:v>110.03320255970067</c:v>
                </c:pt>
                <c:pt idx="4">
                  <c:v>113.86480208722818</c:v>
                </c:pt>
                <c:pt idx="5">
                  <c:v>118.06235267038653</c:v>
                </c:pt>
                <c:pt idx="6">
                  <c:v>119.87358713034929</c:v>
                </c:pt>
                <c:pt idx="7">
                  <c:v>117.67758396923246</c:v>
                </c:pt>
                <c:pt idx="8">
                  <c:v>119.52259437615798</c:v>
                </c:pt>
                <c:pt idx="9">
                  <c:v>120.05540533988095</c:v>
                </c:pt>
                <c:pt idx="10">
                  <c:v>123.97281298356592</c:v>
                </c:pt>
                <c:pt idx="11">
                  <c:v>124.00957028582816</c:v>
                </c:pt>
                <c:pt idx="12">
                  <c:v>125.13983554668077</c:v>
                </c:pt>
                <c:pt idx="13">
                  <c:v>126.56310526044516</c:v>
                </c:pt>
                <c:pt idx="14">
                  <c:v>128.10256528211474</c:v>
                </c:pt>
                <c:pt idx="15">
                  <c:v>129.26760097837678</c:v>
                </c:pt>
                <c:pt idx="16">
                  <c:v>130.34783074639327</c:v>
                </c:pt>
                <c:pt idx="17">
                  <c:v>131.33168222011062</c:v>
                </c:pt>
                <c:pt idx="18">
                  <c:v>132.32613409589408</c:v>
                </c:pt>
                <c:pt idx="19">
                  <c:v>133.33298878027111</c:v>
                </c:pt>
                <c:pt idx="20">
                  <c:v>134.3763974822202</c:v>
                </c:pt>
                <c:pt idx="21">
                  <c:v>135.36194108966291</c:v>
                </c:pt>
                <c:pt idx="22">
                  <c:v>136.38416340490272</c:v>
                </c:pt>
                <c:pt idx="23">
                  <c:v>137.40807543807364</c:v>
                </c:pt>
                <c:pt idx="24">
                  <c:v>138.45047088275689</c:v>
                </c:pt>
                <c:pt idx="25">
                  <c:v>139.44877781629305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96.88230224207237</c:v>
                </c:pt>
                <c:pt idx="1">
                  <c:v>93.817711956251429</c:v>
                </c:pt>
                <c:pt idx="2">
                  <c:v>94.572471299953719</c:v>
                </c:pt>
                <c:pt idx="3">
                  <c:v>90.726927766571279</c:v>
                </c:pt>
                <c:pt idx="4">
                  <c:v>92.664848014346717</c:v>
                </c:pt>
                <c:pt idx="5">
                  <c:v>93.968245466902658</c:v>
                </c:pt>
                <c:pt idx="6">
                  <c:v>90.992844599046066</c:v>
                </c:pt>
                <c:pt idx="7">
                  <c:v>89.715029791346581</c:v>
                </c:pt>
                <c:pt idx="8">
                  <c:v>91.186361698115078</c:v>
                </c:pt>
                <c:pt idx="9">
                  <c:v>87.500125810165741</c:v>
                </c:pt>
                <c:pt idx="10">
                  <c:v>88.159574060360043</c:v>
                </c:pt>
                <c:pt idx="11">
                  <c:v>90.306140183412253</c:v>
                </c:pt>
                <c:pt idx="12">
                  <c:v>89.664741504915014</c:v>
                </c:pt>
                <c:pt idx="13">
                  <c:v>89.17841608717066</c:v>
                </c:pt>
                <c:pt idx="14">
                  <c:v>88.7633554918568</c:v>
                </c:pt>
                <c:pt idx="15">
                  <c:v>88.107402647641266</c:v>
                </c:pt>
                <c:pt idx="16">
                  <c:v>87.407769369980244</c:v>
                </c:pt>
                <c:pt idx="17">
                  <c:v>86.66072058603504</c:v>
                </c:pt>
                <c:pt idx="18">
                  <c:v>85.893601666448504</c:v>
                </c:pt>
                <c:pt idx="19">
                  <c:v>85.143355302489169</c:v>
                </c:pt>
                <c:pt idx="20">
                  <c:v>84.493877101018057</c:v>
                </c:pt>
                <c:pt idx="21">
                  <c:v>83.916246001748675</c:v>
                </c:pt>
                <c:pt idx="22">
                  <c:v>83.278054755823462</c:v>
                </c:pt>
                <c:pt idx="23">
                  <c:v>82.584240950560712</c:v>
                </c:pt>
                <c:pt idx="24">
                  <c:v>81.669320424705049</c:v>
                </c:pt>
                <c:pt idx="25">
                  <c:v>80.985893440654323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77.620215000180067</c:v>
                </c:pt>
                <c:pt idx="1">
                  <c:v>76.91916936246551</c:v>
                </c:pt>
                <c:pt idx="2">
                  <c:v>76.158512465866693</c:v>
                </c:pt>
                <c:pt idx="3">
                  <c:v>75.198788724866304</c:v>
                </c:pt>
                <c:pt idx="4">
                  <c:v>80.931322327631221</c:v>
                </c:pt>
                <c:pt idx="5">
                  <c:v>81.412516783741466</c:v>
                </c:pt>
                <c:pt idx="6">
                  <c:v>82.837850855448323</c:v>
                </c:pt>
                <c:pt idx="7">
                  <c:v>81.724244798324875</c:v>
                </c:pt>
                <c:pt idx="8">
                  <c:v>74.792541497974426</c:v>
                </c:pt>
                <c:pt idx="9">
                  <c:v>77.842029045706752</c:v>
                </c:pt>
                <c:pt idx="10">
                  <c:v>68.416064304671451</c:v>
                </c:pt>
                <c:pt idx="11">
                  <c:v>70.166164397717125</c:v>
                </c:pt>
                <c:pt idx="12">
                  <c:v>70.383619317179154</c:v>
                </c:pt>
                <c:pt idx="13">
                  <c:v>70.952686089319997</c:v>
                </c:pt>
                <c:pt idx="14">
                  <c:v>71.454303040467366</c:v>
                </c:pt>
                <c:pt idx="15">
                  <c:v>71.584963364179998</c:v>
                </c:pt>
                <c:pt idx="16">
                  <c:v>71.61160955458277</c:v>
                </c:pt>
                <c:pt idx="17">
                  <c:v>71.554409284134678</c:v>
                </c:pt>
                <c:pt idx="18">
                  <c:v>71.53388904245331</c:v>
                </c:pt>
                <c:pt idx="19">
                  <c:v>71.503037136089787</c:v>
                </c:pt>
                <c:pt idx="20">
                  <c:v>71.508577315721013</c:v>
                </c:pt>
                <c:pt idx="21">
                  <c:v>71.489649427805659</c:v>
                </c:pt>
                <c:pt idx="22">
                  <c:v>71.448828646249851</c:v>
                </c:pt>
                <c:pt idx="23">
                  <c:v>71.396379529710089</c:v>
                </c:pt>
                <c:pt idx="24">
                  <c:v>71.405883241149922</c:v>
                </c:pt>
                <c:pt idx="25">
                  <c:v>71.393264667959713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72.134636267974727</c:v>
                </c:pt>
                <c:pt idx="1">
                  <c:v>72.915865238209662</c:v>
                </c:pt>
                <c:pt idx="2">
                  <c:v>73.134906214958903</c:v>
                </c:pt>
                <c:pt idx="3">
                  <c:v>73.132329758175828</c:v>
                </c:pt>
                <c:pt idx="4">
                  <c:v>74.947029448573687</c:v>
                </c:pt>
                <c:pt idx="5">
                  <c:v>81.542313296358259</c:v>
                </c:pt>
                <c:pt idx="6">
                  <c:v>80.640013467368945</c:v>
                </c:pt>
                <c:pt idx="7">
                  <c:v>80.974314383950016</c:v>
                </c:pt>
                <c:pt idx="8">
                  <c:v>79.27690707612328</c:v>
                </c:pt>
                <c:pt idx="9">
                  <c:v>83.203369424048077</c:v>
                </c:pt>
                <c:pt idx="10">
                  <c:v>78.782219055893847</c:v>
                </c:pt>
                <c:pt idx="11">
                  <c:v>77.884638281186398</c:v>
                </c:pt>
                <c:pt idx="12">
                  <c:v>78.239788310022035</c:v>
                </c:pt>
                <c:pt idx="13">
                  <c:v>78.792696975960936</c:v>
                </c:pt>
                <c:pt idx="14">
                  <c:v>79.440730599826921</c:v>
                </c:pt>
                <c:pt idx="15">
                  <c:v>79.951044586379282</c:v>
                </c:pt>
                <c:pt idx="16">
                  <c:v>80.389649919853142</c:v>
                </c:pt>
                <c:pt idx="17">
                  <c:v>80.786136761756666</c:v>
                </c:pt>
                <c:pt idx="18">
                  <c:v>81.181064293737506</c:v>
                </c:pt>
                <c:pt idx="19">
                  <c:v>81.588006222774908</c:v>
                </c:pt>
                <c:pt idx="20">
                  <c:v>82.013039562512262</c:v>
                </c:pt>
                <c:pt idx="21">
                  <c:v>82.408585284142191</c:v>
                </c:pt>
                <c:pt idx="22">
                  <c:v>82.809649007034096</c:v>
                </c:pt>
                <c:pt idx="23">
                  <c:v>83.217377121051769</c:v>
                </c:pt>
                <c:pt idx="24">
                  <c:v>83.612856760871281</c:v>
                </c:pt>
                <c:pt idx="25">
                  <c:v>83.999086019781373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60.88883905183468</c:v>
                </c:pt>
                <c:pt idx="1">
                  <c:v>65.740824931038489</c:v>
                </c:pt>
                <c:pt idx="2">
                  <c:v>69.232755714938762</c:v>
                </c:pt>
                <c:pt idx="3">
                  <c:v>67.547590325357575</c:v>
                </c:pt>
                <c:pt idx="4">
                  <c:v>66.868656247134268</c:v>
                </c:pt>
                <c:pt idx="5">
                  <c:v>67.650112553582673</c:v>
                </c:pt>
                <c:pt idx="6">
                  <c:v>69.415155572423402</c:v>
                </c:pt>
                <c:pt idx="7">
                  <c:v>65.184451699916735</c:v>
                </c:pt>
                <c:pt idx="8">
                  <c:v>65.99056156533905</c:v>
                </c:pt>
                <c:pt idx="9">
                  <c:v>66.064672482627699</c:v>
                </c:pt>
                <c:pt idx="10">
                  <c:v>66.199222029143002</c:v>
                </c:pt>
                <c:pt idx="11">
                  <c:v>66.718923127762139</c:v>
                </c:pt>
                <c:pt idx="12">
                  <c:v>66.73978382030505</c:v>
                </c:pt>
                <c:pt idx="13">
                  <c:v>66.94738140014131</c:v>
                </c:pt>
                <c:pt idx="14">
                  <c:v>67.233627064363063</c:v>
                </c:pt>
                <c:pt idx="15">
                  <c:v>67.389862922507874</c:v>
                </c:pt>
                <c:pt idx="16">
                  <c:v>67.483154408544095</c:v>
                </c:pt>
                <c:pt idx="17">
                  <c:v>67.521601229399764</c:v>
                </c:pt>
                <c:pt idx="18">
                  <c:v>67.560839972870539</c:v>
                </c:pt>
                <c:pt idx="19">
                  <c:v>67.583408997605218</c:v>
                </c:pt>
                <c:pt idx="20">
                  <c:v>67.584630714732697</c:v>
                </c:pt>
                <c:pt idx="21">
                  <c:v>67.641787929090555</c:v>
                </c:pt>
                <c:pt idx="22">
                  <c:v>67.656164619391944</c:v>
                </c:pt>
                <c:pt idx="23">
                  <c:v>67.669599017252551</c:v>
                </c:pt>
                <c:pt idx="24">
                  <c:v>67.678649143881614</c:v>
                </c:pt>
                <c:pt idx="25">
                  <c:v>67.715603952965481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37.710288835421537</c:v>
                </c:pt>
                <c:pt idx="1">
                  <c:v>37.600734991472073</c:v>
                </c:pt>
                <c:pt idx="2">
                  <c:v>37.666347228059969</c:v>
                </c:pt>
                <c:pt idx="3">
                  <c:v>35.014389717431328</c:v>
                </c:pt>
                <c:pt idx="4">
                  <c:v>38.763277156605653</c:v>
                </c:pt>
                <c:pt idx="5">
                  <c:v>37.863683629376517</c:v>
                </c:pt>
                <c:pt idx="6">
                  <c:v>40.690047695115979</c:v>
                </c:pt>
                <c:pt idx="7">
                  <c:v>39.297850977524007</c:v>
                </c:pt>
                <c:pt idx="8">
                  <c:v>40.193926798743931</c:v>
                </c:pt>
                <c:pt idx="9">
                  <c:v>39.741543610382763</c:v>
                </c:pt>
                <c:pt idx="10">
                  <c:v>33.73054358406123</c:v>
                </c:pt>
                <c:pt idx="11">
                  <c:v>35.233401744279426</c:v>
                </c:pt>
                <c:pt idx="12">
                  <c:v>35.055802298020886</c:v>
                </c:pt>
                <c:pt idx="13">
                  <c:v>35.098826738749722</c:v>
                </c:pt>
                <c:pt idx="14">
                  <c:v>35.149269468675243</c:v>
                </c:pt>
                <c:pt idx="15">
                  <c:v>35.046816069167676</c:v>
                </c:pt>
                <c:pt idx="16">
                  <c:v>34.926027071941128</c:v>
                </c:pt>
                <c:pt idx="17">
                  <c:v>34.816871563655411</c:v>
                </c:pt>
                <c:pt idx="18">
                  <c:v>34.706768613874985</c:v>
                </c:pt>
                <c:pt idx="19">
                  <c:v>34.594215125858192</c:v>
                </c:pt>
                <c:pt idx="20">
                  <c:v>34.492743543356809</c:v>
                </c:pt>
                <c:pt idx="21">
                  <c:v>34.374555680646907</c:v>
                </c:pt>
                <c:pt idx="22">
                  <c:v>34.277237576799102</c:v>
                </c:pt>
                <c:pt idx="23">
                  <c:v>34.209012468232082</c:v>
                </c:pt>
                <c:pt idx="24">
                  <c:v>34.182309008113897</c:v>
                </c:pt>
                <c:pt idx="25">
                  <c:v>34.154950195265002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90.6423375410793</c:v>
                </c:pt>
                <c:pt idx="1">
                  <c:v>93.438330727116778</c:v>
                </c:pt>
                <c:pt idx="2">
                  <c:v>97.871761474795775</c:v>
                </c:pt>
                <c:pt idx="3">
                  <c:v>90.938152885949236</c:v>
                </c:pt>
                <c:pt idx="4">
                  <c:v>96.446618773996477</c:v>
                </c:pt>
                <c:pt idx="5">
                  <c:v>97.277648870906489</c:v>
                </c:pt>
                <c:pt idx="6">
                  <c:v>96.492882315804479</c:v>
                </c:pt>
                <c:pt idx="7">
                  <c:v>93.169943046634685</c:v>
                </c:pt>
                <c:pt idx="8">
                  <c:v>91.882599025353798</c:v>
                </c:pt>
                <c:pt idx="9">
                  <c:v>93.142138036950087</c:v>
                </c:pt>
                <c:pt idx="10">
                  <c:v>84.669881356021591</c:v>
                </c:pt>
                <c:pt idx="11">
                  <c:v>84.911782376914672</c:v>
                </c:pt>
                <c:pt idx="12">
                  <c:v>85.05029310507291</c:v>
                </c:pt>
                <c:pt idx="13">
                  <c:v>85.182050304697171</c:v>
                </c:pt>
                <c:pt idx="14">
                  <c:v>85.342519542458149</c:v>
                </c:pt>
                <c:pt idx="15">
                  <c:v>85.206822670522257</c:v>
                </c:pt>
                <c:pt idx="16">
                  <c:v>84.988240497349608</c:v>
                </c:pt>
                <c:pt idx="17">
                  <c:v>84.733450607374749</c:v>
                </c:pt>
                <c:pt idx="18">
                  <c:v>84.476731849960515</c:v>
                </c:pt>
                <c:pt idx="19">
                  <c:v>84.23015924318193</c:v>
                </c:pt>
                <c:pt idx="20">
                  <c:v>83.986475821667213</c:v>
                </c:pt>
                <c:pt idx="21">
                  <c:v>83.732933264005339</c:v>
                </c:pt>
                <c:pt idx="22">
                  <c:v>83.477327586052837</c:v>
                </c:pt>
                <c:pt idx="23">
                  <c:v>83.261973994208745</c:v>
                </c:pt>
                <c:pt idx="24">
                  <c:v>82.988755417424528</c:v>
                </c:pt>
                <c:pt idx="25">
                  <c:v>82.637335867832263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115.93914080229115</c:v>
                </c:pt>
                <c:pt idx="1">
                  <c:v>249.20394723695745</c:v>
                </c:pt>
                <c:pt idx="2">
                  <c:v>139.44877781629305</c:v>
                </c:pt>
                <c:pt idx="3">
                  <c:v>80.985893440654323</c:v>
                </c:pt>
                <c:pt idx="4">
                  <c:v>71.393264667959713</c:v>
                </c:pt>
                <c:pt idx="5">
                  <c:v>83.999086019781373</c:v>
                </c:pt>
                <c:pt idx="6">
                  <c:v>67.715603952965481</c:v>
                </c:pt>
                <c:pt idx="7">
                  <c:v>34.154950195265002</c:v>
                </c:pt>
                <c:pt idx="8">
                  <c:v>82.637335867832263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110.26814054908741</c:v>
                </c:pt>
                <c:pt idx="1">
                  <c:v>210.44154207719578</c:v>
                </c:pt>
                <c:pt idx="2">
                  <c:v>123.97281298356592</c:v>
                </c:pt>
                <c:pt idx="3">
                  <c:v>88.159574060360043</c:v>
                </c:pt>
                <c:pt idx="4">
                  <c:v>68.416064304671451</c:v>
                </c:pt>
                <c:pt idx="5">
                  <c:v>78.782219055893847</c:v>
                </c:pt>
                <c:pt idx="6">
                  <c:v>66.199222029143002</c:v>
                </c:pt>
                <c:pt idx="7">
                  <c:v>33.73054358406123</c:v>
                </c:pt>
                <c:pt idx="8">
                  <c:v>84.669881356021591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12.527487504002385</c:v>
                </c:pt>
                <c:pt idx="1">
                  <c:v>26.927052532524549</c:v>
                </c:pt>
                <c:pt idx="2">
                  <c:v>15.0677571823742</c:v>
                </c:pt>
                <c:pt idx="3">
                  <c:v>8.7507097349320411</c:v>
                </c:pt>
                <c:pt idx="4">
                  <c:v>7.7142044076639031</c:v>
                </c:pt>
                <c:pt idx="5">
                  <c:v>9.0762920371722942</c:v>
                </c:pt>
                <c:pt idx="6">
                  <c:v>7.3168248140923406</c:v>
                </c:pt>
                <c:pt idx="7">
                  <c:v>3.6905199470181915</c:v>
                </c:pt>
                <c:pt idx="8">
                  <c:v>8.9291518402201131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12.753069549070986</c:v>
                </c:pt>
                <c:pt idx="1">
                  <c:v>24.338631346825927</c:v>
                </c:pt>
                <c:pt idx="2">
                  <c:v>14.338084403169626</c:v>
                </c:pt>
                <c:pt idx="3">
                  <c:v>10.196101737180793</c:v>
                </c:pt>
                <c:pt idx="4">
                  <c:v>7.912664728056928</c:v>
                </c:pt>
                <c:pt idx="5">
                  <c:v>9.1115630847397551</c:v>
                </c:pt>
                <c:pt idx="6">
                  <c:v>7.6562756787961446</c:v>
                </c:pt>
                <c:pt idx="7">
                  <c:v>3.9011083900885013</c:v>
                </c:pt>
                <c:pt idx="8">
                  <c:v>9.7925010820713307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11.540211405399978</c:v>
                </c:pt>
                <c:pt idx="1">
                  <c:v>21.665160439704444</c:v>
                </c:pt>
                <c:pt idx="2">
                  <c:v>13.648748003813449</c:v>
                </c:pt>
                <c:pt idx="3">
                  <c:v>10.863318185085941</c:v>
                </c:pt>
                <c:pt idx="4">
                  <c:v>9.4117972478472911</c:v>
                </c:pt>
                <c:pt idx="5">
                  <c:v>9.426802538292641</c:v>
                </c:pt>
                <c:pt idx="6">
                  <c:v>7.8207770537260091</c:v>
                </c:pt>
                <c:pt idx="7">
                  <c:v>4.3772791636321768</c:v>
                </c:pt>
                <c:pt idx="8">
                  <c:v>11.245905962498075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0.10113881960888015</c:v>
                </c:pt>
                <c:pt idx="1">
                  <c:v>0.11060492323541565</c:v>
                </c:pt>
                <c:pt idx="2">
                  <c:v>0.11270388733698809</c:v>
                </c:pt>
                <c:pt idx="3">
                  <c:v>0.11611835756143547</c:v>
                </c:pt>
                <c:pt idx="4">
                  <c:v>0.11489916327102206</c:v>
                </c:pt>
                <c:pt idx="5">
                  <c:v>0.11540211405399978</c:v>
                </c:pt>
                <c:pt idx="6">
                  <c:v>0.11811090853789658</c:v>
                </c:pt>
                <c:pt idx="7">
                  <c:v>0.11967382061919876</c:v>
                </c:pt>
                <c:pt idx="8">
                  <c:v>0.12211125267255296</c:v>
                </c:pt>
                <c:pt idx="9">
                  <c:v>0.12455628473301589</c:v>
                </c:pt>
                <c:pt idx="10">
                  <c:v>0.12753069549070986</c:v>
                </c:pt>
                <c:pt idx="11">
                  <c:v>0.1155952654974052</c:v>
                </c:pt>
                <c:pt idx="12">
                  <c:v>0.11637064573707659</c:v>
                </c:pt>
                <c:pt idx="13">
                  <c:v>0.11713115417070204</c:v>
                </c:pt>
                <c:pt idx="14">
                  <c:v>0.11784978523252748</c:v>
                </c:pt>
                <c:pt idx="15">
                  <c:v>0.1185296518513376</c:v>
                </c:pt>
                <c:pt idx="16">
                  <c:v>0.11921427053998299</c:v>
                </c:pt>
                <c:pt idx="17">
                  <c:v>0.11991762357444759</c:v>
                </c:pt>
                <c:pt idx="18">
                  <c:v>0.12059546290038457</c:v>
                </c:pt>
                <c:pt idx="19">
                  <c:v>0.12124251384173712</c:v>
                </c:pt>
                <c:pt idx="20">
                  <c:v>0.12189787971052202</c:v>
                </c:pt>
                <c:pt idx="21">
                  <c:v>0.1225340113389648</c:v>
                </c:pt>
                <c:pt idx="22">
                  <c:v>0.1232096990006681</c:v>
                </c:pt>
                <c:pt idx="23">
                  <c:v>0.12384803415970473</c:v>
                </c:pt>
                <c:pt idx="24">
                  <c:v>0.12458918439191907</c:v>
                </c:pt>
                <c:pt idx="25">
                  <c:v>0.12527487504002385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0.22277807904317384</c:v>
                </c:pt>
                <c:pt idx="1">
                  <c:v>0.21487608622509813</c:v>
                </c:pt>
                <c:pt idx="2">
                  <c:v>0.21365488017596718</c:v>
                </c:pt>
                <c:pt idx="3">
                  <c:v>0.22087337274161228</c:v>
                </c:pt>
                <c:pt idx="4">
                  <c:v>0.21589810904879442</c:v>
                </c:pt>
                <c:pt idx="5">
                  <c:v>0.21665160439704442</c:v>
                </c:pt>
                <c:pt idx="6">
                  <c:v>0.22459771546483193</c:v>
                </c:pt>
                <c:pt idx="7">
                  <c:v>0.21638576143914034</c:v>
                </c:pt>
                <c:pt idx="8">
                  <c:v>0.22511218688751097</c:v>
                </c:pt>
                <c:pt idx="9">
                  <c:v>0.23229121155315846</c:v>
                </c:pt>
                <c:pt idx="10">
                  <c:v>0.24338631346825929</c:v>
                </c:pt>
                <c:pt idx="11">
                  <c:v>0.25135372971451997</c:v>
                </c:pt>
                <c:pt idx="12">
                  <c:v>0.2523953048903495</c:v>
                </c:pt>
                <c:pt idx="13">
                  <c:v>0.25358923240782238</c:v>
                </c:pt>
                <c:pt idx="14">
                  <c:v>0.25480240767034901</c:v>
                </c:pt>
                <c:pt idx="15">
                  <c:v>0.25611414549379907</c:v>
                </c:pt>
                <c:pt idx="16">
                  <c:v>0.25746536822602312</c:v>
                </c:pt>
                <c:pt idx="17">
                  <c:v>0.25883848153403266</c:v>
                </c:pt>
                <c:pt idx="18">
                  <c:v>0.26018705497316708</c:v>
                </c:pt>
                <c:pt idx="19">
                  <c:v>0.26150236834548973</c:v>
                </c:pt>
                <c:pt idx="20">
                  <c:v>0.26280796594667916</c:v>
                </c:pt>
                <c:pt idx="21">
                  <c:v>0.26406743107774899</c:v>
                </c:pt>
                <c:pt idx="22">
                  <c:v>0.26533272883351422</c:v>
                </c:pt>
                <c:pt idx="23">
                  <c:v>0.26663654463339892</c:v>
                </c:pt>
                <c:pt idx="24">
                  <c:v>0.26799097785885378</c:v>
                </c:pt>
                <c:pt idx="25">
                  <c:v>0.26927052532524548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0.13245662817320245</c:v>
                </c:pt>
                <c:pt idx="1">
                  <c:v>0.13375785909349475</c:v>
                </c:pt>
                <c:pt idx="2">
                  <c:v>0.13557198915410254</c:v>
                </c:pt>
                <c:pt idx="3">
                  <c:v>0.13445278656036783</c:v>
                </c:pt>
                <c:pt idx="4">
                  <c:v>0.13498751315880478</c:v>
                </c:pt>
                <c:pt idx="5">
                  <c:v>0.13648748003813449</c:v>
                </c:pt>
                <c:pt idx="6">
                  <c:v>0.13562769307484396</c:v>
                </c:pt>
                <c:pt idx="7">
                  <c:v>0.13761657416716463</c:v>
                </c:pt>
                <c:pt idx="8">
                  <c:v>0.13861983289454002</c:v>
                </c:pt>
                <c:pt idx="9">
                  <c:v>0.13604798162826504</c:v>
                </c:pt>
                <c:pt idx="10">
                  <c:v>0.14338084403169626</c:v>
                </c:pt>
                <c:pt idx="11">
                  <c:v>0.14293518998635091</c:v>
                </c:pt>
                <c:pt idx="12">
                  <c:v>0.14355129384082319</c:v>
                </c:pt>
                <c:pt idx="13">
                  <c:v>0.14409516384553081</c:v>
                </c:pt>
                <c:pt idx="14">
                  <c:v>0.14467477094423492</c:v>
                </c:pt>
                <c:pt idx="15">
                  <c:v>0.14524775947591723</c:v>
                </c:pt>
                <c:pt idx="16">
                  <c:v>0.14582757350110956</c:v>
                </c:pt>
                <c:pt idx="17">
                  <c:v>0.14637296845895267</c:v>
                </c:pt>
                <c:pt idx="18">
                  <c:v>0.14692798408194158</c:v>
                </c:pt>
                <c:pt idx="19">
                  <c:v>0.14749844438181142</c:v>
                </c:pt>
                <c:pt idx="20">
                  <c:v>0.14805293544707965</c:v>
                </c:pt>
                <c:pt idx="21">
                  <c:v>0.14855430625679789</c:v>
                </c:pt>
                <c:pt idx="22">
                  <c:v>0.14909430370111945</c:v>
                </c:pt>
                <c:pt idx="23">
                  <c:v>0.14962544162290903</c:v>
                </c:pt>
                <c:pt idx="24">
                  <c:v>0.15017737127338146</c:v>
                </c:pt>
                <c:pt idx="25">
                  <c:v>0.150677571823742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0.1208313094346362</c:v>
                </c:pt>
                <c:pt idx="1">
                  <c:v>0.11518894782391868</c:v>
                </c:pt>
                <c:pt idx="2">
                  <c:v>0.11342480876474141</c:v>
                </c:pt>
                <c:pt idx="3">
                  <c:v>0.11086188505381536</c:v>
                </c:pt>
                <c:pt idx="4">
                  <c:v>0.10985482046605442</c:v>
                </c:pt>
                <c:pt idx="5">
                  <c:v>0.10863318185085941</c:v>
                </c:pt>
                <c:pt idx="6">
                  <c:v>0.10295136647464095</c:v>
                </c:pt>
                <c:pt idx="7">
                  <c:v>0.10491611600743132</c:v>
                </c:pt>
                <c:pt idx="8">
                  <c:v>0.10575605630741927</c:v>
                </c:pt>
                <c:pt idx="9">
                  <c:v>9.9156014466746156E-2</c:v>
                </c:pt>
                <c:pt idx="10">
                  <c:v>0.10196101737180793</c:v>
                </c:pt>
                <c:pt idx="11">
                  <c:v>0.10408813831302494</c:v>
                </c:pt>
                <c:pt idx="12">
                  <c:v>0.10285685288544327</c:v>
                </c:pt>
                <c:pt idx="13">
                  <c:v>0.10153178883468696</c:v>
                </c:pt>
                <c:pt idx="14">
                  <c:v>0.10024637754712483</c:v>
                </c:pt>
                <c:pt idx="15">
                  <c:v>9.8999306330076295E-2</c:v>
                </c:pt>
                <c:pt idx="16">
                  <c:v>9.7788070882196265E-2</c:v>
                </c:pt>
                <c:pt idx="17">
                  <c:v>9.6585886257896547E-2</c:v>
                </c:pt>
                <c:pt idx="18">
                  <c:v>9.5371740621115642E-2</c:v>
                </c:pt>
                <c:pt idx="19">
                  <c:v>9.4189086822774742E-2</c:v>
                </c:pt>
                <c:pt idx="20">
                  <c:v>9.3093480451175895E-2</c:v>
                </c:pt>
                <c:pt idx="21">
                  <c:v>9.2094717378550919E-2</c:v>
                </c:pt>
                <c:pt idx="22">
                  <c:v>9.103904205168778E-2</c:v>
                </c:pt>
                <c:pt idx="23">
                  <c:v>8.9927054752245841E-2</c:v>
                </c:pt>
                <c:pt idx="24">
                  <c:v>8.858679769642587E-2</c:v>
                </c:pt>
                <c:pt idx="25">
                  <c:v>8.7507097349320412E-2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9.6807693459175656E-2</c:v>
                </c:pt>
                <c:pt idx="1">
                  <c:v>9.4440996285262882E-2</c:v>
                </c:pt>
                <c:pt idx="2">
                  <c:v>9.1340160551058064E-2</c:v>
                </c:pt>
                <c:pt idx="3">
                  <c:v>9.1887598059657433E-2</c:v>
                </c:pt>
                <c:pt idx="4">
                  <c:v>9.5944644327327008E-2</c:v>
                </c:pt>
                <c:pt idx="5">
                  <c:v>9.4117972478472908E-2</c:v>
                </c:pt>
                <c:pt idx="6">
                  <c:v>9.3724621743282846E-2</c:v>
                </c:pt>
                <c:pt idx="7">
                  <c:v>9.5571392751271064E-2</c:v>
                </c:pt>
                <c:pt idx="8">
                  <c:v>8.6742842709539525E-2</c:v>
                </c:pt>
                <c:pt idx="9">
                  <c:v>8.8211362974751739E-2</c:v>
                </c:pt>
                <c:pt idx="10">
                  <c:v>7.9126647280569284E-2</c:v>
                </c:pt>
                <c:pt idx="11">
                  <c:v>8.0874516504532798E-2</c:v>
                </c:pt>
                <c:pt idx="12">
                  <c:v>8.0738955537559942E-2</c:v>
                </c:pt>
                <c:pt idx="13">
                  <c:v>8.078135335161038E-2</c:v>
                </c:pt>
                <c:pt idx="14">
                  <c:v>8.0698110163472836E-2</c:v>
                </c:pt>
                <c:pt idx="15">
                  <c:v>8.0434350619317321E-2</c:v>
                </c:pt>
                <c:pt idx="16">
                  <c:v>8.0116003435236574E-2</c:v>
                </c:pt>
                <c:pt idx="17">
                  <c:v>7.9749464228227374E-2</c:v>
                </c:pt>
                <c:pt idx="18">
                  <c:v>7.9427470486913274E-2</c:v>
                </c:pt>
                <c:pt idx="19">
                  <c:v>7.9099605001194451E-2</c:v>
                </c:pt>
                <c:pt idx="20">
                  <c:v>7.8786565048655638E-2</c:v>
                </c:pt>
                <c:pt idx="21">
                  <c:v>7.8457025584870069E-2</c:v>
                </c:pt>
                <c:pt idx="22">
                  <c:v>7.8107406984250186E-2</c:v>
                </c:pt>
                <c:pt idx="23">
                  <c:v>7.7744446848206708E-2</c:v>
                </c:pt>
                <c:pt idx="24">
                  <c:v>7.7454036596891401E-2</c:v>
                </c:pt>
                <c:pt idx="25">
                  <c:v>7.7142044076639035E-2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8.9966096533010534E-2</c:v>
                </c:pt>
                <c:pt idx="1">
                  <c:v>8.952575821052472E-2</c:v>
                </c:pt>
                <c:pt idx="2">
                  <c:v>8.7713820284434835E-2</c:v>
                </c:pt>
                <c:pt idx="3">
                  <c:v>8.9362531444119778E-2</c:v>
                </c:pt>
                <c:pt idx="4">
                  <c:v>8.8850223584918064E-2</c:v>
                </c:pt>
                <c:pt idx="5">
                  <c:v>9.4268025382926404E-2</c:v>
                </c:pt>
                <c:pt idx="6">
                  <c:v>9.1237938714646111E-2</c:v>
                </c:pt>
                <c:pt idx="7">
                  <c:v>9.4694396036951928E-2</c:v>
                </c:pt>
                <c:pt idx="8">
                  <c:v>9.1943717157802168E-2</c:v>
                </c:pt>
                <c:pt idx="9">
                  <c:v>9.428688731478875E-2</c:v>
                </c:pt>
                <c:pt idx="10">
                  <c:v>9.1115630847397544E-2</c:v>
                </c:pt>
                <c:pt idx="11">
                  <c:v>8.9770939001566852E-2</c:v>
                </c:pt>
                <c:pt idx="12">
                  <c:v>8.9750979715377127E-2</c:v>
                </c:pt>
                <c:pt idx="13">
                  <c:v>8.970739582612558E-2</c:v>
                </c:pt>
                <c:pt idx="14">
                  <c:v>8.9717715471676507E-2</c:v>
                </c:pt>
                <c:pt idx="15">
                  <c:v>8.9834653122968289E-2</c:v>
                </c:pt>
                <c:pt idx="16">
                  <c:v>8.9936499251946522E-2</c:v>
                </c:pt>
                <c:pt idx="17">
                  <c:v>9.0038492222545494E-2</c:v>
                </c:pt>
                <c:pt idx="18">
                  <c:v>9.01391868189962E-2</c:v>
                </c:pt>
                <c:pt idx="19">
                  <c:v>9.0256013220439413E-2</c:v>
                </c:pt>
                <c:pt idx="20">
                  <c:v>9.0360148654632627E-2</c:v>
                </c:pt>
                <c:pt idx="21">
                  <c:v>9.0440120154458944E-2</c:v>
                </c:pt>
                <c:pt idx="22">
                  <c:v>9.0526983853566806E-2</c:v>
                </c:pt>
                <c:pt idx="23">
                  <c:v>9.0616484968156663E-2</c:v>
                </c:pt>
                <c:pt idx="24">
                  <c:v>9.0694953602857648E-2</c:v>
                </c:pt>
                <c:pt idx="25">
                  <c:v>9.0762920371722941E-2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7.5940372826865027E-2</c:v>
                </c:pt>
                <c:pt idx="1">
                  <c:v>8.0716277289026056E-2</c:v>
                </c:pt>
                <c:pt idx="2">
                  <c:v>8.3033804333151967E-2</c:v>
                </c:pt>
                <c:pt idx="3">
                  <c:v>8.2538375085055557E-2</c:v>
                </c:pt>
                <c:pt idx="4">
                  <c:v>7.927325608625542E-2</c:v>
                </c:pt>
                <c:pt idx="5">
                  <c:v>7.8207770537260093E-2</c:v>
                </c:pt>
                <c:pt idx="6">
                  <c:v>7.8537880112670932E-2</c:v>
                </c:pt>
                <c:pt idx="7">
                  <c:v>7.6229139223770406E-2</c:v>
                </c:pt>
                <c:pt idx="8">
                  <c:v>7.6534488433334172E-2</c:v>
                </c:pt>
                <c:pt idx="9">
                  <c:v>7.4865145161508093E-2</c:v>
                </c:pt>
                <c:pt idx="10">
                  <c:v>7.6562756787961442E-2</c:v>
                </c:pt>
                <c:pt idx="11">
                  <c:v>7.6901177312129226E-2</c:v>
                </c:pt>
                <c:pt idx="12">
                  <c:v>7.6559013172810123E-2</c:v>
                </c:pt>
                <c:pt idx="13">
                  <c:v>7.622121685487375E-2</c:v>
                </c:pt>
                <c:pt idx="14">
                  <c:v>7.5931419280054757E-2</c:v>
                </c:pt>
                <c:pt idx="15">
                  <c:v>7.5720648691552511E-2</c:v>
                </c:pt>
                <c:pt idx="16">
                  <c:v>7.5497264536341258E-2</c:v>
                </c:pt>
                <c:pt idx="17">
                  <c:v>7.525478269961193E-2</c:v>
                </c:pt>
                <c:pt idx="18">
                  <c:v>7.5016005628207455E-2</c:v>
                </c:pt>
                <c:pt idx="19">
                  <c:v>7.4763550898826692E-2</c:v>
                </c:pt>
                <c:pt idx="20">
                  <c:v>7.4463247682666739E-2</c:v>
                </c:pt>
                <c:pt idx="21">
                  <c:v>7.4234151777710131E-2</c:v>
                </c:pt>
                <c:pt idx="22">
                  <c:v>7.3961290689370046E-2</c:v>
                </c:pt>
                <c:pt idx="23">
                  <c:v>7.3686307046522237E-2</c:v>
                </c:pt>
                <c:pt idx="24">
                  <c:v>7.3411101854384986E-2</c:v>
                </c:pt>
                <c:pt idx="25">
                  <c:v>7.3168248140923403E-2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4.7032156273053266E-2</c:v>
                </c:pt>
                <c:pt idx="1">
                  <c:v>4.6166006511578192E-2</c:v>
                </c:pt>
                <c:pt idx="2">
                  <c:v>4.517486084992621E-2</c:v>
                </c:pt>
                <c:pt idx="3">
                  <c:v>4.278510629248506E-2</c:v>
                </c:pt>
                <c:pt idx="4">
                  <c:v>4.5954134107634124E-2</c:v>
                </c:pt>
                <c:pt idx="5">
                  <c:v>4.3772791636321771E-2</c:v>
                </c:pt>
                <c:pt idx="6">
                  <c:v>4.6037642087017702E-2</c:v>
                </c:pt>
                <c:pt idx="7">
                  <c:v>4.5956378787251284E-2</c:v>
                </c:pt>
                <c:pt idx="8">
                  <c:v>4.6616084977893345E-2</c:v>
                </c:pt>
                <c:pt idx="9">
                  <c:v>4.5035513225560611E-2</c:v>
                </c:pt>
                <c:pt idx="10">
                  <c:v>3.9011083900885014E-2</c:v>
                </c:pt>
                <c:pt idx="11">
                  <c:v>4.0610518692842636E-2</c:v>
                </c:pt>
                <c:pt idx="12">
                  <c:v>4.0213460042720008E-2</c:v>
                </c:pt>
                <c:pt idx="13">
                  <c:v>3.9960865208691153E-2</c:v>
                </c:pt>
                <c:pt idx="14">
                  <c:v>3.9696414338298673E-2</c:v>
                </c:pt>
                <c:pt idx="15">
                  <c:v>3.9379329950299656E-2</c:v>
                </c:pt>
                <c:pt idx="16">
                  <c:v>3.9073744079750755E-2</c:v>
                </c:pt>
                <c:pt idx="17">
                  <c:v>3.8804413048521502E-2</c:v>
                </c:pt>
                <c:pt idx="18">
                  <c:v>3.8536571640033136E-2</c:v>
                </c:pt>
                <c:pt idx="19">
                  <c:v>3.8269545761722465E-2</c:v>
                </c:pt>
                <c:pt idx="20">
                  <c:v>3.8003340087257295E-2</c:v>
                </c:pt>
                <c:pt idx="21">
                  <c:v>3.7724697436494842E-2</c:v>
                </c:pt>
                <c:pt idx="22">
                  <c:v>3.7471659038141633E-2</c:v>
                </c:pt>
                <c:pt idx="23">
                  <c:v>3.7250638885118675E-2</c:v>
                </c:pt>
                <c:pt idx="24">
                  <c:v>3.7077586505574717E-2</c:v>
                </c:pt>
                <c:pt idx="25">
                  <c:v>3.6905199470181914E-2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0.11304884464800281</c:v>
                </c:pt>
                <c:pt idx="1">
                  <c:v>0.11472314532568101</c:v>
                </c:pt>
                <c:pt idx="2">
                  <c:v>0.11738178854962976</c:v>
                </c:pt>
                <c:pt idx="3">
                  <c:v>0.11111998720145125</c:v>
                </c:pt>
                <c:pt idx="4">
                  <c:v>0.11433813594918971</c:v>
                </c:pt>
                <c:pt idx="5">
                  <c:v>0.11245905962498075</c:v>
                </c:pt>
                <c:pt idx="6">
                  <c:v>0.10917423379016918</c:v>
                </c:pt>
                <c:pt idx="7">
                  <c:v>0.10895642096782025</c:v>
                </c:pt>
                <c:pt idx="8">
                  <c:v>0.10656353795940744</c:v>
                </c:pt>
                <c:pt idx="9">
                  <c:v>0.10554959894220518</c:v>
                </c:pt>
                <c:pt idx="10">
                  <c:v>9.792501082071331E-2</c:v>
                </c:pt>
                <c:pt idx="11">
                  <c:v>9.7870524977627368E-2</c:v>
                </c:pt>
                <c:pt idx="12">
                  <c:v>9.7563494177840104E-2</c:v>
                </c:pt>
                <c:pt idx="13">
                  <c:v>9.6981829499956859E-2</c:v>
                </c:pt>
                <c:pt idx="14">
                  <c:v>9.6382999352260912E-2</c:v>
                </c:pt>
                <c:pt idx="15">
                  <c:v>9.5740154464732122E-2</c:v>
                </c:pt>
                <c:pt idx="16">
                  <c:v>9.5081205547413061E-2</c:v>
                </c:pt>
                <c:pt idx="17">
                  <c:v>9.4437887975764342E-2</c:v>
                </c:pt>
                <c:pt idx="18">
                  <c:v>9.3798522849240978E-2</c:v>
                </c:pt>
                <c:pt idx="19">
                  <c:v>9.3178871726003823E-2</c:v>
                </c:pt>
                <c:pt idx="20">
                  <c:v>9.2534436971330888E-2</c:v>
                </c:pt>
                <c:pt idx="21">
                  <c:v>9.1893538994403362E-2</c:v>
                </c:pt>
                <c:pt idx="22">
                  <c:v>9.1256885847681865E-2</c:v>
                </c:pt>
                <c:pt idx="23">
                  <c:v>9.0665047083737141E-2</c:v>
                </c:pt>
                <c:pt idx="24">
                  <c:v>9.001799021971113E-2</c:v>
                </c:pt>
                <c:pt idx="25">
                  <c:v>8.9291518402201134E-2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10.091163239085134</c:v>
                </c:pt>
                <c:pt idx="1">
                  <c:v>17.580426282407842</c:v>
                </c:pt>
                <c:pt idx="2">
                  <c:v>1.9930526694944177</c:v>
                </c:pt>
                <c:pt idx="3">
                  <c:v>-6.468119656736917</c:v>
                </c:pt>
                <c:pt idx="4">
                  <c:v>-3.5704877380347142</c:v>
                </c:pt>
                <c:pt idx="5">
                  <c:v>1.6610561276898181</c:v>
                </c:pt>
                <c:pt idx="6">
                  <c:v>-1.5854400709549736</c:v>
                </c:pt>
                <c:pt idx="7">
                  <c:v>1.877859981006246</c:v>
                </c:pt>
                <c:pt idx="8">
                  <c:v>-4.1355108339564026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0.35357164272218711</c:v>
                </c:pt>
                <c:pt idx="1">
                  <c:v>5.4563947333224974</c:v>
                </c:pt>
                <c:pt idx="2">
                  <c:v>3.9174076436849674</c:v>
                </c:pt>
                <c:pt idx="3">
                  <c:v>0.65944825019430198</c:v>
                </c:pt>
                <c:pt idx="4">
                  <c:v>-9.4259647410353011</c:v>
                </c:pt>
                <c:pt idx="5">
                  <c:v>-4.4211503681542297</c:v>
                </c:pt>
                <c:pt idx="6">
                  <c:v>0.13454954651530215</c:v>
                </c:pt>
                <c:pt idx="7">
                  <c:v>-6.0110000263215326</c:v>
                </c:pt>
                <c:pt idx="8">
                  <c:v>-8.4722566809284956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-4.7791209944340096</c:v>
                </c:pt>
                <c:pt idx="1">
                  <c:v>17.494925129375446</c:v>
                </c:pt>
                <c:pt idx="2">
                  <c:v>5.2947879948108607</c:v>
                </c:pt>
                <c:pt idx="3">
                  <c:v>-5.2171412718777788E-2</c:v>
                </c:pt>
                <c:pt idx="4">
                  <c:v>3.1688990595085471</c:v>
                </c:pt>
                <c:pt idx="5">
                  <c:v>1.1688255304854351</c:v>
                </c:pt>
                <c:pt idx="6">
                  <c:v>1.190640893364872</c:v>
                </c:pt>
                <c:pt idx="7">
                  <c:v>1.3162724851064453</c:v>
                </c:pt>
                <c:pt idx="8">
                  <c:v>0.53694131450066607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10.450121247637753</c:v>
                </c:pt>
                <c:pt idx="1">
                  <c:v>21.267480030386224</c:v>
                </c:pt>
                <c:pt idx="2">
                  <c:v>10.181176837916269</c:v>
                </c:pt>
                <c:pt idx="3">
                  <c:v>-7.1215092069869428</c:v>
                </c:pt>
                <c:pt idx="4">
                  <c:v>-0.19169869622028557</c:v>
                </c:pt>
                <c:pt idx="5">
                  <c:v>4.0480414334020907</c:v>
                </c:pt>
                <c:pt idx="6">
                  <c:v>0.32574103045760694</c:v>
                </c:pt>
                <c:pt idx="7">
                  <c:v>-0.89186587390267391</c:v>
                </c:pt>
                <c:pt idx="8">
                  <c:v>-2.569486802689994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5.6710002532037436</c:v>
                </c:pt>
                <c:pt idx="1">
                  <c:v>38.76240515976167</c:v>
                </c:pt>
                <c:pt idx="2">
                  <c:v>15.475964832727129</c:v>
                </c:pt>
                <c:pt idx="3">
                  <c:v>-7.1736806197057206</c:v>
                </c:pt>
                <c:pt idx="4">
                  <c:v>2.9772003632882615</c:v>
                </c:pt>
                <c:pt idx="5">
                  <c:v>5.2168669638875258</c:v>
                </c:pt>
                <c:pt idx="6">
                  <c:v>1.5163819238224789</c:v>
                </c:pt>
                <c:pt idx="7">
                  <c:v>0.42440661120377143</c:v>
                </c:pt>
                <c:pt idx="8">
                  <c:v>-2.0325454881893279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5.7455435196921627</c:v>
                </c:pt>
                <c:pt idx="1">
                  <c:v>15.402380299732556</c:v>
                </c:pt>
                <c:pt idx="2">
                  <c:v>15.082634035955998</c:v>
                </c:pt>
                <c:pt idx="3">
                  <c:v>-9.6794894340669941</c:v>
                </c:pt>
                <c:pt idx="4">
                  <c:v>3.0717113597241337</c:v>
                </c:pt>
                <c:pt idx="5">
                  <c:v>0.54581431630671773</c:v>
                </c:pt>
                <c:pt idx="6">
                  <c:v>-1.1540857033621421</c:v>
                </c:pt>
                <c:pt idx="7">
                  <c:v>1.2809275558782067</c:v>
                </c:pt>
                <c:pt idx="8">
                  <c:v>-1.8588895909688432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-7.454326648816334E-2</c:v>
                </c:pt>
                <c:pt idx="1">
                  <c:v>23.360024860028645</c:v>
                </c:pt>
                <c:pt idx="2">
                  <c:v>0.3933307967712949</c:v>
                </c:pt>
                <c:pt idx="3">
                  <c:v>2.5058088143613588</c:v>
                </c:pt>
                <c:pt idx="4">
                  <c:v>-9.4510996435758443E-2</c:v>
                </c:pt>
                <c:pt idx="5">
                  <c:v>4.6710526475807974</c:v>
                </c:pt>
                <c:pt idx="6">
                  <c:v>2.6704676271846175</c:v>
                </c:pt>
                <c:pt idx="7">
                  <c:v>-0.85652094467444684</c:v>
                </c:pt>
                <c:pt idx="8">
                  <c:v>-0.1736558972206339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2.6870952064359379</c:v>
                </c:pt>
                <c:pt idx="1">
                  <c:v>0.55202643400716056</c:v>
                </c:pt>
                <c:pt idx="2">
                  <c:v>1.7929583999325693</c:v>
                </c:pt>
                <c:pt idx="3">
                  <c:v>0.31693691370564725</c:v>
                </c:pt>
                <c:pt idx="4">
                  <c:v>4.4755853817334774</c:v>
                </c:pt>
                <c:pt idx="5">
                  <c:v>1.3208990425257934</c:v>
                </c:pt>
                <c:pt idx="6">
                  <c:v>-0.42338007504869779</c:v>
                </c:pt>
                <c:pt idx="7">
                  <c:v>1.4424268830853579</c:v>
                </c:pt>
                <c:pt idx="8">
                  <c:v>1.4708615416750916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3.4790767681496444</c:v>
                </c:pt>
                <c:pt idx="1">
                  <c:v>6.6039150169316727</c:v>
                </c:pt>
                <c:pt idx="2">
                  <c:v>4.5911649718464815</c:v>
                </c:pt>
                <c:pt idx="3">
                  <c:v>-4.8447442311641993</c:v>
                </c:pt>
                <c:pt idx="4">
                  <c:v>2.4436692932442297</c:v>
                </c:pt>
                <c:pt idx="5">
                  <c:v>-0.4772062276105018</c:v>
                </c:pt>
                <c:pt idx="6">
                  <c:v>1.7141874534901618</c:v>
                </c:pt>
                <c:pt idx="7">
                  <c:v>1.97709545922282</c:v>
                </c:pt>
                <c:pt idx="8">
                  <c:v>-5.3055349800676623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-0.49517172138160959</c:v>
                </c:pt>
                <c:pt idx="1">
                  <c:v>31.606463708822531</c:v>
                </c:pt>
                <c:pt idx="2">
                  <c:v>9.091841460948217</c:v>
                </c:pt>
                <c:pt idx="3">
                  <c:v>-2.6458733022470966</c:v>
                </c:pt>
                <c:pt idx="4">
                  <c:v>-3.9420543116893896</c:v>
                </c:pt>
                <c:pt idx="5">
                  <c:v>4.3731741489721969</c:v>
                </c:pt>
                <c:pt idx="6">
                  <c:v>0.22557454538097943</c:v>
                </c:pt>
                <c:pt idx="7">
                  <c:v>-2.9951157311044163</c:v>
                </c:pt>
                <c:pt idx="8">
                  <c:v>1.8021279502031042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0.73834263175059789</c:v>
                </c:pt>
                <c:pt idx="1">
                  <c:v>1.4158674908011246</c:v>
                </c:pt>
                <c:pt idx="2">
                  <c:v>0.7547544865114979</c:v>
                </c:pt>
                <c:pt idx="3">
                  <c:v>-0.10552263316733423</c:v>
                </c:pt>
                <c:pt idx="4">
                  <c:v>0.90540265034093181</c:v>
                </c:pt>
                <c:pt idx="5">
                  <c:v>0.79456643885846212</c:v>
                </c:pt>
                <c:pt idx="6">
                  <c:v>-0.35254785314538895</c:v>
                </c:pt>
                <c:pt idx="7">
                  <c:v>0.18583712634251071</c:v>
                </c:pt>
                <c:pt idx="8">
                  <c:v>0.62791421674288928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3.1478086060218313</c:v>
                </c:pt>
                <c:pt idx="1">
                  <c:v>2.642190920880509</c:v>
                </c:pt>
                <c:pt idx="2">
                  <c:v>4.1403766448754844</c:v>
                </c:pt>
                <c:pt idx="3">
                  <c:v>-4.2710303107481948</c:v>
                </c:pt>
                <c:pt idx="4">
                  <c:v>1.0323517966671467</c:v>
                </c:pt>
                <c:pt idx="5">
                  <c:v>-2.5012594866223452</c:v>
                </c:pt>
                <c:pt idx="6">
                  <c:v>3.4877181002574531E-2</c:v>
                </c:pt>
                <c:pt idx="7">
                  <c:v>1.0534532718471483</c:v>
                </c:pt>
                <c:pt idx="8">
                  <c:v>-3.8204000692748785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1.8593922819197211</c:v>
                </c:pt>
                <c:pt idx="1">
                  <c:v>11.344321888050892</c:v>
                </c:pt>
                <c:pt idx="2">
                  <c:v>10.18750290456903</c:v>
                </c:pt>
                <c:pt idx="3">
                  <c:v>-5.3029364901514526</c:v>
                </c:pt>
                <c:pt idx="4">
                  <c:v>1.1339569127160489</c:v>
                </c:pt>
                <c:pt idx="5">
                  <c:v>2.2525073640705884</c:v>
                </c:pt>
                <c:pt idx="6">
                  <c:v>-0.8364150312193388</c:v>
                </c:pt>
                <c:pt idx="7">
                  <c:v>4.1637157688548365E-2</c:v>
                </c:pt>
                <c:pt idx="8">
                  <c:v>1.3335962615631711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1.9487525746853276</c:v>
                </c:pt>
                <c:pt idx="1">
                  <c:v>-0.86384105679395873</c:v>
                </c:pt>
                <c:pt idx="2">
                  <c:v>1.0382039134210785</c:v>
                </c:pt>
                <c:pt idx="3">
                  <c:v>0.42245954687298104</c:v>
                </c:pt>
                <c:pt idx="4">
                  <c:v>3.5701827313925492</c:v>
                </c:pt>
                <c:pt idx="5">
                  <c:v>0.52633260366733325</c:v>
                </c:pt>
                <c:pt idx="6">
                  <c:v>-7.0832221903307735E-2</c:v>
                </c:pt>
                <c:pt idx="7">
                  <c:v>1.2565897567428417</c:v>
                </c:pt>
                <c:pt idx="8">
                  <c:v>0.84294732493220481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0.3312681621278033</c:v>
                </c:pt>
                <c:pt idx="1">
                  <c:v>3.9617240960511459</c:v>
                </c:pt>
                <c:pt idx="2">
                  <c:v>0.45078832697100069</c:v>
                </c:pt>
                <c:pt idx="3">
                  <c:v>-0.57371392041600933</c:v>
                </c:pt>
                <c:pt idx="4">
                  <c:v>1.4113174965770856</c:v>
                </c:pt>
                <c:pt idx="5">
                  <c:v>2.024053259011831</c:v>
                </c:pt>
                <c:pt idx="6">
                  <c:v>1.679310272487605</c:v>
                </c:pt>
                <c:pt idx="7">
                  <c:v>0.92364218737567505</c:v>
                </c:pt>
                <c:pt idx="8">
                  <c:v>-1.4851349107927732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-2.3545640033012774</c:v>
                </c:pt>
                <c:pt idx="1">
                  <c:v>20.262141820771461</c:v>
                </c:pt>
                <c:pt idx="2">
                  <c:v>-1.0956614436207701</c:v>
                </c:pt>
                <c:pt idx="3">
                  <c:v>2.6570631879044058</c:v>
                </c:pt>
                <c:pt idx="4">
                  <c:v>-5.0760112244053914</c:v>
                </c:pt>
                <c:pt idx="5">
                  <c:v>2.1206667849016192</c:v>
                </c:pt>
                <c:pt idx="6">
                  <c:v>1.0619895766003165</c:v>
                </c:pt>
                <c:pt idx="7">
                  <c:v>-3.0367528887929574</c:v>
                </c:pt>
                <c:pt idx="8">
                  <c:v>0.46853168863993133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43.358768602199852</c:v>
                </c:pt>
                <c:pt idx="1">
                  <c:v>40.289414506967908</c:v>
                </c:pt>
                <c:pt idx="2">
                  <c:v>33.177155383958414</c:v>
                </c:pt>
                <c:pt idx="3">
                  <c:v>34.814005412961222</c:v>
                </c:pt>
                <c:pt idx="4">
                  <c:v>26.305185827091499</c:v>
                </c:pt>
                <c:pt idx="5">
                  <c:v>32.164544425578711</c:v>
                </c:pt>
                <c:pt idx="6">
                  <c:v>29.781526797632935</c:v>
                </c:pt>
                <c:pt idx="7">
                  <c:v>30.203328172834102</c:v>
                </c:pt>
                <c:pt idx="8">
                  <c:v>29.07488519014094</c:v>
                </c:pt>
                <c:pt idx="9">
                  <c:v>32.004542202783021</c:v>
                </c:pt>
                <c:pt idx="10">
                  <c:v>27.994015242883915</c:v>
                </c:pt>
                <c:pt idx="11">
                  <c:v>31.511385166469548</c:v>
                </c:pt>
                <c:pt idx="12">
                  <c:v>28.303092163717988</c:v>
                </c:pt>
                <c:pt idx="13">
                  <c:v>27.753739860104119</c:v>
                </c:pt>
                <c:pt idx="14">
                  <c:v>27.116164783876687</c:v>
                </c:pt>
                <c:pt idx="15">
                  <c:v>27.144072586173156</c:v>
                </c:pt>
                <c:pt idx="16">
                  <c:v>27.272410060793604</c:v>
                </c:pt>
                <c:pt idx="17">
                  <c:v>27.293428084162478</c:v>
                </c:pt>
                <c:pt idx="18">
                  <c:v>27.188573862217456</c:v>
                </c:pt>
                <c:pt idx="19">
                  <c:v>27.043919490128022</c:v>
                </c:pt>
                <c:pt idx="20">
                  <c:v>26.864406978133971</c:v>
                </c:pt>
                <c:pt idx="21">
                  <c:v>26.641242074174048</c:v>
                </c:pt>
                <c:pt idx="22">
                  <c:v>26.375537829091151</c:v>
                </c:pt>
                <c:pt idx="23">
                  <c:v>26.075047880190027</c:v>
                </c:pt>
                <c:pt idx="24">
                  <c:v>25.793639802157127</c:v>
                </c:pt>
                <c:pt idx="25">
                  <c:v>26.406572085541118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121.62531576430074</c:v>
                </c:pt>
                <c:pt idx="1">
                  <c:v>119.76283325415535</c:v>
                </c:pt>
                <c:pt idx="2">
                  <c:v>116.17173857638029</c:v>
                </c:pt>
                <c:pt idx="3">
                  <c:v>109.85600869332607</c:v>
                </c:pt>
                <c:pt idx="4">
                  <c:v>110.42482798929963</c:v>
                </c:pt>
                <c:pt idx="5">
                  <c:v>114.17181730873844</c:v>
                </c:pt>
                <c:pt idx="6">
                  <c:v>114.02661261068873</c:v>
                </c:pt>
                <c:pt idx="7">
                  <c:v>103.84115040464111</c:v>
                </c:pt>
                <c:pt idx="8">
                  <c:v>102.84789554998814</c:v>
                </c:pt>
                <c:pt idx="9">
                  <c:v>101.74762688143767</c:v>
                </c:pt>
                <c:pt idx="10">
                  <c:v>88.41075850041419</c:v>
                </c:pt>
                <c:pt idx="11">
                  <c:v>96.642266417762031</c:v>
                </c:pt>
                <c:pt idx="12">
                  <c:v>90.874153106093829</c:v>
                </c:pt>
                <c:pt idx="13">
                  <c:v>88.663784141570673</c:v>
                </c:pt>
                <c:pt idx="14">
                  <c:v>86.459464325052735</c:v>
                </c:pt>
                <c:pt idx="15">
                  <c:v>83.892664813538929</c:v>
                </c:pt>
                <c:pt idx="16">
                  <c:v>81.22382616010151</c:v>
                </c:pt>
                <c:pt idx="17">
                  <c:v>78.514640581934628</c:v>
                </c:pt>
                <c:pt idx="18">
                  <c:v>75.826254467215819</c:v>
                </c:pt>
                <c:pt idx="19">
                  <c:v>73.146364449443425</c:v>
                </c:pt>
                <c:pt idx="20">
                  <c:v>70.499106101158375</c:v>
                </c:pt>
                <c:pt idx="21">
                  <c:v>67.837078354487005</c:v>
                </c:pt>
                <c:pt idx="22">
                  <c:v>65.149081440859973</c:v>
                </c:pt>
                <c:pt idx="23">
                  <c:v>62.454011868002361</c:v>
                </c:pt>
                <c:pt idx="24">
                  <c:v>59.745462207048995</c:v>
                </c:pt>
                <c:pt idx="25">
                  <c:v>56.939112338341502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161.99564523264581</c:v>
                </c:pt>
                <c:pt idx="1">
                  <c:v>166.45885145393183</c:v>
                </c:pt>
                <c:pt idx="2">
                  <c:v>165.88209142088215</c:v>
                </c:pt>
                <c:pt idx="3">
                  <c:v>165.5071589502659</c:v>
                </c:pt>
                <c:pt idx="4">
                  <c:v>164.56747936489666</c:v>
                </c:pt>
                <c:pt idx="5">
                  <c:v>166.00576046874281</c:v>
                </c:pt>
                <c:pt idx="6">
                  <c:v>169.22420733924201</c:v>
                </c:pt>
                <c:pt idx="7">
                  <c:v>159.79963509066803</c:v>
                </c:pt>
                <c:pt idx="8">
                  <c:v>156.24624288531442</c:v>
                </c:pt>
                <c:pt idx="9">
                  <c:v>160.43179252111426</c:v>
                </c:pt>
                <c:pt idx="10">
                  <c:v>146.68548914310463</c:v>
                </c:pt>
                <c:pt idx="11">
                  <c:v>153.98031260328855</c:v>
                </c:pt>
                <c:pt idx="12">
                  <c:v>148.61082043636432</c:v>
                </c:pt>
                <c:pt idx="13">
                  <c:v>147.10309288608315</c:v>
                </c:pt>
                <c:pt idx="14">
                  <c:v>145.70394625164391</c:v>
                </c:pt>
                <c:pt idx="15">
                  <c:v>143.71932972295457</c:v>
                </c:pt>
                <c:pt idx="16">
                  <c:v>141.6002028753224</c:v>
                </c:pt>
                <c:pt idx="17">
                  <c:v>139.41517415170284</c:v>
                </c:pt>
                <c:pt idx="18">
                  <c:v>137.24329402571874</c:v>
                </c:pt>
                <c:pt idx="19">
                  <c:v>135.05710520969137</c:v>
                </c:pt>
                <c:pt idx="20">
                  <c:v>132.91500685289233</c:v>
                </c:pt>
                <c:pt idx="21">
                  <c:v>130.75737603650754</c:v>
                </c:pt>
                <c:pt idx="22">
                  <c:v>128.59236428522442</c:v>
                </c:pt>
                <c:pt idx="23">
                  <c:v>126.41843340989821</c:v>
                </c:pt>
                <c:pt idx="24">
                  <c:v>124.21462404124212</c:v>
                </c:pt>
                <c:pt idx="25">
                  <c:v>121.8479843473224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164.83170933487398</c:v>
                </c:pt>
                <c:pt idx="1">
                  <c:v>163.08502937026128</c:v>
                </c:pt>
                <c:pt idx="2">
                  <c:v>172.10766317943126</c:v>
                </c:pt>
                <c:pt idx="3">
                  <c:v>159.13563691019263</c:v>
                </c:pt>
                <c:pt idx="4">
                  <c:v>166.57290768602306</c:v>
                </c:pt>
                <c:pt idx="5">
                  <c:v>173.1758567226519</c:v>
                </c:pt>
                <c:pt idx="6">
                  <c:v>178.21423334418554</c:v>
                </c:pt>
                <c:pt idx="7">
                  <c:v>170.57821408216421</c:v>
                </c:pt>
                <c:pt idx="8">
                  <c:v>172.6237164560786</c:v>
                </c:pt>
                <c:pt idx="9">
                  <c:v>163.74816219200034</c:v>
                </c:pt>
                <c:pt idx="10">
                  <c:v>170.3503493118732</c:v>
                </c:pt>
                <c:pt idx="11">
                  <c:v>163.7447538025429</c:v>
                </c:pt>
                <c:pt idx="12">
                  <c:v>166.22001920613266</c:v>
                </c:pt>
                <c:pt idx="13">
                  <c:v>166.67322610759084</c:v>
                </c:pt>
                <c:pt idx="14">
                  <c:v>167.2690382893523</c:v>
                </c:pt>
                <c:pt idx="15">
                  <c:v>167.23097656363271</c:v>
                </c:pt>
                <c:pt idx="16">
                  <c:v>167.10501969253281</c:v>
                </c:pt>
                <c:pt idx="17">
                  <c:v>166.95684266532183</c:v>
                </c:pt>
                <c:pt idx="18">
                  <c:v>166.85890490196212</c:v>
                </c:pt>
                <c:pt idx="19">
                  <c:v>166.78681289924958</c:v>
                </c:pt>
                <c:pt idx="20">
                  <c:v>166.80544219803539</c:v>
                </c:pt>
                <c:pt idx="21">
                  <c:v>166.83722402406741</c:v>
                </c:pt>
                <c:pt idx="22">
                  <c:v>166.90042937701708</c:v>
                </c:pt>
                <c:pt idx="23">
                  <c:v>167.00694995666899</c:v>
                </c:pt>
                <c:pt idx="24">
                  <c:v>167.12759696947577</c:v>
                </c:pt>
                <c:pt idx="25">
                  <c:v>167.10527831524414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44.00672809020498</c:v>
                </c:pt>
                <c:pt idx="1">
                  <c:v>46.537065118207209</c:v>
                </c:pt>
                <c:pt idx="2">
                  <c:v>49.274118367044217</c:v>
                </c:pt>
                <c:pt idx="3">
                  <c:v>49.025220742292007</c:v>
                </c:pt>
                <c:pt idx="4">
                  <c:v>52.310729719063744</c:v>
                </c:pt>
                <c:pt idx="5">
                  <c:v>50.119931817120552</c:v>
                </c:pt>
                <c:pt idx="6">
                  <c:v>49.959983333755652</c:v>
                </c:pt>
                <c:pt idx="7">
                  <c:v>50.337053824397259</c:v>
                </c:pt>
                <c:pt idx="8">
                  <c:v>50.71269909515032</c:v>
                </c:pt>
                <c:pt idx="9">
                  <c:v>54.168072164576657</c:v>
                </c:pt>
                <c:pt idx="10">
                  <c:v>54.070088151795623</c:v>
                </c:pt>
                <c:pt idx="11">
                  <c:v>52.630020202779413</c:v>
                </c:pt>
                <c:pt idx="12">
                  <c:v>53.427871508981141</c:v>
                </c:pt>
                <c:pt idx="13">
                  <c:v>54.246113376133472</c:v>
                </c:pt>
                <c:pt idx="14">
                  <c:v>55.120959303771151</c:v>
                </c:pt>
                <c:pt idx="15">
                  <c:v>55.790864139112138</c:v>
                </c:pt>
                <c:pt idx="16">
                  <c:v>56.454287076112948</c:v>
                </c:pt>
                <c:pt idx="17">
                  <c:v>57.107988001658228</c:v>
                </c:pt>
                <c:pt idx="18" formatCode="General">
                  <c:v>57.804508714782088</c:v>
                </c:pt>
                <c:pt idx="19" formatCode="General">
                  <c:v>58.529643145266093</c:v>
                </c:pt>
                <c:pt idx="20" formatCode="General">
                  <c:v>59.305919139500219</c:v>
                </c:pt>
                <c:pt idx="21" formatCode="General">
                  <c:v>60.098989444184603</c:v>
                </c:pt>
                <c:pt idx="22">
                  <c:v>60.910463553550095</c:v>
                </c:pt>
                <c:pt idx="23">
                  <c:v>61.764680202935679</c:v>
                </c:pt>
                <c:pt idx="24">
                  <c:v>62.659563983871614</c:v>
                </c:pt>
                <c:pt idx="25">
                  <c:v>63.501164802612806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48.444341694278812</c:v>
                </c:pt>
                <c:pt idx="1">
                  <c:v>48.906033526476449</c:v>
                </c:pt>
                <c:pt idx="2">
                  <c:v>50.689622267408325</c:v>
                </c:pt>
                <c:pt idx="3">
                  <c:v>50.026370788654496</c:v>
                </c:pt>
                <c:pt idx="4">
                  <c:v>51.215215533678503</c:v>
                </c:pt>
                <c:pt idx="5">
                  <c:v>49.613369511822562</c:v>
                </c:pt>
                <c:pt idx="6">
                  <c:v>48.596472117727025</c:v>
                </c:pt>
                <c:pt idx="7">
                  <c:v>49.010355269323604</c:v>
                </c:pt>
                <c:pt idx="8">
                  <c:v>49.569101942716514</c:v>
                </c:pt>
                <c:pt idx="9">
                  <c:v>51.897926142239243</c:v>
                </c:pt>
                <c:pt idx="10">
                  <c:v>51.553274889798544</c:v>
                </c:pt>
                <c:pt idx="11">
                  <c:v>49.891762432201858</c:v>
                </c:pt>
                <c:pt idx="12">
                  <c:v>50.440303309179917</c:v>
                </c:pt>
                <c:pt idx="13">
                  <c:v>50.975514429268152</c:v>
                </c:pt>
                <c:pt idx="14">
                  <c:v>51.615639072120175</c:v>
                </c:pt>
                <c:pt idx="15">
                  <c:v>52.091500356492531</c:v>
                </c:pt>
                <c:pt idx="16">
                  <c:v>52.583815806503083</c:v>
                </c:pt>
                <c:pt idx="17">
                  <c:v>53.058659215459691</c:v>
                </c:pt>
                <c:pt idx="18" formatCode="General">
                  <c:v>53.555247339372642</c:v>
                </c:pt>
                <c:pt idx="19" formatCode="General">
                  <c:v>54.126365259244423</c:v>
                </c:pt>
                <c:pt idx="20" formatCode="General">
                  <c:v>54.745777499308815</c:v>
                </c:pt>
                <c:pt idx="21" formatCode="General">
                  <c:v>55.398412867998744</c:v>
                </c:pt>
                <c:pt idx="22">
                  <c:v>56.106156866966785</c:v>
                </c:pt>
                <c:pt idx="23">
                  <c:v>56.859469640268152</c:v>
                </c:pt>
                <c:pt idx="24">
                  <c:v>57.634228270689199</c:v>
                </c:pt>
                <c:pt idx="25">
                  <c:v>58.361705304271055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143.37030465906457</c:v>
                </c:pt>
                <c:pt idx="1">
                  <c:v>154.41341230964605</c:v>
                </c:pt>
                <c:pt idx="2">
                  <c:v>165.56937096018814</c:v>
                </c:pt>
                <c:pt idx="3">
                  <c:v>172.142679258388</c:v>
                </c:pt>
                <c:pt idx="4">
                  <c:v>182.62210985139274</c:v>
                </c:pt>
                <c:pt idx="5">
                  <c:v>182.47766837630715</c:v>
                </c:pt>
                <c:pt idx="6">
                  <c:v>180.47177715394176</c:v>
                </c:pt>
                <c:pt idx="7">
                  <c:v>179.37757850354862</c:v>
                </c:pt>
                <c:pt idx="8">
                  <c:v>187.55249120637572</c:v>
                </c:pt>
                <c:pt idx="9">
                  <c:v>199.86492090407964</c:v>
                </c:pt>
                <c:pt idx="10">
                  <c:v>197.82478492300837</c:v>
                </c:pt>
                <c:pt idx="11">
                  <c:v>198.2755341581985</c:v>
                </c:pt>
                <c:pt idx="12">
                  <c:v>200.98572906559124</c:v>
                </c:pt>
                <c:pt idx="13">
                  <c:v>204.745218731785</c:v>
                </c:pt>
                <c:pt idx="14">
                  <c:v>208.66718050477044</c:v>
                </c:pt>
                <c:pt idx="15">
                  <c:v>211.8807734271704</c:v>
                </c:pt>
                <c:pt idx="16">
                  <c:v>214.86376690749606</c:v>
                </c:pt>
                <c:pt idx="17">
                  <c:v>217.80006987115556</c:v>
                </c:pt>
                <c:pt idx="18" formatCode="General">
                  <c:v>220.77953361308579</c:v>
                </c:pt>
                <c:pt idx="19" formatCode="General">
                  <c:v>223.73495997308993</c:v>
                </c:pt>
                <c:pt idx="20" formatCode="General">
                  <c:v>226.80848840417332</c:v>
                </c:pt>
                <c:pt idx="21" formatCode="General">
                  <c:v>229.90310393250178</c:v>
                </c:pt>
                <c:pt idx="22" formatCode="General">
                  <c:v>233.03682106500017</c:v>
                </c:pt>
                <c:pt idx="23" formatCode="General">
                  <c:v>236.21247451424875</c:v>
                </c:pt>
                <c:pt idx="24" formatCode="General">
                  <c:v>239.40997249370898</c:v>
                </c:pt>
                <c:pt idx="25" formatCode="General">
                  <c:v>242.49124454625209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64.901428760978831</c:v>
                </c:pt>
                <c:pt idx="1">
                  <c:v>65.868180063274892</c:v>
                </c:pt>
                <c:pt idx="2">
                  <c:v>70.970213166522129</c:v>
                </c:pt>
                <c:pt idx="3">
                  <c:v>68.156957479619649</c:v>
                </c:pt>
                <c:pt idx="4">
                  <c:v>78.597502633062902</c:v>
                </c:pt>
                <c:pt idx="5">
                  <c:v>85.344949672341087</c:v>
                </c:pt>
                <c:pt idx="6">
                  <c:v>99.598154704465415</c:v>
                </c:pt>
                <c:pt idx="7">
                  <c:v>98.318841894859005</c:v>
                </c:pt>
                <c:pt idx="8">
                  <c:v>99.75803471355222</c:v>
                </c:pt>
                <c:pt idx="9">
                  <c:v>104.16972003141196</c:v>
                </c:pt>
                <c:pt idx="10">
                  <c:v>112.22099198690177</c:v>
                </c:pt>
                <c:pt idx="11">
                  <c:v>106.18767734741621</c:v>
                </c:pt>
                <c:pt idx="12">
                  <c:v>116.76558808661427</c:v>
                </c:pt>
                <c:pt idx="13">
                  <c:v>121.43415468822157</c:v>
                </c:pt>
                <c:pt idx="14">
                  <c:v>126.13989819333661</c:v>
                </c:pt>
                <c:pt idx="15">
                  <c:v>130.31125906139903</c:v>
                </c:pt>
                <c:pt idx="16">
                  <c:v>134.2931819815727</c:v>
                </c:pt>
                <c:pt idx="17">
                  <c:v>138.12521571669714</c:v>
                </c:pt>
                <c:pt idx="18" formatCode="General">
                  <c:v>141.88828490417586</c:v>
                </c:pt>
                <c:pt idx="19" formatCode="General">
                  <c:v>145.57074951564485</c:v>
                </c:pt>
                <c:pt idx="20" formatCode="General">
                  <c:v>149.22575185154926</c:v>
                </c:pt>
                <c:pt idx="21" formatCode="General">
                  <c:v>152.79224897186825</c:v>
                </c:pt>
                <c:pt idx="22" formatCode="General">
                  <c:v>156.28466395601424</c:v>
                </c:pt>
                <c:pt idx="23" formatCode="General">
                  <c:v>159.70526056515726</c:v>
                </c:pt>
                <c:pt idx="24" formatCode="General">
                  <c:v>163.02922716297419</c:v>
                </c:pt>
                <c:pt idx="25" formatCode="General">
                  <c:v>166.10780847022647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9.2637578614530938</c:v>
                </c:pt>
                <c:pt idx="1">
                  <c:v>9.1471803970793015</c:v>
                </c:pt>
                <c:pt idx="2">
                  <c:v>9.94802667818524</c:v>
                </c:pt>
                <c:pt idx="3">
                  <c:v>9.7139617642998868</c:v>
                </c:pt>
                <c:pt idx="4">
                  <c:v>10.905041395490397</c:v>
                </c:pt>
                <c:pt idx="5">
                  <c:v>11.931101696696773</c:v>
                </c:pt>
                <c:pt idx="6">
                  <c:v>13.970032598360486</c:v>
                </c:pt>
                <c:pt idx="7">
                  <c:v>13.645842757564166</c:v>
                </c:pt>
                <c:pt idx="8">
                  <c:v>13.847932960681975</c:v>
                </c:pt>
                <c:pt idx="9">
                  <c:v>14.416236960357104</c:v>
                </c:pt>
                <c:pt idx="10">
                  <c:v>15.530247850219313</c:v>
                </c:pt>
                <c:pt idx="11">
                  <c:v>14.729287869339705</c:v>
                </c:pt>
                <c:pt idx="12">
                  <c:v>16.115423117325033</c:v>
                </c:pt>
                <c:pt idx="13">
                  <c:v>16.735155779242874</c:v>
                </c:pt>
                <c:pt idx="14">
                  <c:v>17.35970927607621</c:v>
                </c:pt>
                <c:pt idx="15">
                  <c:v>17.918559329526797</c:v>
                </c:pt>
                <c:pt idx="16">
                  <c:v>18.452489439566051</c:v>
                </c:pt>
                <c:pt idx="17">
                  <c:v>18.96798171190747</c:v>
                </c:pt>
                <c:pt idx="18" formatCode="General">
                  <c:v>19.474398171469417</c:v>
                </c:pt>
                <c:pt idx="19" formatCode="General">
                  <c:v>19.966080058242643</c:v>
                </c:pt>
                <c:pt idx="20" formatCode="General">
                  <c:v>20.454100975248323</c:v>
                </c:pt>
                <c:pt idx="21" formatCode="General">
                  <c:v>20.929324294209547</c:v>
                </c:pt>
                <c:pt idx="22" formatCode="General">
                  <c:v>21.395481626275885</c:v>
                </c:pt>
                <c:pt idx="23" formatCode="General">
                  <c:v>21.850671962630667</c:v>
                </c:pt>
                <c:pt idx="24" formatCode="General">
                  <c:v>22.298685068833308</c:v>
                </c:pt>
                <c:pt idx="25" formatCode="General">
                  <c:v>22.717129790187059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43.358768602199852</c:v>
                </c:pt>
                <c:pt idx="1">
                  <c:v>40.289414506967908</c:v>
                </c:pt>
                <c:pt idx="2">
                  <c:v>33.177155383958414</c:v>
                </c:pt>
                <c:pt idx="3">
                  <c:v>34.814005412961222</c:v>
                </c:pt>
                <c:pt idx="4">
                  <c:v>26.305185827091499</c:v>
                </c:pt>
                <c:pt idx="5">
                  <c:v>32.164544425578711</c:v>
                </c:pt>
                <c:pt idx="6">
                  <c:v>29.781526797632935</c:v>
                </c:pt>
                <c:pt idx="7">
                  <c:v>30.203328172834102</c:v>
                </c:pt>
                <c:pt idx="8">
                  <c:v>29.07488519014094</c:v>
                </c:pt>
                <c:pt idx="9">
                  <c:v>32.004542202783021</c:v>
                </c:pt>
                <c:pt idx="10">
                  <c:v>27.994015242883915</c:v>
                </c:pt>
                <c:pt idx="11">
                  <c:v>31.511385166469548</c:v>
                </c:pt>
                <c:pt idx="12">
                  <c:v>28.303092163717988</c:v>
                </c:pt>
                <c:pt idx="13">
                  <c:v>27.753739860104119</c:v>
                </c:pt>
                <c:pt idx="14">
                  <c:v>27.116164783876687</c:v>
                </c:pt>
                <c:pt idx="15">
                  <c:v>27.144072586173156</c:v>
                </c:pt>
                <c:pt idx="16">
                  <c:v>27.272410060793604</c:v>
                </c:pt>
                <c:pt idx="17">
                  <c:v>27.293428084162478</c:v>
                </c:pt>
                <c:pt idx="18">
                  <c:v>27.188573862217456</c:v>
                </c:pt>
                <c:pt idx="19">
                  <c:v>27.043919490128022</c:v>
                </c:pt>
                <c:pt idx="20">
                  <c:v>26.864406978133971</c:v>
                </c:pt>
                <c:pt idx="21">
                  <c:v>26.641242074174048</c:v>
                </c:pt>
                <c:pt idx="22">
                  <c:v>26.375537829091151</c:v>
                </c:pt>
                <c:pt idx="23">
                  <c:v>26.075047880190027</c:v>
                </c:pt>
                <c:pt idx="24">
                  <c:v>25.793639802157127</c:v>
                </c:pt>
                <c:pt idx="25">
                  <c:v>26.406572085541118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121.62531576430074</c:v>
                </c:pt>
                <c:pt idx="1">
                  <c:v>119.76283325415535</c:v>
                </c:pt>
                <c:pt idx="2">
                  <c:v>116.17173857638029</c:v>
                </c:pt>
                <c:pt idx="3">
                  <c:v>109.85600869332607</c:v>
                </c:pt>
                <c:pt idx="4">
                  <c:v>110.42482798929963</c:v>
                </c:pt>
                <c:pt idx="5">
                  <c:v>114.17181730873844</c:v>
                </c:pt>
                <c:pt idx="6">
                  <c:v>114.02661261068873</c:v>
                </c:pt>
                <c:pt idx="7">
                  <c:v>103.84115040464111</c:v>
                </c:pt>
                <c:pt idx="8">
                  <c:v>102.84789554998814</c:v>
                </c:pt>
                <c:pt idx="9">
                  <c:v>101.74762688143767</c:v>
                </c:pt>
                <c:pt idx="10">
                  <c:v>88.41075850041419</c:v>
                </c:pt>
                <c:pt idx="11">
                  <c:v>96.642266417762031</c:v>
                </c:pt>
                <c:pt idx="12">
                  <c:v>90.874153106093829</c:v>
                </c:pt>
                <c:pt idx="13">
                  <c:v>88.663784141570673</c:v>
                </c:pt>
                <c:pt idx="14">
                  <c:v>86.459464325052735</c:v>
                </c:pt>
                <c:pt idx="15">
                  <c:v>83.892664813538929</c:v>
                </c:pt>
                <c:pt idx="16">
                  <c:v>81.22382616010151</c:v>
                </c:pt>
                <c:pt idx="17">
                  <c:v>78.514640581934628</c:v>
                </c:pt>
                <c:pt idx="18">
                  <c:v>75.826254467215819</c:v>
                </c:pt>
                <c:pt idx="19">
                  <c:v>73.146364449443425</c:v>
                </c:pt>
                <c:pt idx="20">
                  <c:v>70.499106101158375</c:v>
                </c:pt>
                <c:pt idx="21">
                  <c:v>67.837078354487005</c:v>
                </c:pt>
                <c:pt idx="22">
                  <c:v>65.149081440859973</c:v>
                </c:pt>
                <c:pt idx="23">
                  <c:v>62.454011868002361</c:v>
                </c:pt>
                <c:pt idx="24">
                  <c:v>59.745462207048995</c:v>
                </c:pt>
                <c:pt idx="25">
                  <c:v>56.939112338341502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161.99564523264581</c:v>
                </c:pt>
                <c:pt idx="1">
                  <c:v>166.45885145393183</c:v>
                </c:pt>
                <c:pt idx="2">
                  <c:v>165.88209142088215</c:v>
                </c:pt>
                <c:pt idx="3">
                  <c:v>165.5071589502659</c:v>
                </c:pt>
                <c:pt idx="4">
                  <c:v>164.56747936489666</c:v>
                </c:pt>
                <c:pt idx="5">
                  <c:v>166.00576046874281</c:v>
                </c:pt>
                <c:pt idx="6">
                  <c:v>169.22420733924201</c:v>
                </c:pt>
                <c:pt idx="7">
                  <c:v>159.79963509066803</c:v>
                </c:pt>
                <c:pt idx="8">
                  <c:v>156.24624288531442</c:v>
                </c:pt>
                <c:pt idx="9">
                  <c:v>160.43179252111426</c:v>
                </c:pt>
                <c:pt idx="10">
                  <c:v>146.68548914310463</c:v>
                </c:pt>
                <c:pt idx="11">
                  <c:v>153.98031260328855</c:v>
                </c:pt>
                <c:pt idx="12">
                  <c:v>148.61082043636432</c:v>
                </c:pt>
                <c:pt idx="13">
                  <c:v>147.10309288608315</c:v>
                </c:pt>
                <c:pt idx="14">
                  <c:v>145.70394625164391</c:v>
                </c:pt>
                <c:pt idx="15">
                  <c:v>143.71932972295457</c:v>
                </c:pt>
                <c:pt idx="16">
                  <c:v>141.6002028753224</c:v>
                </c:pt>
                <c:pt idx="17">
                  <c:v>139.41517415170284</c:v>
                </c:pt>
                <c:pt idx="18">
                  <c:v>137.24329402571874</c:v>
                </c:pt>
                <c:pt idx="19">
                  <c:v>135.05710520969137</c:v>
                </c:pt>
                <c:pt idx="20">
                  <c:v>132.91500685289233</c:v>
                </c:pt>
                <c:pt idx="21">
                  <c:v>130.75737603650754</c:v>
                </c:pt>
                <c:pt idx="22">
                  <c:v>128.59236428522442</c:v>
                </c:pt>
                <c:pt idx="23">
                  <c:v>126.41843340989821</c:v>
                </c:pt>
                <c:pt idx="24">
                  <c:v>124.21462404124212</c:v>
                </c:pt>
                <c:pt idx="25">
                  <c:v>121.8479843473224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164.83170933487398</c:v>
                </c:pt>
                <c:pt idx="1">
                  <c:v>163.08502937026128</c:v>
                </c:pt>
                <c:pt idx="2">
                  <c:v>172.10766317943126</c:v>
                </c:pt>
                <c:pt idx="3">
                  <c:v>159.13563691019263</c:v>
                </c:pt>
                <c:pt idx="4">
                  <c:v>166.57290768602306</c:v>
                </c:pt>
                <c:pt idx="5">
                  <c:v>173.1758567226519</c:v>
                </c:pt>
                <c:pt idx="6">
                  <c:v>178.21423334418554</c:v>
                </c:pt>
                <c:pt idx="7">
                  <c:v>170.57821408216421</c:v>
                </c:pt>
                <c:pt idx="8">
                  <c:v>172.6237164560786</c:v>
                </c:pt>
                <c:pt idx="9">
                  <c:v>163.74816219200034</c:v>
                </c:pt>
                <c:pt idx="10">
                  <c:v>170.3503493118732</c:v>
                </c:pt>
                <c:pt idx="11">
                  <c:v>163.7447538025429</c:v>
                </c:pt>
                <c:pt idx="12">
                  <c:v>166.22001920613266</c:v>
                </c:pt>
                <c:pt idx="13">
                  <c:v>166.67322610759084</c:v>
                </c:pt>
                <c:pt idx="14">
                  <c:v>167.2690382893523</c:v>
                </c:pt>
                <c:pt idx="15">
                  <c:v>167.23097656363271</c:v>
                </c:pt>
                <c:pt idx="16">
                  <c:v>167.10501969253281</c:v>
                </c:pt>
                <c:pt idx="17">
                  <c:v>166.95684266532183</c:v>
                </c:pt>
                <c:pt idx="18">
                  <c:v>166.85890490196212</c:v>
                </c:pt>
                <c:pt idx="19">
                  <c:v>166.78681289924958</c:v>
                </c:pt>
                <c:pt idx="20">
                  <c:v>166.80544219803539</c:v>
                </c:pt>
                <c:pt idx="21">
                  <c:v>166.83722402406741</c:v>
                </c:pt>
                <c:pt idx="22">
                  <c:v>166.90042937701708</c:v>
                </c:pt>
                <c:pt idx="23">
                  <c:v>167.00694995666899</c:v>
                </c:pt>
                <c:pt idx="24">
                  <c:v>167.12759696947577</c:v>
                </c:pt>
                <c:pt idx="25">
                  <c:v>167.10527831524414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44.00672809020498</c:v>
                </c:pt>
                <c:pt idx="1">
                  <c:v>46.537065118207209</c:v>
                </c:pt>
                <c:pt idx="2">
                  <c:v>49.274118367044217</c:v>
                </c:pt>
                <c:pt idx="3">
                  <c:v>49.025220742292007</c:v>
                </c:pt>
                <c:pt idx="4">
                  <c:v>52.310729719063744</c:v>
                </c:pt>
                <c:pt idx="5">
                  <c:v>50.119931817120552</c:v>
                </c:pt>
                <c:pt idx="6">
                  <c:v>49.959983333755652</c:v>
                </c:pt>
                <c:pt idx="7">
                  <c:v>50.337053824397259</c:v>
                </c:pt>
                <c:pt idx="8">
                  <c:v>50.71269909515032</c:v>
                </c:pt>
                <c:pt idx="9">
                  <c:v>54.168072164576657</c:v>
                </c:pt>
                <c:pt idx="10">
                  <c:v>54.070088151795623</c:v>
                </c:pt>
                <c:pt idx="11">
                  <c:v>52.630020202779413</c:v>
                </c:pt>
                <c:pt idx="12">
                  <c:v>53.427871508981141</c:v>
                </c:pt>
                <c:pt idx="13">
                  <c:v>54.246113376133472</c:v>
                </c:pt>
                <c:pt idx="14">
                  <c:v>55.120959303771151</c:v>
                </c:pt>
                <c:pt idx="15">
                  <c:v>55.790864139112138</c:v>
                </c:pt>
                <c:pt idx="16">
                  <c:v>56.454287076112948</c:v>
                </c:pt>
                <c:pt idx="17">
                  <c:v>57.107988001658228</c:v>
                </c:pt>
                <c:pt idx="18" formatCode="General">
                  <c:v>57.804508714782088</c:v>
                </c:pt>
                <c:pt idx="19" formatCode="General">
                  <c:v>58.529643145266093</c:v>
                </c:pt>
                <c:pt idx="20" formatCode="General">
                  <c:v>59.305919139500219</c:v>
                </c:pt>
                <c:pt idx="21" formatCode="General">
                  <c:v>60.098989444184603</c:v>
                </c:pt>
                <c:pt idx="22">
                  <c:v>60.910463553550095</c:v>
                </c:pt>
                <c:pt idx="23">
                  <c:v>61.764680202935679</c:v>
                </c:pt>
                <c:pt idx="24">
                  <c:v>62.659563983871614</c:v>
                </c:pt>
                <c:pt idx="25">
                  <c:v>63.501164802612806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48.444341694278812</c:v>
                </c:pt>
                <c:pt idx="1">
                  <c:v>48.906033526476449</c:v>
                </c:pt>
                <c:pt idx="2">
                  <c:v>50.689622267408325</c:v>
                </c:pt>
                <c:pt idx="3">
                  <c:v>50.026370788654496</c:v>
                </c:pt>
                <c:pt idx="4">
                  <c:v>51.215215533678503</c:v>
                </c:pt>
                <c:pt idx="5">
                  <c:v>49.613369511822562</c:v>
                </c:pt>
                <c:pt idx="6">
                  <c:v>48.596472117727025</c:v>
                </c:pt>
                <c:pt idx="7">
                  <c:v>49.010355269323604</c:v>
                </c:pt>
                <c:pt idx="8">
                  <c:v>49.569101942716514</c:v>
                </c:pt>
                <c:pt idx="9">
                  <c:v>51.897926142239243</c:v>
                </c:pt>
                <c:pt idx="10">
                  <c:v>51.553274889798544</c:v>
                </c:pt>
                <c:pt idx="11">
                  <c:v>49.891762432201858</c:v>
                </c:pt>
                <c:pt idx="12">
                  <c:v>50.440303309179917</c:v>
                </c:pt>
                <c:pt idx="13">
                  <c:v>50.975514429268152</c:v>
                </c:pt>
                <c:pt idx="14">
                  <c:v>51.615639072120175</c:v>
                </c:pt>
                <c:pt idx="15">
                  <c:v>52.091500356492531</c:v>
                </c:pt>
                <c:pt idx="16">
                  <c:v>52.583815806503083</c:v>
                </c:pt>
                <c:pt idx="17">
                  <c:v>53.058659215459691</c:v>
                </c:pt>
                <c:pt idx="18" formatCode="General">
                  <c:v>53.555247339372642</c:v>
                </c:pt>
                <c:pt idx="19" formatCode="General">
                  <c:v>54.126365259244423</c:v>
                </c:pt>
                <c:pt idx="20" formatCode="General">
                  <c:v>54.745777499308815</c:v>
                </c:pt>
                <c:pt idx="21" formatCode="General">
                  <c:v>55.398412867998744</c:v>
                </c:pt>
                <c:pt idx="22">
                  <c:v>56.106156866966785</c:v>
                </c:pt>
                <c:pt idx="23">
                  <c:v>56.859469640268152</c:v>
                </c:pt>
                <c:pt idx="24">
                  <c:v>57.634228270689199</c:v>
                </c:pt>
                <c:pt idx="25">
                  <c:v>58.361705304271055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143.37030465906457</c:v>
                </c:pt>
                <c:pt idx="1">
                  <c:v>154.41341230964605</c:v>
                </c:pt>
                <c:pt idx="2">
                  <c:v>165.56937096018814</c:v>
                </c:pt>
                <c:pt idx="3">
                  <c:v>172.142679258388</c:v>
                </c:pt>
                <c:pt idx="4">
                  <c:v>182.62210985139274</c:v>
                </c:pt>
                <c:pt idx="5">
                  <c:v>182.47766837630715</c:v>
                </c:pt>
                <c:pt idx="6">
                  <c:v>180.47177715394176</c:v>
                </c:pt>
                <c:pt idx="7">
                  <c:v>179.37757850354862</c:v>
                </c:pt>
                <c:pt idx="8">
                  <c:v>187.55249120637572</c:v>
                </c:pt>
                <c:pt idx="9">
                  <c:v>199.86492090407964</c:v>
                </c:pt>
                <c:pt idx="10">
                  <c:v>197.82478492300837</c:v>
                </c:pt>
                <c:pt idx="11">
                  <c:v>198.2755341581985</c:v>
                </c:pt>
                <c:pt idx="12">
                  <c:v>200.98572906559124</c:v>
                </c:pt>
                <c:pt idx="13">
                  <c:v>204.745218731785</c:v>
                </c:pt>
                <c:pt idx="14">
                  <c:v>208.66718050477044</c:v>
                </c:pt>
                <c:pt idx="15">
                  <c:v>211.8807734271704</c:v>
                </c:pt>
                <c:pt idx="16">
                  <c:v>214.86376690749606</c:v>
                </c:pt>
                <c:pt idx="17">
                  <c:v>217.80006987115556</c:v>
                </c:pt>
                <c:pt idx="18" formatCode="General">
                  <c:v>220.77953361308579</c:v>
                </c:pt>
                <c:pt idx="19" formatCode="General">
                  <c:v>223.73495997308993</c:v>
                </c:pt>
                <c:pt idx="20" formatCode="General">
                  <c:v>226.80848840417332</c:v>
                </c:pt>
                <c:pt idx="21" formatCode="General">
                  <c:v>229.90310393250178</c:v>
                </c:pt>
                <c:pt idx="22" formatCode="General">
                  <c:v>233.03682106500017</c:v>
                </c:pt>
                <c:pt idx="23" formatCode="General">
                  <c:v>236.21247451424875</c:v>
                </c:pt>
                <c:pt idx="24" formatCode="General">
                  <c:v>239.40997249370898</c:v>
                </c:pt>
                <c:pt idx="25" formatCode="General">
                  <c:v>242.49124454625209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64.901428760978831</c:v>
                </c:pt>
                <c:pt idx="1">
                  <c:v>65.868180063274892</c:v>
                </c:pt>
                <c:pt idx="2">
                  <c:v>70.970213166522129</c:v>
                </c:pt>
                <c:pt idx="3">
                  <c:v>68.156957479619649</c:v>
                </c:pt>
                <c:pt idx="4">
                  <c:v>78.597502633062902</c:v>
                </c:pt>
                <c:pt idx="5">
                  <c:v>85.344949672341087</c:v>
                </c:pt>
                <c:pt idx="6">
                  <c:v>99.598154704465415</c:v>
                </c:pt>
                <c:pt idx="7">
                  <c:v>98.318841894859005</c:v>
                </c:pt>
                <c:pt idx="8">
                  <c:v>99.75803471355222</c:v>
                </c:pt>
                <c:pt idx="9">
                  <c:v>104.16972003141196</c:v>
                </c:pt>
                <c:pt idx="10">
                  <c:v>112.22099198690177</c:v>
                </c:pt>
                <c:pt idx="11">
                  <c:v>106.18767734741621</c:v>
                </c:pt>
                <c:pt idx="12">
                  <c:v>116.76558808661427</c:v>
                </c:pt>
                <c:pt idx="13">
                  <c:v>121.43415468822157</c:v>
                </c:pt>
                <c:pt idx="14">
                  <c:v>126.13989819333661</c:v>
                </c:pt>
                <c:pt idx="15">
                  <c:v>130.31125906139903</c:v>
                </c:pt>
                <c:pt idx="16">
                  <c:v>134.2931819815727</c:v>
                </c:pt>
                <c:pt idx="17">
                  <c:v>138.12521571669714</c:v>
                </c:pt>
                <c:pt idx="18" formatCode="General">
                  <c:v>141.88828490417586</c:v>
                </c:pt>
                <c:pt idx="19" formatCode="General">
                  <c:v>145.57074951564485</c:v>
                </c:pt>
                <c:pt idx="20" formatCode="General">
                  <c:v>149.22575185154926</c:v>
                </c:pt>
                <c:pt idx="21" formatCode="General">
                  <c:v>152.79224897186825</c:v>
                </c:pt>
                <c:pt idx="22" formatCode="General">
                  <c:v>156.28466395601424</c:v>
                </c:pt>
                <c:pt idx="23" formatCode="General">
                  <c:v>159.70526056515726</c:v>
                </c:pt>
                <c:pt idx="24" formatCode="General">
                  <c:v>163.02922716297419</c:v>
                </c:pt>
                <c:pt idx="25" formatCode="General">
                  <c:v>166.10780847022647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9.2637578614530938</c:v>
                </c:pt>
                <c:pt idx="1">
                  <c:v>9.1471803970793015</c:v>
                </c:pt>
                <c:pt idx="2">
                  <c:v>9.94802667818524</c:v>
                </c:pt>
                <c:pt idx="3">
                  <c:v>9.7139617642998868</c:v>
                </c:pt>
                <c:pt idx="4">
                  <c:v>10.905041395490397</c:v>
                </c:pt>
                <c:pt idx="5">
                  <c:v>11.931101696696773</c:v>
                </c:pt>
                <c:pt idx="6">
                  <c:v>13.970032598360486</c:v>
                </c:pt>
                <c:pt idx="7">
                  <c:v>13.645842757564166</c:v>
                </c:pt>
                <c:pt idx="8">
                  <c:v>13.847932960681975</c:v>
                </c:pt>
                <c:pt idx="9">
                  <c:v>14.416236960357104</c:v>
                </c:pt>
                <c:pt idx="10">
                  <c:v>15.530247850219313</c:v>
                </c:pt>
                <c:pt idx="11">
                  <c:v>14.729287869339705</c:v>
                </c:pt>
                <c:pt idx="12">
                  <c:v>16.115423117325033</c:v>
                </c:pt>
                <c:pt idx="13">
                  <c:v>16.735155779242874</c:v>
                </c:pt>
                <c:pt idx="14">
                  <c:v>17.35970927607621</c:v>
                </c:pt>
                <c:pt idx="15">
                  <c:v>17.918559329526797</c:v>
                </c:pt>
                <c:pt idx="16">
                  <c:v>18.452489439566051</c:v>
                </c:pt>
                <c:pt idx="17">
                  <c:v>18.96798171190747</c:v>
                </c:pt>
                <c:pt idx="18" formatCode="General">
                  <c:v>19.474398171469417</c:v>
                </c:pt>
                <c:pt idx="19" formatCode="General">
                  <c:v>19.966080058242643</c:v>
                </c:pt>
                <c:pt idx="20" formatCode="General">
                  <c:v>20.454100975248323</c:v>
                </c:pt>
                <c:pt idx="21" formatCode="General">
                  <c:v>20.929324294209547</c:v>
                </c:pt>
                <c:pt idx="22" formatCode="General">
                  <c:v>21.395481626275885</c:v>
                </c:pt>
                <c:pt idx="23" formatCode="General">
                  <c:v>21.850671962630667</c:v>
                </c:pt>
                <c:pt idx="24" formatCode="General">
                  <c:v>22.298685068833308</c:v>
                </c:pt>
                <c:pt idx="25" formatCode="General">
                  <c:v>22.717129790187059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68.673395206321089</c:v>
                </c:pt>
                <c:pt idx="1">
                  <c:v>31.150010460958992</c:v>
                </c:pt>
                <c:pt idx="2">
                  <c:v>63.176564041394087</c:v>
                </c:pt>
                <c:pt idx="3">
                  <c:v>28.267194384711377</c:v>
                </c:pt>
                <c:pt idx="4">
                  <c:v>38.222998373704286</c:v>
                </c:pt>
                <c:pt idx="5">
                  <c:v>57.737964261655684</c:v>
                </c:pt>
                <c:pt idx="6">
                  <c:v>15.495168489057251</c:v>
                </c:pt>
                <c:pt idx="7">
                  <c:v>12.707484419440275</c:v>
                </c:pt>
                <c:pt idx="8">
                  <c:v>10.245227559390738</c:v>
                </c:pt>
                <c:pt idx="9">
                  <c:v>22.448448989730874</c:v>
                </c:pt>
                <c:pt idx="10">
                  <c:v>57.166023212767385</c:v>
                </c:pt>
                <c:pt idx="11">
                  <c:v>72.166138569680754</c:v>
                </c:pt>
                <c:pt idx="12">
                  <c:v>21.802106897221904</c:v>
                </c:pt>
                <c:pt idx="13">
                  <c:v>8.403947070791796</c:v>
                </c:pt>
                <c:pt idx="14">
                  <c:v>28.87047786130708</c:v>
                </c:pt>
                <c:pt idx="15">
                  <c:v>24.522418259082535</c:v>
                </c:pt>
                <c:pt idx="16">
                  <c:v>19.615673592560054</c:v>
                </c:pt>
                <c:pt idx="17">
                  <c:v>58.131005767511105</c:v>
                </c:pt>
                <c:pt idx="18">
                  <c:v>22.488059503441097</c:v>
                </c:pt>
                <c:pt idx="19">
                  <c:v>0.92324802540605322</c:v>
                </c:pt>
                <c:pt idx="20">
                  <c:v>54.477963592890461</c:v>
                </c:pt>
                <c:pt idx="21">
                  <c:v>13.172148960692217</c:v>
                </c:pt>
                <c:pt idx="22">
                  <c:v>12.743962550817093</c:v>
                </c:pt>
                <c:pt idx="23">
                  <c:v>25.119721078559426</c:v>
                </c:pt>
                <c:pt idx="24">
                  <c:v>11.210781757562081</c:v>
                </c:pt>
                <c:pt idx="25">
                  <c:v>86.066867113344415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79.123594705634744</c:v>
                </c:pt>
                <c:pt idx="1">
                  <c:v>31.144545843452661</c:v>
                </c:pt>
                <c:pt idx="2">
                  <c:v>69.911721362644045</c:v>
                </c:pt>
                <c:pt idx="3">
                  <c:v>33.544125103358624</c:v>
                </c:pt>
                <c:pt idx="4">
                  <c:v>39.50688143097944</c:v>
                </c:pt>
                <c:pt idx="5">
                  <c:v>67.478814180213675</c:v>
                </c:pt>
                <c:pt idx="6">
                  <c:v>18.268257286139555</c:v>
                </c:pt>
                <c:pt idx="7">
                  <c:v>14.668437153130714</c:v>
                </c:pt>
                <c:pt idx="8">
                  <c:v>10.163676449097792</c:v>
                </c:pt>
                <c:pt idx="9">
                  <c:v>20.786619855218618</c:v>
                </c:pt>
                <c:pt idx="10">
                  <c:v>60.08582223997923</c:v>
                </c:pt>
                <c:pt idx="11">
                  <c:v>69.759385433578728</c:v>
                </c:pt>
                <c:pt idx="12">
                  <c:v>18.400188626781318</c:v>
                </c:pt>
                <c:pt idx="13">
                  <c:v>7.0542339213513285</c:v>
                </c:pt>
                <c:pt idx="14">
                  <c:v>24.997714607224495</c:v>
                </c:pt>
                <c:pt idx="15">
                  <c:v>20.460159511457778</c:v>
                </c:pt>
                <c:pt idx="16">
                  <c:v>15.903956264637861</c:v>
                </c:pt>
                <c:pt idx="17">
                  <c:v>56.801358094628114</c:v>
                </c:pt>
                <c:pt idx="18">
                  <c:v>21.062604832901187</c:v>
                </c:pt>
                <c:pt idx="19">
                  <c:v>0.91825612836454951</c:v>
                </c:pt>
                <c:pt idx="20">
                  <c:v>52.48145023606957</c:v>
                </c:pt>
                <c:pt idx="21">
                  <c:v>13.717771793073434</c:v>
                </c:pt>
                <c:pt idx="22">
                  <c:v>10.995451437377282</c:v>
                </c:pt>
                <c:pt idx="23">
                  <c:v>22.735092146683947</c:v>
                </c:pt>
                <c:pt idx="24">
                  <c:v>8.6653820382917139</c:v>
                </c:pt>
                <c:pt idx="25">
                  <c:v>76.004499317729881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78.698359430329802</c:v>
                </c:pt>
                <c:pt idx="1">
                  <c:v>37.240781371961354</c:v>
                </c:pt>
                <c:pt idx="2">
                  <c:v>96.924596812940294</c:v>
                </c:pt>
                <c:pt idx="3">
                  <c:v>33.87378217360947</c:v>
                </c:pt>
                <c:pt idx="4">
                  <c:v>40.682593632306435</c:v>
                </c:pt>
                <c:pt idx="5">
                  <c:v>77.722974618101219</c:v>
                </c:pt>
                <c:pt idx="6">
                  <c:v>18.802898180922256</c:v>
                </c:pt>
                <c:pt idx="7">
                  <c:v>25.795947341506306</c:v>
                </c:pt>
                <c:pt idx="8">
                  <c:v>9.4322692055454347</c:v>
                </c:pt>
                <c:pt idx="9">
                  <c:v>20.705712449404604</c:v>
                </c:pt>
                <c:pt idx="10">
                  <c:v>64.711950638914431</c:v>
                </c:pt>
                <c:pt idx="11">
                  <c:v>68.232195799490199</c:v>
                </c:pt>
                <c:pt idx="12">
                  <c:v>12.753697641164123</c:v>
                </c:pt>
                <c:pt idx="13">
                  <c:v>8.4907028461034386</c:v>
                </c:pt>
                <c:pt idx="14">
                  <c:v>24.823235122408875</c:v>
                </c:pt>
                <c:pt idx="15">
                  <c:v>19.404021370072641</c:v>
                </c:pt>
                <c:pt idx="16">
                  <c:v>18.675305329374755</c:v>
                </c:pt>
                <c:pt idx="17">
                  <c:v>63.188965169099717</c:v>
                </c:pt>
                <c:pt idx="18">
                  <c:v>20.069974716800004</c:v>
                </c:pt>
                <c:pt idx="19">
                  <c:v>0.74014613388164985</c:v>
                </c:pt>
                <c:pt idx="20">
                  <c:v>50.72066441053925</c:v>
                </c:pt>
                <c:pt idx="21">
                  <c:v>16.994939542426231</c:v>
                </c:pt>
                <c:pt idx="22">
                  <c:v>11.291138153967838</c:v>
                </c:pt>
                <c:pt idx="23">
                  <c:v>22.863812041297166</c:v>
                </c:pt>
                <c:pt idx="24">
                  <c:v>18.084643969725438</c:v>
                </c:pt>
                <c:pt idx="25">
                  <c:v>64.552691898106829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10.450199499313655</c:v>
                </c:pt>
                <c:pt idx="1">
                  <c:v>-5.464617506330427E-3</c:v>
                </c:pt>
                <c:pt idx="2">
                  <c:v>6.7351573212499574</c:v>
                </c:pt>
                <c:pt idx="3">
                  <c:v>5.2769307186472467</c:v>
                </c:pt>
                <c:pt idx="4">
                  <c:v>1.2838830572751547</c:v>
                </c:pt>
                <c:pt idx="5">
                  <c:v>9.7408499185579913</c:v>
                </c:pt>
                <c:pt idx="6">
                  <c:v>2.7730887970823037</c:v>
                </c:pt>
                <c:pt idx="7">
                  <c:v>1.9609527336904389</c:v>
                </c:pt>
                <c:pt idx="8">
                  <c:v>-8.1551110292945594E-2</c:v>
                </c:pt>
                <c:pt idx="9">
                  <c:v>-1.6618291345122564</c:v>
                </c:pt>
                <c:pt idx="10">
                  <c:v>2.9197990272118446</c:v>
                </c:pt>
                <c:pt idx="11">
                  <c:v>-2.4067531361020258</c:v>
                </c:pt>
                <c:pt idx="12">
                  <c:v>-3.4019182704405857</c:v>
                </c:pt>
                <c:pt idx="13">
                  <c:v>-1.3497131494404675</c:v>
                </c:pt>
                <c:pt idx="14">
                  <c:v>-3.8727632540825851</c:v>
                </c:pt>
                <c:pt idx="15">
                  <c:v>-4.0622587476247567</c:v>
                </c:pt>
                <c:pt idx="16">
                  <c:v>-3.7117173279221927</c:v>
                </c:pt>
                <c:pt idx="17">
                  <c:v>-1.3296476728829916</c:v>
                </c:pt>
                <c:pt idx="18">
                  <c:v>-1.42545467053991</c:v>
                </c:pt>
                <c:pt idx="19">
                  <c:v>-4.9918970415037123E-3</c:v>
                </c:pt>
                <c:pt idx="20">
                  <c:v>-1.9965133568208913</c:v>
                </c:pt>
                <c:pt idx="21">
                  <c:v>0.54562283238121623</c:v>
                </c:pt>
                <c:pt idx="22">
                  <c:v>-1.748511113439811</c:v>
                </c:pt>
                <c:pt idx="23">
                  <c:v>-2.3846289318754792</c:v>
                </c:pt>
                <c:pt idx="24">
                  <c:v>-2.5453997192703675</c:v>
                </c:pt>
                <c:pt idx="25">
                  <c:v>-10.062367795614534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-0.42523527530494221</c:v>
                </c:pt>
                <c:pt idx="1">
                  <c:v>6.0962355285086929</c:v>
                </c:pt>
                <c:pt idx="2">
                  <c:v>27.012875450296249</c:v>
                </c:pt>
                <c:pt idx="3">
                  <c:v>0.32965707025084612</c:v>
                </c:pt>
                <c:pt idx="4">
                  <c:v>1.1757122013269949</c:v>
                </c:pt>
                <c:pt idx="5">
                  <c:v>10.244160437887544</c:v>
                </c:pt>
                <c:pt idx="6">
                  <c:v>0.53464089478270083</c:v>
                </c:pt>
                <c:pt idx="7">
                  <c:v>11.127510188375592</c:v>
                </c:pt>
                <c:pt idx="8">
                  <c:v>-0.73140724355235776</c:v>
                </c:pt>
                <c:pt idx="9">
                  <c:v>-8.0907405814013345E-2</c:v>
                </c:pt>
                <c:pt idx="10">
                  <c:v>4.6261283989352009</c:v>
                </c:pt>
                <c:pt idx="11">
                  <c:v>-1.5271896340885291</c:v>
                </c:pt>
                <c:pt idx="12">
                  <c:v>-5.646490985617195</c:v>
                </c:pt>
                <c:pt idx="13">
                  <c:v>1.4364689247521101</c:v>
                </c:pt>
                <c:pt idx="14">
                  <c:v>-0.17447948481562037</c:v>
                </c:pt>
                <c:pt idx="15">
                  <c:v>-1.0561381413851372</c:v>
                </c:pt>
                <c:pt idx="16">
                  <c:v>2.7713490647368939</c:v>
                </c:pt>
                <c:pt idx="17">
                  <c:v>6.3876070744716031</c:v>
                </c:pt>
                <c:pt idx="18">
                  <c:v>-0.99263011610118213</c:v>
                </c:pt>
                <c:pt idx="19">
                  <c:v>-0.17810999448289966</c:v>
                </c:pt>
                <c:pt idx="20">
                  <c:v>-1.7607858255303199</c:v>
                </c:pt>
                <c:pt idx="21">
                  <c:v>3.2771677493527971</c:v>
                </c:pt>
                <c:pt idx="22">
                  <c:v>0.29568671659055568</c:v>
                </c:pt>
                <c:pt idx="23">
                  <c:v>0.12871989461321931</c:v>
                </c:pt>
                <c:pt idx="24">
                  <c:v>9.4192619314337236</c:v>
                </c:pt>
                <c:pt idx="25">
                  <c:v>-11.451807419623051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7.9390749424940994</c:v>
                </c:pt>
                <c:pt idx="1">
                  <c:v>9.1510449095154911</c:v>
                </c:pt>
                <c:pt idx="2">
                  <c:v>8.503536489287681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3.6011364629058775</c:v>
                </c:pt>
                <c:pt idx="1">
                  <c:v>3.6020246395554976</c:v>
                </c:pt>
                <c:pt idx="2">
                  <c:v>4.0239510147147071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1.7913386037141112</c:v>
                </c:pt>
                <c:pt idx="1">
                  <c:v>2.1128165810209509</c:v>
                </c:pt>
                <c:pt idx="2">
                  <c:v>2.0316958567272549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1.4690648515835485</c:v>
                </c:pt>
                <c:pt idx="1">
                  <c:v>1.6964791304046438</c:v>
                </c:pt>
                <c:pt idx="2">
                  <c:v>2.787310702308031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1.1844125247126591</c:v>
                </c:pt>
                <c:pt idx="1">
                  <c:v>1.1754807144126795</c:v>
                </c:pt>
                <c:pt idx="2">
                  <c:v>1.0191781118022729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2.5951814139491529</c:v>
                </c:pt>
                <c:pt idx="1">
                  <c:v>2.4040779810347215</c:v>
                </c:pt>
                <c:pt idx="2">
                  <c:v>2.2372992604259219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6.608750609853975</c:v>
                </c:pt>
                <c:pt idx="1">
                  <c:v>6.9492299962966353</c:v>
                </c:pt>
                <c:pt idx="2">
                  <c:v>6.9922732511107197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8.3428579684141404</c:v>
                </c:pt>
                <c:pt idx="1">
                  <c:v>8.0680266276807373</c:v>
                </c:pt>
                <c:pt idx="2">
                  <c:v>7.3726437364789055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2.5204602166717995</c:v>
                </c:pt>
                <c:pt idx="1">
                  <c:v>2.1280751095000596</c:v>
                </c:pt>
                <c:pt idx="2">
                  <c:v>1.3780659984531378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6.7203086418588454</c:v>
                </c:pt>
                <c:pt idx="1">
                  <c:v>6.5693650646081734</c:v>
                </c:pt>
                <c:pt idx="2">
                  <c:v>6.8277112118386123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2.5997606376195623</c:v>
                </c:pt>
                <c:pt idx="1">
                  <c:v>2.4359970430353886</c:v>
                </c:pt>
                <c:pt idx="2">
                  <c:v>2.1686063544244178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0.10673325881423265</c:v>
                </c:pt>
                <c:pt idx="1">
                  <c:v>0.10620097709619604</c:v>
                </c:pt>
                <c:pt idx="2">
                  <c:v>7.9974470909265294E-2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6.2979940685765348</c:v>
                </c:pt>
                <c:pt idx="1">
                  <c:v>6.0697458174580827</c:v>
                </c:pt>
                <c:pt idx="2">
                  <c:v>5.4804829947918021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1.522782985149475</c:v>
                </c:pt>
                <c:pt idx="1">
                  <c:v>1.5865298613380634</c:v>
                </c:pt>
                <c:pt idx="2">
                  <c:v>1.836341819300539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1.4732819522219052</c:v>
                </c:pt>
                <c:pt idx="1">
                  <c:v>1.2716797091711327</c:v>
                </c:pt>
                <c:pt idx="2">
                  <c:v>1.2200331238525219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2.9039972114102719</c:v>
                </c:pt>
                <c:pt idx="1">
                  <c:v>2.6294286809173695</c:v>
                </c:pt>
                <c:pt idx="2">
                  <c:v>2.47048682316567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7.3036068047461082</c:v>
                </c:pt>
                <c:pt idx="1">
                  <c:v>8.085645050268786</c:v>
                </c:pt>
                <c:pt idx="2">
                  <c:v>10.472922836949159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3.2678648545050462</c:v>
                </c:pt>
                <c:pt idx="1">
                  <c:v>3.8795481475942148</c:v>
                </c:pt>
                <c:pt idx="2">
                  <c:v>3.6601391036426025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4.4188182003230363</c:v>
                </c:pt>
                <c:pt idx="1">
                  <c:v>4.5691711499559862</c:v>
                </c:pt>
                <c:pt idx="2">
                  <c:v>4.395846647063081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6.6748705801302499</c:v>
                </c:pt>
                <c:pt idx="1">
                  <c:v>7.8042669990069466</c:v>
                </c:pt>
                <c:pt idx="2">
                  <c:v>8.3981439448697071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0.9715489587680759</c:v>
                </c:pt>
                <c:pt idx="1">
                  <c:v>0.8158579202155033</c:v>
                </c:pt>
                <c:pt idx="2">
                  <c:v>0.91743972802199969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3.3376082058840213</c:v>
                </c:pt>
                <c:pt idx="1">
                  <c:v>2.8911124406949127</c:v>
                </c:pt>
                <c:pt idx="2">
                  <c:v>2.6822069376483166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2.8349452614820181</c:v>
                </c:pt>
                <c:pt idx="1">
                  <c:v>2.3663211870209309</c:v>
                </c:pt>
                <c:pt idx="2">
                  <c:v>2.0966485826862065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2.2676948217131754</c:v>
                </c:pt>
                <c:pt idx="1">
                  <c:v>1.839373180125585</c:v>
                </c:pt>
                <c:pt idx="2">
                  <c:v>2.017909159307381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1.2960366422809209</c:v>
                </c:pt>
                <c:pt idx="1">
                  <c:v>1.0021953689734124</c:v>
                </c:pt>
                <c:pt idx="2">
                  <c:v>1.9540868577886721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9.9498693202171555</c:v>
                </c:pt>
                <c:pt idx="1">
                  <c:v>8.7903057130979221</c:v>
                </c:pt>
                <c:pt idx="2">
                  <c:v>6.9750649824314417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-2.0325454881893279</c:v>
                </c:pt>
                <c:pt idx="1">
                  <c:v>0.42440661120377143</c:v>
                </c:pt>
                <c:pt idx="2">
                  <c:v>1.5163819238224789</c:v>
                </c:pt>
                <c:pt idx="3">
                  <c:v>5.2168669638875258</c:v>
                </c:pt>
                <c:pt idx="4">
                  <c:v>2.9772003632882615</c:v>
                </c:pt>
                <c:pt idx="5">
                  <c:v>-7.1736806197057206</c:v>
                </c:pt>
                <c:pt idx="6">
                  <c:v>15.475964832727129</c:v>
                </c:pt>
                <c:pt idx="7">
                  <c:v>38.76240515976167</c:v>
                </c:pt>
                <c:pt idx="8">
                  <c:v>5.6710002532037436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37.725546826206966</c:v>
                </c:pt>
                <c:pt idx="1">
                  <c:v>16.904239742367512</c:v>
                </c:pt>
                <c:pt idx="2">
                  <c:v>31.329939993945874</c:v>
                </c:pt>
                <c:pt idx="3">
                  <c:v>48.951931784061429</c:v>
                </c:pt>
                <c:pt idx="4">
                  <c:v>33.171868747032399</c:v>
                </c:pt>
                <c:pt idx="5">
                  <c:v>36.431362586794705</c:v>
                </c:pt>
                <c:pt idx="6">
                  <c:v>77.068908729925823</c:v>
                </c:pt>
                <c:pt idx="7">
                  <c:v>144.20314240688381</c:v>
                </c:pt>
                <c:pt idx="8">
                  <c:v>63.435732935086932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-0.42523527530494221</c:v>
                </c:pt>
                <c:pt idx="1">
                  <c:v>6.0962355285086929</c:v>
                </c:pt>
                <c:pt idx="2">
                  <c:v>27.012875450296249</c:v>
                </c:pt>
                <c:pt idx="3">
                  <c:v>0.32965707025084612</c:v>
                </c:pt>
                <c:pt idx="4">
                  <c:v>1.1757122013269949</c:v>
                </c:pt>
                <c:pt idx="5">
                  <c:v>10.244160437887544</c:v>
                </c:pt>
                <c:pt idx="6">
                  <c:v>0.53464089478270083</c:v>
                </c:pt>
                <c:pt idx="7">
                  <c:v>11.127510188375592</c:v>
                </c:pt>
                <c:pt idx="8">
                  <c:v>-0.73140724355235776</c:v>
                </c:pt>
                <c:pt idx="9">
                  <c:v>-8.0907405814013345E-2</c:v>
                </c:pt>
                <c:pt idx="10">
                  <c:v>4.6261283989352009</c:v>
                </c:pt>
                <c:pt idx="11">
                  <c:v>-1.5271896340885291</c:v>
                </c:pt>
                <c:pt idx="12">
                  <c:v>-5.646490985617195</c:v>
                </c:pt>
                <c:pt idx="13">
                  <c:v>1.4364689247521101</c:v>
                </c:pt>
                <c:pt idx="14">
                  <c:v>-0.17447948481562037</c:v>
                </c:pt>
                <c:pt idx="15">
                  <c:v>-1.0561381413851372</c:v>
                </c:pt>
                <c:pt idx="16">
                  <c:v>2.7713490647368939</c:v>
                </c:pt>
                <c:pt idx="17">
                  <c:v>6.3876070744716031</c:v>
                </c:pt>
                <c:pt idx="18">
                  <c:v>-0.99263011610118213</c:v>
                </c:pt>
                <c:pt idx="19">
                  <c:v>-0.17810999448289966</c:v>
                </c:pt>
                <c:pt idx="20">
                  <c:v>-1.7607858255303199</c:v>
                </c:pt>
                <c:pt idx="21">
                  <c:v>3.2771677493527971</c:v>
                </c:pt>
                <c:pt idx="22">
                  <c:v>0.29568671659055568</c:v>
                </c:pt>
                <c:pt idx="23">
                  <c:v>0.12871989461321931</c:v>
                </c:pt>
                <c:pt idx="24">
                  <c:v>9.4192619314337236</c:v>
                </c:pt>
                <c:pt idx="25">
                  <c:v>-11.451807419623051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38.046197654615469</c:v>
                </c:pt>
                <c:pt idx="1">
                  <c:v>25.389535280471474</c:v>
                </c:pt>
                <c:pt idx="2">
                  <c:v>60.079335119676315</c:v>
                </c:pt>
                <c:pt idx="3">
                  <c:v>17.991214746772087</c:v>
                </c:pt>
                <c:pt idx="4">
                  <c:v>21.348735122627055</c:v>
                </c:pt>
                <c:pt idx="5">
                  <c:v>44.783857417808321</c:v>
                </c:pt>
                <c:pt idx="6">
                  <c:v>7.9574010853350767</c:v>
                </c:pt>
                <c:pt idx="7">
                  <c:v>24.353509394667988</c:v>
                </c:pt>
                <c:pt idx="8">
                  <c:v>2.3800061840567035</c:v>
                </c:pt>
                <c:pt idx="9">
                  <c:v>9.1194948178086221</c:v>
                </c:pt>
                <c:pt idx="10">
                  <c:v>33.258497248057424</c:v>
                </c:pt>
                <c:pt idx="11">
                  <c:v>33.851132695067648</c:v>
                </c:pt>
                <c:pt idx="12">
                  <c:v>2.5802298917270559</c:v>
                </c:pt>
                <c:pt idx="13">
                  <c:v>5.7150035088949238</c:v>
                </c:pt>
                <c:pt idx="14">
                  <c:v>9.4960815604185953</c:v>
                </c:pt>
                <c:pt idx="15">
                  <c:v>7.5028116517870895</c:v>
                </c:pt>
                <c:pt idx="16">
                  <c:v>10.457972025931774</c:v>
                </c:pt>
                <c:pt idx="17">
                  <c:v>39.598057324606224</c:v>
                </c:pt>
                <c:pt idx="18">
                  <c:v>9.1785964014971899</c:v>
                </c:pt>
                <c:pt idx="19">
                  <c:v>0.17527805795801199</c:v>
                </c:pt>
                <c:pt idx="20">
                  <c:v>20.979535365117844</c:v>
                </c:pt>
                <c:pt idx="21">
                  <c:v>10.350404628828031</c:v>
                </c:pt>
                <c:pt idx="22">
                  <c:v>4.7094048439481417</c:v>
                </c:pt>
                <c:pt idx="23">
                  <c:v>12.194834898419373</c:v>
                </c:pt>
                <c:pt idx="24">
                  <c:v>16.346234839032096</c:v>
                </c:pt>
                <c:pt idx="25">
                  <c:v>21.379311987174873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44960.552199074074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automation/Data/Results/Workbooks/LEPs/M3_LEP/M3_LEP_Database.Main.xlsx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Enterprise M3</v>
      </c>
      <c r="L1" s="19" t="str">
        <f>CONCATENATE("Industry Table 1.1  Employment by Industry Sector (SIC 2007), ",B$5,"-",F$5,", ",Info!B5)</f>
        <v>Industry Table 1.1  Employment by Industry Sector (SIC 2007), 2015-2035, Enterprise M3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16.005999999999979</v>
      </c>
      <c r="N5" s="11">
        <f t="shared" si="1"/>
        <v>15.752000000000006</v>
      </c>
      <c r="O5" s="11">
        <f t="shared" si="1"/>
        <v>14.368999999999991</v>
      </c>
      <c r="P5" s="11">
        <f t="shared" si="1"/>
        <v>14.727000000000015</v>
      </c>
      <c r="Q5" s="11">
        <f t="shared" si="1"/>
        <v>15.406999999999989</v>
      </c>
      <c r="R5" s="40">
        <f t="shared" ref="R5:R10" si="2">IF(D$5-B$5 &lt;&gt; 0,(EXP(LN(D7/B7)/(D$5-B$5))-1)*100,0)</f>
        <v>-2.1346966871180206</v>
      </c>
      <c r="S5" s="40">
        <f t="shared" si="0"/>
        <v>0.46607505577147545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46.496000000000052</v>
      </c>
      <c r="N6" s="11">
        <f t="shared" si="1"/>
        <v>49.746000000000009</v>
      </c>
      <c r="O6" s="11">
        <f t="shared" si="1"/>
        <v>49.208000000000055</v>
      </c>
      <c r="P6" s="11">
        <f t="shared" si="1"/>
        <v>46.916000000000011</v>
      </c>
      <c r="Q6" s="11">
        <f t="shared" si="1"/>
        <v>42.039999999999942</v>
      </c>
      <c r="R6" s="40">
        <f t="shared" si="2"/>
        <v>1.1402503460726354</v>
      </c>
      <c r="S6" s="40">
        <f t="shared" si="0"/>
        <v>-1.0440757310476001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16.005999999999979</v>
      </c>
      <c r="C7" s="11">
        <f t="array" ref="C7:C12">MMULT(aggregation!$B$3:$W$8,'Ind T2'!C5:C26)</f>
        <v>15.752000000000006</v>
      </c>
      <c r="D7" s="11">
        <f t="array" ref="D7:D12">MMULT(aggregation!$B$3:$W$8,'Ind T2'!D5:D26)</f>
        <v>14.368999999999991</v>
      </c>
      <c r="E7" s="11">
        <f t="array" ref="E7:E12">MMULT(aggregation!$B$3:$W$8,'Ind T2'!E5:E26)</f>
        <v>14.727000000000015</v>
      </c>
      <c r="F7" s="11">
        <f t="array" ref="F7:F12">MMULT(aggregation!$B$3:$W$8,'Ind T2'!F5:F26)</f>
        <v>15.406999999999989</v>
      </c>
      <c r="G7" s="11"/>
      <c r="H7" s="11">
        <f>F7-D7</f>
        <v>1.0379999999999985</v>
      </c>
      <c r="I7" s="11">
        <f t="array" ref="I7:I12">MMULT(aggregation!$B$3:$W$8,'RD T1'!AB7:AB28)</f>
        <v>6.8876561408967447</v>
      </c>
      <c r="J7" s="11">
        <f>SUM(H7:I7)</f>
        <v>7.9256561408967432</v>
      </c>
      <c r="K7" s="11"/>
      <c r="L7" t="str">
        <f t="shared" si="1"/>
        <v>Construction</v>
      </c>
      <c r="M7" s="11">
        <f t="shared" si="1"/>
        <v>54.764000000000166</v>
      </c>
      <c r="N7" s="11">
        <f t="shared" si="1"/>
        <v>60.325000000000024</v>
      </c>
      <c r="O7" s="11">
        <f t="shared" si="1"/>
        <v>62.179000000000066</v>
      </c>
      <c r="P7" s="11">
        <f t="shared" si="1"/>
        <v>66.667999999999836</v>
      </c>
      <c r="Q7" s="11">
        <f t="shared" si="1"/>
        <v>72.454999999999941</v>
      </c>
      <c r="R7" s="40">
        <f>IF(D$5-B$5 &lt;&gt; 0,(EXP(LN(D9/B9)/(D$5-B$5))-1)*100,0)</f>
        <v>2.5722103402767482</v>
      </c>
      <c r="S7" s="40">
        <f t="shared" si="0"/>
        <v>1.0248719185084409</v>
      </c>
    </row>
    <row r="8" spans="1:19" x14ac:dyDescent="0.2">
      <c r="A8" t="str">
        <f>name!C5</f>
        <v>Manufacturing</v>
      </c>
      <c r="B8" s="11">
        <v>46.496000000000052</v>
      </c>
      <c r="C8" s="11">
        <v>49.746000000000009</v>
      </c>
      <c r="D8" s="11">
        <v>49.208000000000055</v>
      </c>
      <c r="E8" s="11">
        <v>46.916000000000011</v>
      </c>
      <c r="F8" s="11">
        <v>42.039999999999942</v>
      </c>
      <c r="G8" s="11"/>
      <c r="H8" s="11">
        <f t="shared" ref="H8:H12" si="3">F8-D8</f>
        <v>-7.1680000000001129</v>
      </c>
      <c r="I8" s="11">
        <v>19.371852646522022</v>
      </c>
      <c r="J8" s="11">
        <f t="shared" ref="J8:J12" si="4">SUM(H8:I8)</f>
        <v>12.203852646521909</v>
      </c>
      <c r="K8" s="11"/>
      <c r="L8" t="str">
        <f t="shared" si="1"/>
        <v>Trade, accomod. and transport</v>
      </c>
      <c r="M8" s="11">
        <f t="shared" si="1"/>
        <v>214.28399999999982</v>
      </c>
      <c r="N8" s="11">
        <f t="shared" si="1"/>
        <v>227.62700000000009</v>
      </c>
      <c r="O8" s="11">
        <f t="shared" si="1"/>
        <v>223.49700000000024</v>
      </c>
      <c r="P8" s="11">
        <f t="shared" si="1"/>
        <v>229.71599999999989</v>
      </c>
      <c r="Q8" s="11">
        <f t="shared" si="1"/>
        <v>241.38100000000003</v>
      </c>
      <c r="R8" s="40">
        <f t="shared" si="2"/>
        <v>0.8454691347876464</v>
      </c>
      <c r="S8" s="40">
        <f t="shared" si="0"/>
        <v>0.51450979158045307</v>
      </c>
    </row>
    <row r="9" spans="1:19" x14ac:dyDescent="0.2">
      <c r="A9" t="str">
        <f>name!C6</f>
        <v>Construction</v>
      </c>
      <c r="B9" s="11">
        <v>54.764000000000166</v>
      </c>
      <c r="C9" s="11">
        <v>60.325000000000024</v>
      </c>
      <c r="D9" s="11">
        <v>62.179000000000066</v>
      </c>
      <c r="E9" s="11">
        <v>66.667999999999836</v>
      </c>
      <c r="F9" s="11">
        <v>72.454999999999941</v>
      </c>
      <c r="G9" s="11"/>
      <c r="H9" s="11">
        <f t="shared" si="3"/>
        <v>10.275999999999875</v>
      </c>
      <c r="I9" s="11">
        <v>28.10302050388913</v>
      </c>
      <c r="J9" s="11">
        <f t="shared" si="4"/>
        <v>38.379020503889009</v>
      </c>
      <c r="K9" s="11"/>
      <c r="L9" t="str">
        <f t="shared" si="1"/>
        <v>Business and other services</v>
      </c>
      <c r="M9" s="11">
        <f t="shared" si="1"/>
        <v>333.41999999999996</v>
      </c>
      <c r="N9" s="11">
        <f t="shared" si="1"/>
        <v>328.3330000000002</v>
      </c>
      <c r="O9" s="11">
        <f t="shared" si="1"/>
        <v>317.2709999999999</v>
      </c>
      <c r="P9" s="11">
        <f t="shared" si="1"/>
        <v>328.89400000000012</v>
      </c>
      <c r="Q9" s="11">
        <f t="shared" si="1"/>
        <v>348.23599999999988</v>
      </c>
      <c r="R9" s="40">
        <f t="shared" si="2"/>
        <v>-0.98801985929529712</v>
      </c>
      <c r="S9" s="40">
        <f t="shared" si="0"/>
        <v>0.62275854492908067</v>
      </c>
    </row>
    <row r="10" spans="1:19" x14ac:dyDescent="0.2">
      <c r="A10" t="str">
        <f>name!C7</f>
        <v>Trade, accomod. and transport</v>
      </c>
      <c r="B10" s="11">
        <v>214.28399999999982</v>
      </c>
      <c r="C10" s="11">
        <v>227.62700000000009</v>
      </c>
      <c r="D10" s="11">
        <v>223.49700000000024</v>
      </c>
      <c r="E10" s="11">
        <v>229.71599999999989</v>
      </c>
      <c r="F10" s="11">
        <v>241.38100000000003</v>
      </c>
      <c r="G10" s="11"/>
      <c r="H10" s="11">
        <f t="shared" si="3"/>
        <v>17.883999999999787</v>
      </c>
      <c r="I10" s="11">
        <v>108.26651725860785</v>
      </c>
      <c r="J10" s="11">
        <f t="shared" si="4"/>
        <v>126.15051725860764</v>
      </c>
      <c r="K10" s="11"/>
      <c r="L10" t="str">
        <f t="shared" si="1"/>
        <v>Non-marketed services</v>
      </c>
      <c r="M10" s="11">
        <f t="shared" si="1"/>
        <v>200.03500000000014</v>
      </c>
      <c r="N10" s="11">
        <f t="shared" si="1"/>
        <v>200.66600000000003</v>
      </c>
      <c r="O10" s="11">
        <f t="shared" si="1"/>
        <v>198.11600000000001</v>
      </c>
      <c r="P10" s="11">
        <f t="shared" si="1"/>
        <v>203.05900000000005</v>
      </c>
      <c r="Q10" s="11">
        <f t="shared" si="1"/>
        <v>205.95899999999997</v>
      </c>
      <c r="R10" s="40">
        <f t="shared" si="2"/>
        <v>-0.19260694440756954</v>
      </c>
      <c r="S10" s="40">
        <f t="shared" si="0"/>
        <v>0.25916459981827344</v>
      </c>
    </row>
    <row r="11" spans="1:19" x14ac:dyDescent="0.2">
      <c r="A11" t="str">
        <f>name!C8</f>
        <v>Business and other services</v>
      </c>
      <c r="B11" s="11">
        <v>333.41999999999996</v>
      </c>
      <c r="C11" s="11">
        <v>328.3330000000002</v>
      </c>
      <c r="D11" s="11">
        <v>317.2709999999999</v>
      </c>
      <c r="E11" s="11">
        <v>328.89400000000012</v>
      </c>
      <c r="F11" s="11">
        <v>348.23599999999988</v>
      </c>
      <c r="G11" s="11"/>
      <c r="H11" s="11">
        <f t="shared" si="3"/>
        <v>30.964999999999975</v>
      </c>
      <c r="I11" s="11">
        <v>157.7208646781578</v>
      </c>
      <c r="J11" s="11">
        <f t="shared" si="4"/>
        <v>188.68586467815777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200.03500000000014</v>
      </c>
      <c r="C12" s="11">
        <v>200.66600000000003</v>
      </c>
      <c r="D12" s="11">
        <v>198.11600000000001</v>
      </c>
      <c r="E12" s="11">
        <v>203.05900000000005</v>
      </c>
      <c r="F12" s="11">
        <v>205.95899999999997</v>
      </c>
      <c r="G12" s="11"/>
      <c r="H12" s="11">
        <f t="shared" si="3"/>
        <v>7.8429999999999609</v>
      </c>
      <c r="I12" s="11">
        <v>108.03476252423238</v>
      </c>
      <c r="J12" s="11">
        <f t="shared" si="4"/>
        <v>115.87776252423234</v>
      </c>
      <c r="K12" s="11"/>
      <c r="L12" s="24" t="str">
        <f t="shared" ref="L12:Q12" si="5">A14</f>
        <v>All industries</v>
      </c>
      <c r="M12" s="34">
        <f t="shared" si="5"/>
        <v>865.00500000000011</v>
      </c>
      <c r="N12" s="34">
        <f t="shared" si="5"/>
        <v>882.44900000000041</v>
      </c>
      <c r="O12" s="34">
        <f t="shared" si="5"/>
        <v>864.64000000000033</v>
      </c>
      <c r="P12" s="34">
        <f t="shared" si="5"/>
        <v>889.9799999999999</v>
      </c>
      <c r="Q12" s="34">
        <f t="shared" si="5"/>
        <v>925.47799999999972</v>
      </c>
      <c r="R12" s="43">
        <f>IF(D$5-B$5 &lt;&gt; 0,(EXP(LN(D14/B14)/(D$5-B$5))-1)*100,0)</f>
        <v>-8.4406823586458124E-3</v>
      </c>
      <c r="S12" s="43">
        <f>F41</f>
        <v>0.45434319276140833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865.00500000000011</v>
      </c>
      <c r="C14" s="34">
        <f t="shared" ref="C14:F14" si="6">SUM(C7:C12)</f>
        <v>882.44900000000041</v>
      </c>
      <c r="D14" s="34">
        <f t="shared" si="6"/>
        <v>864.64000000000033</v>
      </c>
      <c r="E14" s="34">
        <f t="shared" si="6"/>
        <v>889.9799999999999</v>
      </c>
      <c r="F14" s="34">
        <f t="shared" si="6"/>
        <v>925.47799999999972</v>
      </c>
      <c r="G14" s="34"/>
      <c r="H14" s="34">
        <f>SUM(H7:H12)</f>
        <v>60.837999999999482</v>
      </c>
      <c r="I14" s="34">
        <f>SUM(I7:I12)</f>
        <v>428.38467375230596</v>
      </c>
      <c r="J14" s="34">
        <f t="shared" ref="J14" si="7">SUM(J7:J12)</f>
        <v>489.22267375230547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1.8503939283587929</v>
      </c>
      <c r="C20" s="18">
        <f t="shared" si="8"/>
        <v>1.7850323361463381</v>
      </c>
      <c r="D20" s="18">
        <f t="shared" si="8"/>
        <v>1.6618477054034033</v>
      </c>
      <c r="E20" s="18">
        <f t="shared" si="8"/>
        <v>1.6547562866581291</v>
      </c>
      <c r="F20" s="18">
        <f t="shared" si="8"/>
        <v>1.6647613449482315</v>
      </c>
      <c r="G20" s="351"/>
      <c r="H20" s="40">
        <f>IF(D7&gt;0,(H7/D7)*100,0)</f>
        <v>7.2238847518964384</v>
      </c>
      <c r="I20" s="40">
        <f>IF(D7&gt;0,(I7/D7)*100,0)</f>
        <v>47.934136967755229</v>
      </c>
      <c r="J20" s="40">
        <f>IF(D7&gt;0,(J7/D7)*100,0)</f>
        <v>55.158021719651671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5.3752290449188207</v>
      </c>
      <c r="C21" s="18">
        <f t="shared" si="8"/>
        <v>5.6372662896099364</v>
      </c>
      <c r="D21" s="18">
        <f t="shared" si="8"/>
        <v>5.6911547002220617</v>
      </c>
      <c r="E21" s="18">
        <f t="shared" si="8"/>
        <v>5.2715791366098133</v>
      </c>
      <c r="F21" s="18">
        <f t="shared" si="8"/>
        <v>4.542517488260116</v>
      </c>
      <c r="G21" s="351"/>
      <c r="H21" s="40">
        <f t="shared" ref="H21:H25" si="9">IF(D8&gt;0,(H8/D8)*100,0)</f>
        <v>-14.566737115916325</v>
      </c>
      <c r="I21" s="40">
        <f t="shared" ref="I21:I25" si="10">IF(D8&gt;0,(I8/D8)*100,0)</f>
        <v>39.36728305666152</v>
      </c>
      <c r="J21" s="40">
        <f t="shared" ref="J21:J27" si="11">IF(D8&gt;0,(J8/D8)*100,0)</f>
        <v>24.800545940745195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6.3310616701637752</v>
      </c>
      <c r="C22" s="18">
        <f t="shared" si="8"/>
        <v>6.8360891110987714</v>
      </c>
      <c r="D22" s="18">
        <f t="shared" si="8"/>
        <v>7.1913166173205072</v>
      </c>
      <c r="E22" s="18">
        <f t="shared" si="8"/>
        <v>7.4909548529180263</v>
      </c>
      <c r="F22" s="18">
        <f t="shared" si="8"/>
        <v>7.8289273218812294</v>
      </c>
      <c r="G22" s="351"/>
      <c r="H22" s="40">
        <f t="shared" si="9"/>
        <v>16.526480001286391</v>
      </c>
      <c r="I22" s="40">
        <f t="shared" si="10"/>
        <v>45.196964415460364</v>
      </c>
      <c r="J22" s="40">
        <f t="shared" si="11"/>
        <v>61.723444416746766</v>
      </c>
      <c r="K22" s="351"/>
    </row>
    <row r="23" spans="1:12" x14ac:dyDescent="0.2">
      <c r="A23" t="str">
        <f>$A$10</f>
        <v>Trade, accomod. and transport</v>
      </c>
      <c r="B23" s="18">
        <f t="shared" si="8"/>
        <v>24.772573568938885</v>
      </c>
      <c r="C23" s="18">
        <f t="shared" si="8"/>
        <v>25.794918459876996</v>
      </c>
      <c r="D23" s="18">
        <f t="shared" si="8"/>
        <v>25.848561250925258</v>
      </c>
      <c r="E23" s="18">
        <f t="shared" si="8"/>
        <v>25.811366547562859</v>
      </c>
      <c r="F23" s="18">
        <f t="shared" si="8"/>
        <v>26.08176531478869</v>
      </c>
      <c r="G23" s="351"/>
      <c r="H23" s="40">
        <f t="shared" si="9"/>
        <v>8.001897117187152</v>
      </c>
      <c r="I23" s="40">
        <f t="shared" si="10"/>
        <v>48.442044975372255</v>
      </c>
      <c r="J23" s="40">
        <f t="shared" si="11"/>
        <v>56.443942092559411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38.545441933861646</v>
      </c>
      <c r="C24" s="18">
        <f t="shared" si="8"/>
        <v>37.207022728792268</v>
      </c>
      <c r="D24" s="18">
        <f t="shared" si="8"/>
        <v>36.693999814951859</v>
      </c>
      <c r="E24" s="18">
        <f t="shared" si="8"/>
        <v>36.955212476684885</v>
      </c>
      <c r="F24" s="18">
        <f t="shared" si="8"/>
        <v>37.62769077168771</v>
      </c>
      <c r="G24" s="351"/>
      <c r="H24" s="40">
        <f t="shared" si="9"/>
        <v>9.7597952538996591</v>
      </c>
      <c r="I24" s="40">
        <f t="shared" si="10"/>
        <v>49.711717956623154</v>
      </c>
      <c r="J24" s="40">
        <f t="shared" si="11"/>
        <v>59.471513210522808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23.125299853758083</v>
      </c>
      <c r="C25" s="18">
        <f t="shared" si="8"/>
        <v>22.739671074475684</v>
      </c>
      <c r="D25" s="18">
        <f t="shared" si="8"/>
        <v>22.913119911176899</v>
      </c>
      <c r="E25" s="18">
        <f t="shared" si="8"/>
        <v>22.81613069956629</v>
      </c>
      <c r="F25" s="18">
        <f t="shared" si="8"/>
        <v>22.254337758434023</v>
      </c>
      <c r="G25" s="351"/>
      <c r="H25" s="40">
        <f t="shared" si="9"/>
        <v>3.9587918189343414</v>
      </c>
      <c r="I25" s="40">
        <f t="shared" si="10"/>
        <v>54.53106388390254</v>
      </c>
      <c r="J25" s="40">
        <f t="shared" si="11"/>
        <v>58.489855702836891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7.036223168023624</v>
      </c>
      <c r="I27" s="43">
        <f>IF(D14&gt;0,(I14/D14)*100,0)</f>
        <v>49.544859566097543</v>
      </c>
      <c r="J27" s="43">
        <f t="shared" si="11"/>
        <v>56.581082734121168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Enterprise M3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-0.39910919896150032</v>
      </c>
      <c r="C34" s="18">
        <f t="shared" si="12"/>
        <v>-8.7798374809548889</v>
      </c>
      <c r="D34" s="18">
        <f t="shared" si="12"/>
        <v>0.49340194822737882</v>
      </c>
      <c r="E34" s="18">
        <f t="shared" si="12"/>
        <v>0.4524143962671312</v>
      </c>
      <c r="F34" s="18">
        <f t="shared" ref="F34:F39" si="13">IF(F$5-D$5 &lt;&gt; 0,(EXP(LN(F7/D7)/(F$5-D$5))-1)*100,0)</f>
        <v>0.46607505577147545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1.7034401295474622</v>
      </c>
      <c r="C35" s="18">
        <f t="shared" si="12"/>
        <v>-1.0814939894663977</v>
      </c>
      <c r="D35" s="18">
        <f t="shared" si="12"/>
        <v>-0.9494132068293637</v>
      </c>
      <c r="E35" s="18">
        <f t="shared" si="12"/>
        <v>-1.0913730619291462</v>
      </c>
      <c r="F35" s="18">
        <f t="shared" si="13"/>
        <v>-1.0440757310476001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2.4473059321639123</v>
      </c>
      <c r="C36" s="18">
        <f t="shared" si="12"/>
        <v>3.0733526730212013</v>
      </c>
      <c r="D36" s="18">
        <f t="shared" si="12"/>
        <v>1.4039187735363834</v>
      </c>
      <c r="E36" s="18">
        <f t="shared" si="12"/>
        <v>0.83588015001214711</v>
      </c>
      <c r="F36" s="18">
        <f t="shared" si="13"/>
        <v>1.0248719185084409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1.52161257463721</v>
      </c>
      <c r="C37" s="18">
        <f t="shared" si="12"/>
        <v>-1.8143717573046447</v>
      </c>
      <c r="D37" s="18">
        <f>IF(E$5-D$5 &lt;&gt; 0,(EXP(LN(E10/D10)/(E$5-D$5))-1)*100,0)</f>
        <v>0.55042474510653694</v>
      </c>
      <c r="E37" s="18">
        <f t="shared" si="12"/>
        <v>0.49655712568976718</v>
      </c>
      <c r="F37" s="18">
        <f t="shared" si="13"/>
        <v>0.51450979158045307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-0.38362774251263776</v>
      </c>
      <c r="C38" s="18">
        <f t="shared" si="12"/>
        <v>-3.3691404762848376</v>
      </c>
      <c r="D38" s="18">
        <f t="shared" si="12"/>
        <v>0.72217947151989037</v>
      </c>
      <c r="E38" s="18">
        <f t="shared" si="12"/>
        <v>0.57308488887204412</v>
      </c>
      <c r="F38" s="18">
        <f t="shared" si="13"/>
        <v>0.62275854492908067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7.8768084243097114E-2</v>
      </c>
      <c r="C39" s="18">
        <f t="shared" si="12"/>
        <v>-1.2707683414230675</v>
      </c>
      <c r="D39" s="18">
        <f t="shared" si="12"/>
        <v>0.49409382715936978</v>
      </c>
      <c r="E39" s="18">
        <f t="shared" si="12"/>
        <v>0.14190601790031732</v>
      </c>
      <c r="F39" s="18">
        <f t="shared" si="13"/>
        <v>0.25916459981827344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0.50039053026922353</v>
      </c>
      <c r="C41" s="18">
        <f>IF(D$5-C$5 &lt;&gt; 0,(EXP(LN(D14/C14)/(D$5-C$5))-1)*100,0)</f>
        <v>-2.0181336258526028</v>
      </c>
      <c r="D41" s="18">
        <f>IF(E$5-D$5 &lt;&gt; 0,(EXP(LN(E14/D14)/(E$5-D$5))-1)*100,0)</f>
        <v>0.57938709657918697</v>
      </c>
      <c r="E41" s="18">
        <f>IF(F$5-E$5 &lt;&gt; 0,(EXP(LN(F14/E14)/(F$5-E$5))-1)*100,0)</f>
        <v>0.39187955008854747</v>
      </c>
      <c r="F41" s="18">
        <f>IF(F$5-D$5 &lt;&gt; 0,(EXP(LN(F14/D14)/(F$5-D$5))-1)*100,0)</f>
        <v>0.45434319276140833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-0.25399999999997291</v>
      </c>
      <c r="C45" s="27">
        <f>D7-C7</f>
        <v>-1.3830000000000151</v>
      </c>
      <c r="D45" s="27">
        <f>E7-D7</f>
        <v>0.35800000000002363</v>
      </c>
      <c r="E45" s="27">
        <f>F7-E7</f>
        <v>0.67999999999997485</v>
      </c>
      <c r="F45" s="27">
        <f>F7-D7</f>
        <v>1.0379999999999985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3.2499999999999574</v>
      </c>
      <c r="C46" s="27">
        <f>D8-C8</f>
        <v>-0.53799999999995407</v>
      </c>
      <c r="D46" s="27">
        <f t="shared" si="14"/>
        <v>-2.2920000000000442</v>
      </c>
      <c r="E46" s="27">
        <f t="shared" si="14"/>
        <v>-4.8760000000000687</v>
      </c>
      <c r="F46" s="27">
        <f t="shared" ref="F46:F52" si="15">F8-D8</f>
        <v>-7.1680000000001129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5.5609999999998578</v>
      </c>
      <c r="C47" s="27">
        <f t="shared" ref="C47:C50" si="16">D9-C9</f>
        <v>1.8540000000000418</v>
      </c>
      <c r="D47" s="27">
        <f t="shared" si="14"/>
        <v>4.4889999999997698</v>
      </c>
      <c r="E47" s="27">
        <f t="shared" si="14"/>
        <v>5.7870000000001056</v>
      </c>
      <c r="F47" s="27">
        <f t="shared" si="15"/>
        <v>10.275999999999875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13.343000000000274</v>
      </c>
      <c r="C48" s="27">
        <f t="shared" si="16"/>
        <v>-4.1299999999998533</v>
      </c>
      <c r="D48" s="27">
        <f t="shared" si="14"/>
        <v>6.218999999999653</v>
      </c>
      <c r="E48" s="27">
        <f t="shared" si="14"/>
        <v>11.665000000000134</v>
      </c>
      <c r="F48" s="27">
        <f t="shared" si="15"/>
        <v>17.883999999999787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-5.0869999999997617</v>
      </c>
      <c r="C49" s="27">
        <f t="shared" si="16"/>
        <v>-11.062000000000296</v>
      </c>
      <c r="D49" s="27">
        <f t="shared" si="14"/>
        <v>11.623000000000218</v>
      </c>
      <c r="E49" s="27">
        <f t="shared" si="14"/>
        <v>19.341999999999757</v>
      </c>
      <c r="F49" s="27">
        <f t="shared" si="15"/>
        <v>30.964999999999975</v>
      </c>
    </row>
    <row r="50" spans="1:6" x14ac:dyDescent="0.2">
      <c r="A50" t="str">
        <f>$A$12</f>
        <v>Non-marketed services</v>
      </c>
      <c r="B50" s="27">
        <f t="shared" si="14"/>
        <v>0.63099999999988654</v>
      </c>
      <c r="C50" s="27">
        <f t="shared" si="16"/>
        <v>-2.5500000000000114</v>
      </c>
      <c r="D50" s="27">
        <f t="shared" si="14"/>
        <v>4.9430000000000405</v>
      </c>
      <c r="E50" s="27">
        <f t="shared" si="14"/>
        <v>2.8999999999999204</v>
      </c>
      <c r="F50" s="27">
        <f t="shared" si="15"/>
        <v>7.8429999999999609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17.444000000000301</v>
      </c>
      <c r="C52" s="29">
        <f>D14-C14</f>
        <v>-17.809000000000083</v>
      </c>
      <c r="D52" s="29">
        <f t="shared" si="14"/>
        <v>25.339999999999577</v>
      </c>
      <c r="E52" s="29">
        <f t="shared" si="14"/>
        <v>35.49799999999982</v>
      </c>
      <c r="F52" s="29">
        <f t="shared" si="15"/>
        <v>60.837999999999397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Enterprise M3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6.752999999999985</v>
      </c>
      <c r="C5" s="11">
        <v>7.5080000000000133</v>
      </c>
      <c r="D5" s="11">
        <v>5.9030000000000085</v>
      </c>
      <c r="E5" s="11">
        <v>6.1160000000000023</v>
      </c>
      <c r="F5" s="11">
        <v>6.2839999999999998</v>
      </c>
      <c r="G5" s="10"/>
    </row>
    <row r="6" spans="1:7" x14ac:dyDescent="0.2">
      <c r="A6" s="10" t="str">
        <f>name!B5</f>
        <v>Mining and quarrying</v>
      </c>
      <c r="B6" s="11">
        <v>0.26299999999999996</v>
      </c>
      <c r="C6" s="11">
        <v>0.64699999999999891</v>
      </c>
      <c r="D6" s="11">
        <v>0.46099999999999952</v>
      </c>
      <c r="E6" s="11">
        <v>0.41099999999999937</v>
      </c>
      <c r="F6" s="11">
        <v>0.36600000000000033</v>
      </c>
    </row>
    <row r="7" spans="1:7" x14ac:dyDescent="0.2">
      <c r="A7" s="10" t="str">
        <f>name!B6</f>
        <v>Food drink and tobacco</v>
      </c>
      <c r="B7" s="11">
        <v>3.6470000000000011</v>
      </c>
      <c r="C7" s="11">
        <v>4.4449999999999941</v>
      </c>
      <c r="D7" s="11">
        <v>4.4270000000000085</v>
      </c>
      <c r="E7" s="11">
        <v>4.8670000000000071</v>
      </c>
      <c r="F7" s="11">
        <v>5.3969999999999949</v>
      </c>
      <c r="G7" s="11"/>
    </row>
    <row r="8" spans="1:7" x14ac:dyDescent="0.2">
      <c r="A8" s="10" t="str">
        <f>name!B7</f>
        <v>Engineering</v>
      </c>
      <c r="B8" s="11">
        <v>11.546999999999997</v>
      </c>
      <c r="C8" s="11">
        <v>12.817000000000007</v>
      </c>
      <c r="D8" s="11">
        <v>12.445999999999996</v>
      </c>
      <c r="E8" s="11">
        <v>12.003000000000025</v>
      </c>
      <c r="F8" s="11">
        <v>9.6639999999999713</v>
      </c>
      <c r="G8" s="11"/>
    </row>
    <row r="9" spans="1:7" x14ac:dyDescent="0.2">
      <c r="A9" s="10" t="str">
        <f>name!B8</f>
        <v>Rest of manufacturing</v>
      </c>
      <c r="B9" s="11">
        <v>31.302000000000053</v>
      </c>
      <c r="C9" s="11">
        <v>32.484000000000009</v>
      </c>
      <c r="D9" s="11">
        <v>32.335000000000051</v>
      </c>
      <c r="E9" s="11">
        <v>30.045999999999975</v>
      </c>
      <c r="F9" s="11">
        <v>26.978999999999974</v>
      </c>
      <c r="G9" s="11"/>
    </row>
    <row r="10" spans="1:7" x14ac:dyDescent="0.2">
      <c r="A10" s="10" t="str">
        <f>name!B9</f>
        <v>Electricity and gas</v>
      </c>
      <c r="B10" s="11">
        <v>5.6449999999999925</v>
      </c>
      <c r="C10" s="11">
        <v>3.0239999999999929</v>
      </c>
      <c r="D10" s="11">
        <v>3.7940000000000005</v>
      </c>
      <c r="E10" s="11">
        <v>3.6769999999999992</v>
      </c>
      <c r="F10" s="11">
        <v>3.706</v>
      </c>
      <c r="G10" s="11"/>
    </row>
    <row r="11" spans="1:7" x14ac:dyDescent="0.2">
      <c r="A11" s="10" t="str">
        <f>name!B10</f>
        <v>Water and sewerage</v>
      </c>
      <c r="B11" s="11">
        <v>3.3450000000000011</v>
      </c>
      <c r="C11" s="11">
        <v>4.5730000000000004</v>
      </c>
      <c r="D11" s="11">
        <v>4.2109999999999825</v>
      </c>
      <c r="E11" s="11">
        <v>4.5230000000000139</v>
      </c>
      <c r="F11" s="11">
        <v>5.0509999999999895</v>
      </c>
      <c r="G11" s="11"/>
    </row>
    <row r="12" spans="1:7" x14ac:dyDescent="0.2">
      <c r="A12" s="10" t="str">
        <f>name!B11</f>
        <v>Construction</v>
      </c>
      <c r="B12" s="11">
        <v>54.764000000000166</v>
      </c>
      <c r="C12" s="11">
        <v>60.325000000000024</v>
      </c>
      <c r="D12" s="11">
        <v>62.179000000000066</v>
      </c>
      <c r="E12" s="11">
        <v>66.667999999999836</v>
      </c>
      <c r="F12" s="11">
        <v>72.454999999999941</v>
      </c>
      <c r="G12" s="11"/>
    </row>
    <row r="13" spans="1:7" x14ac:dyDescent="0.2">
      <c r="A13" s="10" t="str">
        <f>name!B12</f>
        <v>Wholesale and retail trade</v>
      </c>
      <c r="B13" s="11">
        <v>127.53499999999983</v>
      </c>
      <c r="C13" s="11">
        <v>134.59400000000014</v>
      </c>
      <c r="D13" s="11">
        <v>137.79900000000023</v>
      </c>
      <c r="E13" s="11">
        <v>139.28799999999995</v>
      </c>
      <c r="F13" s="11">
        <v>141.43</v>
      </c>
      <c r="G13" s="11"/>
    </row>
    <row r="14" spans="1:7" x14ac:dyDescent="0.2">
      <c r="A14" s="10" t="str">
        <f>name!B13</f>
        <v>Transport and storage</v>
      </c>
      <c r="B14" s="11">
        <v>30.09600000000005</v>
      </c>
      <c r="C14" s="11">
        <v>31.988999999999848</v>
      </c>
      <c r="D14" s="11">
        <v>29.343000000000004</v>
      </c>
      <c r="E14" s="11">
        <v>30.850000000000005</v>
      </c>
      <c r="F14" s="11">
        <v>31.292999999999967</v>
      </c>
      <c r="G14" s="11"/>
    </row>
    <row r="15" spans="1:7" x14ac:dyDescent="0.2">
      <c r="A15" s="10" t="str">
        <f>name!B14</f>
        <v>Accommodation and food</v>
      </c>
      <c r="B15" s="11">
        <v>56.652999999999921</v>
      </c>
      <c r="C15" s="11">
        <v>61.044000000000132</v>
      </c>
      <c r="D15" s="11">
        <v>56.355000000000011</v>
      </c>
      <c r="E15" s="11">
        <v>59.57799999999996</v>
      </c>
      <c r="F15" s="11">
        <v>68.65800000000003</v>
      </c>
      <c r="G15" s="11"/>
    </row>
    <row r="16" spans="1:7" x14ac:dyDescent="0.2">
      <c r="A16" s="10" t="str">
        <f>name!B15</f>
        <v>Media</v>
      </c>
      <c r="B16" s="11">
        <v>8.0879999999999921</v>
      </c>
      <c r="C16" s="11">
        <v>5.2880000000000065</v>
      </c>
      <c r="D16" s="11">
        <v>5.8569999999999993</v>
      </c>
      <c r="E16" s="11">
        <v>5.6490000000000045</v>
      </c>
      <c r="F16" s="11">
        <v>5.5189999999999966</v>
      </c>
      <c r="G16" s="11"/>
    </row>
    <row r="17" spans="1:7" x14ac:dyDescent="0.2">
      <c r="A17" s="10" t="str">
        <f>name!B16</f>
        <v>Information technology</v>
      </c>
      <c r="B17" s="11">
        <v>56.414999999999921</v>
      </c>
      <c r="C17" s="11">
        <v>55.774999999999913</v>
      </c>
      <c r="D17" s="11">
        <v>56.659000000000027</v>
      </c>
      <c r="E17" s="11">
        <v>60.913000000000075</v>
      </c>
      <c r="F17" s="11">
        <v>65.957000000000022</v>
      </c>
      <c r="G17" s="11"/>
    </row>
    <row r="18" spans="1:7" x14ac:dyDescent="0.2">
      <c r="A18" s="10" t="str">
        <f>name!B17</f>
        <v>Finance and insurance</v>
      </c>
      <c r="B18" s="11">
        <v>23.73699999999997</v>
      </c>
      <c r="C18" s="11">
        <v>23.366999999999976</v>
      </c>
      <c r="D18" s="11">
        <v>23.574999999999982</v>
      </c>
      <c r="E18" s="11">
        <v>23.076000000000018</v>
      </c>
      <c r="F18" s="11">
        <v>21.528000000000006</v>
      </c>
      <c r="G18" s="11"/>
    </row>
    <row r="19" spans="1:7" x14ac:dyDescent="0.2">
      <c r="A19" s="10" t="str">
        <f>name!B18</f>
        <v>Real estate</v>
      </c>
      <c r="B19" s="11">
        <v>15.012000000000002</v>
      </c>
      <c r="C19" s="11">
        <v>12.711000000000009</v>
      </c>
      <c r="D19" s="11">
        <v>15.22999999999997</v>
      </c>
      <c r="E19" s="11">
        <v>15.213999999999988</v>
      </c>
      <c r="F19" s="11">
        <v>16.953999999999979</v>
      </c>
      <c r="G19" s="11"/>
    </row>
    <row r="20" spans="1:7" x14ac:dyDescent="0.2">
      <c r="A20" s="10" t="str">
        <f>name!B19</f>
        <v>Professional services</v>
      </c>
      <c r="B20" s="11">
        <v>95.521000000000058</v>
      </c>
      <c r="C20" s="11">
        <v>100.13499999999991</v>
      </c>
      <c r="D20" s="11">
        <v>93.151999999999944</v>
      </c>
      <c r="E20" s="11">
        <v>97.505000000000166</v>
      </c>
      <c r="F20" s="11">
        <v>103.95999999999994</v>
      </c>
      <c r="G20" s="11"/>
    </row>
    <row r="21" spans="1:7" x14ac:dyDescent="0.2">
      <c r="A21" s="10" t="str">
        <f>name!B20</f>
        <v>Support services</v>
      </c>
      <c r="B21" s="11">
        <v>70.014999999999958</v>
      </c>
      <c r="C21" s="11">
        <v>71.672000000000281</v>
      </c>
      <c r="D21" s="11">
        <v>65.050000000000054</v>
      </c>
      <c r="E21" s="11">
        <v>67.834999999999795</v>
      </c>
      <c r="F21" s="11">
        <v>72.851999999999961</v>
      </c>
      <c r="G21" s="11"/>
    </row>
    <row r="22" spans="1:7" x14ac:dyDescent="0.2">
      <c r="A22" s="10" t="str">
        <f>name!B21</f>
        <v>Public admin. and defence</v>
      </c>
      <c r="B22" s="11">
        <v>27.583999999999982</v>
      </c>
      <c r="C22" s="11">
        <v>25.923000000000066</v>
      </c>
      <c r="D22" s="11">
        <v>26.431000000000044</v>
      </c>
      <c r="E22" s="11">
        <v>27.373999999999963</v>
      </c>
      <c r="F22" s="11">
        <v>26.99300000000002</v>
      </c>
      <c r="G22" s="11"/>
    </row>
    <row r="23" spans="1:7" x14ac:dyDescent="0.2">
      <c r="A23" s="10" t="str">
        <f>name!B22</f>
        <v>Education</v>
      </c>
      <c r="B23" s="11">
        <v>80.112000000000094</v>
      </c>
      <c r="C23" s="11">
        <v>77.031999999999826</v>
      </c>
      <c r="D23" s="11">
        <v>75.116000000000042</v>
      </c>
      <c r="E23" s="11">
        <v>74.878999999999863</v>
      </c>
      <c r="F23" s="11">
        <v>76.569000000000074</v>
      </c>
      <c r="G23" s="11"/>
    </row>
    <row r="24" spans="1:7" x14ac:dyDescent="0.2">
      <c r="A24" s="10" t="str">
        <f>name!B23</f>
        <v>Health and social work</v>
      </c>
      <c r="B24" s="11">
        <v>92.339000000000041</v>
      </c>
      <c r="C24" s="11">
        <v>97.711000000000126</v>
      </c>
      <c r="D24" s="11">
        <v>96.568999999999932</v>
      </c>
      <c r="E24" s="11">
        <v>100.80600000000022</v>
      </c>
      <c r="F24" s="11">
        <v>102.39699999999988</v>
      </c>
      <c r="G24" s="11"/>
    </row>
    <row r="25" spans="1:7" x14ac:dyDescent="0.2">
      <c r="A25" s="10" t="str">
        <f>name!B24</f>
        <v>Arts and entertainment</v>
      </c>
      <c r="B25" s="11">
        <v>31.62300000000009</v>
      </c>
      <c r="C25" s="11">
        <v>26.668999999999983</v>
      </c>
      <c r="D25" s="11">
        <v>26.26199999999999</v>
      </c>
      <c r="E25" s="11">
        <v>28.73500000000001</v>
      </c>
      <c r="F25" s="11">
        <v>31.827999999999982</v>
      </c>
      <c r="G25" s="11"/>
    </row>
    <row r="26" spans="1:7" x14ac:dyDescent="0.2">
      <c r="A26" s="10" t="str">
        <f>name!B25</f>
        <v>Other services</v>
      </c>
      <c r="B26" s="11">
        <v>33.008999999999936</v>
      </c>
      <c r="C26" s="11">
        <v>32.716000000000093</v>
      </c>
      <c r="D26" s="11">
        <v>31.485999999999933</v>
      </c>
      <c r="E26" s="11">
        <v>29.967000000000013</v>
      </c>
      <c r="F26" s="11">
        <v>29.638000000000002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865.00499999999988</v>
      </c>
      <c r="C28" s="11">
        <f t="shared" ref="C28:F28" si="0">SUM(C5:C26)</f>
        <v>882.44900000000041</v>
      </c>
      <c r="D28" s="11">
        <f t="shared" si="0"/>
        <v>864.64000000000033</v>
      </c>
      <c r="E28" s="11">
        <f t="shared" si="0"/>
        <v>889.9799999999999</v>
      </c>
      <c r="F28" s="11">
        <f t="shared" si="0"/>
        <v>925.47799999999972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0.78068912896457088</v>
      </c>
      <c r="C32" s="18">
        <f t="shared" ref="C32:E32" si="1">C5/C$28*100</f>
        <v>0.85081404137802974</v>
      </c>
      <c r="D32" s="18">
        <f t="shared" si="1"/>
        <v>0.68271188008882377</v>
      </c>
      <c r="E32" s="18">
        <f t="shared" si="1"/>
        <v>0.68720645407762004</v>
      </c>
      <c r="F32" s="18">
        <f>F5/F$28*100</f>
        <v>0.67900047326894875</v>
      </c>
    </row>
    <row r="33" spans="1:6" x14ac:dyDescent="0.2">
      <c r="A33" t="str">
        <f>$A$6</f>
        <v>Mining and quarrying</v>
      </c>
      <c r="B33" s="18">
        <f t="shared" ref="B33:F53" si="2">B6/B$28*100</f>
        <v>3.0404448529199251E-2</v>
      </c>
      <c r="C33" s="18">
        <f t="shared" si="2"/>
        <v>7.33186847058582E-2</v>
      </c>
      <c r="D33" s="18">
        <f t="shared" si="2"/>
        <v>5.3316987416728273E-2</v>
      </c>
      <c r="E33" s="18">
        <f t="shared" si="2"/>
        <v>4.6180813051978631E-2</v>
      </c>
      <c r="F33" s="18">
        <f t="shared" si="2"/>
        <v>3.9547131320247529E-2</v>
      </c>
    </row>
    <row r="34" spans="1:6" x14ac:dyDescent="0.2">
      <c r="A34" t="str">
        <f>$A$7</f>
        <v>Food drink and tobacco</v>
      </c>
      <c r="B34" s="18">
        <f t="shared" si="2"/>
        <v>0.42161606002277463</v>
      </c>
      <c r="C34" s="18">
        <f t="shared" si="2"/>
        <v>0.50371182923885593</v>
      </c>
      <c r="D34" s="18">
        <f t="shared" si="2"/>
        <v>0.51200499629903851</v>
      </c>
      <c r="E34" s="18">
        <f t="shared" si="2"/>
        <v>0.54686622171284838</v>
      </c>
      <c r="F34" s="18">
        <f t="shared" si="2"/>
        <v>0.58315810856659989</v>
      </c>
    </row>
    <row r="35" spans="1:6" x14ac:dyDescent="0.2">
      <c r="A35" t="str">
        <f>$A$8</f>
        <v>Engineering</v>
      </c>
      <c r="B35" s="18">
        <f t="shared" si="2"/>
        <v>1.3349055785804704</v>
      </c>
      <c r="C35" s="18">
        <f t="shared" si="2"/>
        <v>1.4524352115533024</v>
      </c>
      <c r="D35" s="18">
        <f t="shared" si="2"/>
        <v>1.439443005181346</v>
      </c>
      <c r="E35" s="18">
        <f t="shared" si="2"/>
        <v>1.348681992853775</v>
      </c>
      <c r="F35" s="18">
        <f t="shared" si="2"/>
        <v>1.0442171504887177</v>
      </c>
    </row>
    <row r="36" spans="1:6" x14ac:dyDescent="0.2">
      <c r="A36" t="str">
        <f>$A$9</f>
        <v>Rest of manufacturing</v>
      </c>
      <c r="B36" s="18">
        <f t="shared" si="2"/>
        <v>3.6187074063155773</v>
      </c>
      <c r="C36" s="18">
        <f t="shared" si="2"/>
        <v>3.6811192488177782</v>
      </c>
      <c r="D36" s="18">
        <f t="shared" si="2"/>
        <v>3.7397066987416774</v>
      </c>
      <c r="E36" s="18">
        <f t="shared" si="2"/>
        <v>3.3760309220431899</v>
      </c>
      <c r="F36" s="18">
        <f t="shared" si="2"/>
        <v>2.9151422292047982</v>
      </c>
    </row>
    <row r="37" spans="1:6" x14ac:dyDescent="0.2">
      <c r="A37" t="str">
        <f>$A$10</f>
        <v>Electricity and gas</v>
      </c>
      <c r="B37" s="18">
        <f t="shared" si="2"/>
        <v>0.65259738383015042</v>
      </c>
      <c r="C37" s="18">
        <f t="shared" si="2"/>
        <v>0.34268269327745754</v>
      </c>
      <c r="D37" s="18">
        <f t="shared" si="2"/>
        <v>0.43879533678756466</v>
      </c>
      <c r="E37" s="18">
        <f t="shared" si="2"/>
        <v>0.41315535180565849</v>
      </c>
      <c r="F37" s="18">
        <f t="shared" si="2"/>
        <v>0.40044171768534759</v>
      </c>
    </row>
    <row r="38" spans="1:6" x14ac:dyDescent="0.2">
      <c r="A38" t="str">
        <f>$A$11</f>
        <v>Water and sewerage</v>
      </c>
      <c r="B38" s="18">
        <f t="shared" si="2"/>
        <v>0.38670296703487278</v>
      </c>
      <c r="C38" s="18">
        <f t="shared" si="2"/>
        <v>0.51821691678499249</v>
      </c>
      <c r="D38" s="18">
        <f t="shared" si="2"/>
        <v>0.48702350111028647</v>
      </c>
      <c r="E38" s="18">
        <f t="shared" si="2"/>
        <v>0.5082136677228718</v>
      </c>
      <c r="F38" s="18">
        <f t="shared" si="2"/>
        <v>0.54577202267368763</v>
      </c>
    </row>
    <row r="39" spans="1:6" x14ac:dyDescent="0.2">
      <c r="A39" t="str">
        <f>$A$12</f>
        <v>Construction</v>
      </c>
      <c r="B39" s="18">
        <f t="shared" si="2"/>
        <v>6.3310616701637761</v>
      </c>
      <c r="C39" s="18">
        <f t="shared" si="2"/>
        <v>6.8360891110987714</v>
      </c>
      <c r="D39" s="18">
        <f t="shared" si="2"/>
        <v>7.1913166173205072</v>
      </c>
      <c r="E39" s="18">
        <f t="shared" si="2"/>
        <v>7.4909548529180263</v>
      </c>
      <c r="F39" s="18">
        <f t="shared" si="2"/>
        <v>7.8289273218812294</v>
      </c>
    </row>
    <row r="40" spans="1:6" x14ac:dyDescent="0.2">
      <c r="A40" t="str">
        <f>$A$13</f>
        <v>Wholesale and retail trade</v>
      </c>
      <c r="B40" s="18">
        <f t="shared" si="2"/>
        <v>14.743845411298182</v>
      </c>
      <c r="C40" s="18">
        <f t="shared" si="2"/>
        <v>15.252326196754723</v>
      </c>
      <c r="D40" s="18">
        <f t="shared" si="2"/>
        <v>15.937153034789068</v>
      </c>
      <c r="E40" s="18">
        <f t="shared" si="2"/>
        <v>15.650688779523131</v>
      </c>
      <c r="F40" s="18">
        <f t="shared" si="2"/>
        <v>15.28183273940602</v>
      </c>
    </row>
    <row r="41" spans="1:6" x14ac:dyDescent="0.2">
      <c r="A41" t="str">
        <f>$A$14</f>
        <v>Transport and storage</v>
      </c>
      <c r="B41" s="18">
        <f t="shared" si="2"/>
        <v>3.4792862469003127</v>
      </c>
      <c r="C41" s="18">
        <f t="shared" si="2"/>
        <v>3.6250253555729377</v>
      </c>
      <c r="D41" s="18">
        <f t="shared" si="2"/>
        <v>3.3936667283493698</v>
      </c>
      <c r="E41" s="18">
        <f t="shared" si="2"/>
        <v>3.4663700307872096</v>
      </c>
      <c r="F41" s="18">
        <f t="shared" si="2"/>
        <v>3.3812797278811568</v>
      </c>
    </row>
    <row r="42" spans="1:6" x14ac:dyDescent="0.2">
      <c r="A42" t="str">
        <f>$A$15</f>
        <v>Accommodation and food</v>
      </c>
      <c r="B42" s="18">
        <f t="shared" si="2"/>
        <v>6.5494419107403914</v>
      </c>
      <c r="C42" s="18">
        <f t="shared" si="2"/>
        <v>6.9175669075493422</v>
      </c>
      <c r="D42" s="18">
        <f t="shared" si="2"/>
        <v>6.5177414877868243</v>
      </c>
      <c r="E42" s="18">
        <f t="shared" si="2"/>
        <v>6.6943077372525179</v>
      </c>
      <c r="F42" s="18">
        <f t="shared" si="2"/>
        <v>7.4186528475015123</v>
      </c>
    </row>
    <row r="43" spans="1:6" x14ac:dyDescent="0.2">
      <c r="A43" t="str">
        <f>$A$16</f>
        <v>Media</v>
      </c>
      <c r="B43" s="18">
        <f t="shared" si="2"/>
        <v>0.93502349697400511</v>
      </c>
      <c r="C43" s="18">
        <f t="shared" si="2"/>
        <v>0.59924142924973611</v>
      </c>
      <c r="D43" s="18">
        <f t="shared" si="2"/>
        <v>0.67739174685418169</v>
      </c>
      <c r="E43" s="18">
        <f t="shared" si="2"/>
        <v>0.63473336479471509</v>
      </c>
      <c r="F43" s="18">
        <f t="shared" si="2"/>
        <v>0.59634048567334919</v>
      </c>
    </row>
    <row r="44" spans="1:6" x14ac:dyDescent="0.2">
      <c r="A44" t="str">
        <f>$A$17</f>
        <v>Information technology</v>
      </c>
      <c r="B44" s="18">
        <f t="shared" si="2"/>
        <v>6.5219276189154893</v>
      </c>
      <c r="C44" s="18">
        <f t="shared" si="2"/>
        <v>6.3204785772322118</v>
      </c>
      <c r="D44" s="18">
        <f t="shared" si="2"/>
        <v>6.5529006291635827</v>
      </c>
      <c r="E44" s="18">
        <f t="shared" si="2"/>
        <v>6.8443111081147983</v>
      </c>
      <c r="F44" s="18">
        <f t="shared" si="2"/>
        <v>7.1268036625397952</v>
      </c>
    </row>
    <row r="45" spans="1:6" x14ac:dyDescent="0.2">
      <c r="A45" t="str">
        <f>$A$18</f>
        <v>Finance and insurance</v>
      </c>
      <c r="B45" s="18">
        <f t="shared" si="2"/>
        <v>2.7441459875954441</v>
      </c>
      <c r="C45" s="18">
        <f t="shared" si="2"/>
        <v>2.6479717241449605</v>
      </c>
      <c r="D45" s="18">
        <f t="shared" si="2"/>
        <v>2.7265682827535125</v>
      </c>
      <c r="E45" s="18">
        <f t="shared" si="2"/>
        <v>2.5928672554439447</v>
      </c>
      <c r="F45" s="18">
        <f t="shared" si="2"/>
        <v>2.3261492979843945</v>
      </c>
    </row>
    <row r="46" spans="1:6" x14ac:dyDescent="0.2">
      <c r="A46" t="str">
        <f>$A$19</f>
        <v>Real estate</v>
      </c>
      <c r="B46" s="18">
        <f t="shared" si="2"/>
        <v>1.7354812977959668</v>
      </c>
      <c r="C46" s="18">
        <f t="shared" si="2"/>
        <v>1.440423185929159</v>
      </c>
      <c r="D46" s="18">
        <f t="shared" si="2"/>
        <v>1.7614267209474423</v>
      </c>
      <c r="E46" s="18">
        <f t="shared" si="2"/>
        <v>1.7094766174520764</v>
      </c>
      <c r="F46" s="18">
        <f t="shared" si="2"/>
        <v>1.8319182087526646</v>
      </c>
    </row>
    <row r="47" spans="1:6" x14ac:dyDescent="0.2">
      <c r="A47" s="10" t="str">
        <f>$A$20</f>
        <v>Professional services</v>
      </c>
      <c r="B47" s="18">
        <f t="shared" si="2"/>
        <v>11.042826342044274</v>
      </c>
      <c r="C47" s="18">
        <f t="shared" si="2"/>
        <v>11.347397979939901</v>
      </c>
      <c r="D47" s="18">
        <f t="shared" si="2"/>
        <v>10.773501110288665</v>
      </c>
      <c r="E47" s="18">
        <f t="shared" si="2"/>
        <v>10.955864176723091</v>
      </c>
      <c r="F47" s="18">
        <f t="shared" si="2"/>
        <v>11.233114131292151</v>
      </c>
    </row>
    <row r="48" spans="1:6" x14ac:dyDescent="0.2">
      <c r="A48" s="10" t="str">
        <f>$A$21</f>
        <v>Support services</v>
      </c>
      <c r="B48" s="18">
        <f t="shared" si="2"/>
        <v>8.0941728660527943</v>
      </c>
      <c r="C48" s="18">
        <f t="shared" si="2"/>
        <v>8.1219424578644492</v>
      </c>
      <c r="D48" s="18">
        <f t="shared" si="2"/>
        <v>7.5233623242042968</v>
      </c>
      <c r="E48" s="18">
        <f t="shared" si="2"/>
        <v>7.6220813950875073</v>
      </c>
      <c r="F48" s="18">
        <f t="shared" si="2"/>
        <v>7.8718240736138494</v>
      </c>
    </row>
    <row r="49" spans="1:9" x14ac:dyDescent="0.2">
      <c r="A49" s="10" t="str">
        <f>$A$22</f>
        <v>Public admin. and defence</v>
      </c>
      <c r="B49" s="18">
        <f t="shared" si="2"/>
        <v>3.1888833012525923</v>
      </c>
      <c r="C49" s="18">
        <f t="shared" si="2"/>
        <v>2.9376201910818702</v>
      </c>
      <c r="D49" s="18">
        <f t="shared" si="2"/>
        <v>3.0568791635825354</v>
      </c>
      <c r="E49" s="18">
        <f t="shared" si="2"/>
        <v>3.0757994561675503</v>
      </c>
      <c r="F49" s="18">
        <f t="shared" si="2"/>
        <v>2.9166549610039385</v>
      </c>
    </row>
    <row r="50" spans="1:9" x14ac:dyDescent="0.2">
      <c r="A50" s="10" t="str">
        <f>$A$23</f>
        <v>Education</v>
      </c>
      <c r="B50" s="18">
        <f t="shared" si="2"/>
        <v>9.261449355784082</v>
      </c>
      <c r="C50" s="18">
        <f t="shared" si="2"/>
        <v>8.7293429988588347</v>
      </c>
      <c r="D50" s="18">
        <f t="shared" si="2"/>
        <v>8.6875462620281283</v>
      </c>
      <c r="E50" s="18">
        <f t="shared" si="2"/>
        <v>8.4135598552776312</v>
      </c>
      <c r="F50" s="18">
        <f t="shared" si="2"/>
        <v>8.2734543662842448</v>
      </c>
    </row>
    <row r="51" spans="1:9" x14ac:dyDescent="0.2">
      <c r="A51" s="10" t="str">
        <f>$A$24</f>
        <v>Health and social work</v>
      </c>
      <c r="B51" s="18">
        <f t="shared" si="2"/>
        <v>10.674967196721411</v>
      </c>
      <c r="C51" s="18">
        <f t="shared" si="2"/>
        <v>11.07270788453498</v>
      </c>
      <c r="D51" s="18">
        <f t="shared" si="2"/>
        <v>11.168694485566236</v>
      </c>
      <c r="E51" s="18">
        <f t="shared" si="2"/>
        <v>11.326771388121108</v>
      </c>
      <c r="F51" s="18">
        <f t="shared" si="2"/>
        <v>11.064228431145841</v>
      </c>
    </row>
    <row r="52" spans="1:9" x14ac:dyDescent="0.2">
      <c r="A52" s="10" t="str">
        <f>$A$25</f>
        <v>Arts and entertainment</v>
      </c>
      <c r="B52" s="18">
        <f t="shared" si="2"/>
        <v>3.6558170183987486</v>
      </c>
      <c r="C52" s="18">
        <f t="shared" si="2"/>
        <v>3.0221576544366835</v>
      </c>
      <c r="D52" s="18">
        <f t="shared" si="2"/>
        <v>3.0373334566987391</v>
      </c>
      <c r="E52" s="18">
        <f t="shared" si="2"/>
        <v>3.2287242409941812</v>
      </c>
      <c r="F52" s="18">
        <f t="shared" si="2"/>
        <v>3.4390876930623948</v>
      </c>
    </row>
    <row r="53" spans="1:9" x14ac:dyDescent="0.2">
      <c r="A53" s="10" t="str">
        <f>$A$26</f>
        <v>Other services</v>
      </c>
      <c r="B53" s="18">
        <f t="shared" si="2"/>
        <v>3.8160473060849291</v>
      </c>
      <c r="C53" s="18">
        <f t="shared" si="2"/>
        <v>3.7074097199951592</v>
      </c>
      <c r="D53" s="18">
        <f t="shared" si="2"/>
        <v>3.6415155440414417</v>
      </c>
      <c r="E53" s="18">
        <f t="shared" si="2"/>
        <v>3.3671543180745651</v>
      </c>
      <c r="F53" s="18">
        <f t="shared" si="2"/>
        <v>3.2024532187691128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Enterprise M3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2.6849695260667161</v>
      </c>
      <c r="C63" s="18">
        <f>IF(AND(D$3-C$3 &lt;&gt; 0,C5&lt;&gt;0,D5&lt;&gt;0),(EXP(LN(D5/C5)/(D$3-C$3))-1)*100,0)</f>
        <v>-21.3771976558338</v>
      </c>
      <c r="D63" s="18">
        <f t="shared" ref="B63:E78" si="3">IF(AND(E$3-D$3 &lt;&gt; 0,D5&lt;&gt;0,E5&lt;&gt;0),(EXP(LN(E5/D5)/(E$3-D$3))-1)*100,0)</f>
        <v>0.71147084903935287</v>
      </c>
      <c r="E63" s="18">
        <f t="shared" si="3"/>
        <v>0.27135181765862715</v>
      </c>
      <c r="F63" s="18">
        <f>IF(AND(F$3-D$3 &lt;&gt; 0,D5&lt;&gt;0,F5&lt;&gt;0),(EXP(LN(F5/D5)/(F$3-D$3))-1)*100,0)</f>
        <v>0.41784403826532479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25.238291125719048</v>
      </c>
      <c r="C64" s="18">
        <f t="shared" ref="C64:C78" si="4">IF(AND(D$3-C$3 &lt;&gt; 0,C6&lt;&gt;0,D6&lt;&gt;0),(EXP(LN(D6/C6)/(D$3-C$3))-1)*100,0)</f>
        <v>-28.748068006182336</v>
      </c>
      <c r="D64" s="18">
        <f t="shared" si="3"/>
        <v>-2.2699368725307867</v>
      </c>
      <c r="E64" s="18">
        <f t="shared" si="3"/>
        <v>-1.152901376722959</v>
      </c>
      <c r="F64" s="18">
        <f t="shared" ref="F64:F84" si="5">IF(AND(F$3-D$3 &lt;&gt; 0,D6&lt;&gt;0,F6&lt;&gt;0),(EXP(LN(F6/D6)/(F$3-D$3))-1)*100,0)</f>
        <v>-1.526657994048064</v>
      </c>
    </row>
    <row r="65" spans="1:6" x14ac:dyDescent="0.2">
      <c r="A65" t="str">
        <f>$A$7</f>
        <v>Food drink and tobacco</v>
      </c>
      <c r="B65" s="18">
        <f t="shared" si="3"/>
        <v>5.0712745669556636</v>
      </c>
      <c r="C65" s="18">
        <f t="shared" si="4"/>
        <v>-0.4049493813270133</v>
      </c>
      <c r="D65" s="18">
        <f t="shared" si="3"/>
        <v>1.9131827568589665</v>
      </c>
      <c r="E65" s="18">
        <f t="shared" si="3"/>
        <v>1.0390157968242386</v>
      </c>
      <c r="F65" s="18">
        <f t="shared" si="5"/>
        <v>1.3295684553941145</v>
      </c>
    </row>
    <row r="66" spans="1:6" x14ac:dyDescent="0.2">
      <c r="A66" t="str">
        <f>$A$8</f>
        <v>Engineering</v>
      </c>
      <c r="B66" s="18">
        <f t="shared" si="3"/>
        <v>2.642992371709818</v>
      </c>
      <c r="C66" s="18">
        <f t="shared" si="4"/>
        <v>-2.8945931185145546</v>
      </c>
      <c r="D66" s="18">
        <f t="shared" si="3"/>
        <v>-0.72223262612923778</v>
      </c>
      <c r="E66" s="18">
        <f t="shared" si="3"/>
        <v>-2.1441685131301402</v>
      </c>
      <c r="F66" s="18">
        <f t="shared" si="5"/>
        <v>-1.67246731138464</v>
      </c>
    </row>
    <row r="67" spans="1:6" x14ac:dyDescent="0.2">
      <c r="A67" t="str">
        <f>$A$9</f>
        <v>Rest of manufacturing</v>
      </c>
      <c r="B67" s="18">
        <f t="shared" si="3"/>
        <v>0.93094829482200936</v>
      </c>
      <c r="C67" s="18">
        <f t="shared" si="4"/>
        <v>-0.45868735377403436</v>
      </c>
      <c r="D67" s="18">
        <f t="shared" si="3"/>
        <v>-1.4576852661827178</v>
      </c>
      <c r="E67" s="18">
        <f t="shared" si="3"/>
        <v>-1.070931802542574</v>
      </c>
      <c r="F67" s="18">
        <f t="shared" si="5"/>
        <v>-1.2000179867625249</v>
      </c>
    </row>
    <row r="68" spans="1:6" x14ac:dyDescent="0.2">
      <c r="A68" t="str">
        <f>$A$10</f>
        <v>Electricity and gas</v>
      </c>
      <c r="B68" s="18">
        <f t="shared" si="3"/>
        <v>-14.448139196358889</v>
      </c>
      <c r="C68" s="18">
        <f t="shared" si="4"/>
        <v>25.462962962963264</v>
      </c>
      <c r="D68" s="18">
        <f t="shared" si="3"/>
        <v>-0.62451513081562826</v>
      </c>
      <c r="E68" s="18">
        <f t="shared" si="3"/>
        <v>7.8590121305555094E-2</v>
      </c>
      <c r="F68" s="18">
        <f t="shared" si="5"/>
        <v>-0.15632930257702959</v>
      </c>
    </row>
    <row r="69" spans="1:6" x14ac:dyDescent="0.2">
      <c r="A69" t="str">
        <f>$A$11</f>
        <v>Water and sewerage</v>
      </c>
      <c r="B69" s="18">
        <f t="shared" si="3"/>
        <v>8.1312615389379737</v>
      </c>
      <c r="C69" s="18">
        <f t="shared" si="4"/>
        <v>-7.9160288650780171</v>
      </c>
      <c r="D69" s="18">
        <f t="shared" si="3"/>
        <v>1.4397731360194843</v>
      </c>
      <c r="E69" s="18">
        <f t="shared" si="3"/>
        <v>1.1102252919154232</v>
      </c>
      <c r="F69" s="18">
        <f t="shared" si="5"/>
        <v>1.2199554452501316</v>
      </c>
    </row>
    <row r="70" spans="1:6" x14ac:dyDescent="0.2">
      <c r="A70" t="str">
        <f>$A$12</f>
        <v>Construction</v>
      </c>
      <c r="B70" s="18">
        <f t="shared" si="3"/>
        <v>2.4473059321639123</v>
      </c>
      <c r="C70" s="18">
        <f t="shared" si="4"/>
        <v>3.0733526730212013</v>
      </c>
      <c r="D70" s="18">
        <f t="shared" si="3"/>
        <v>1.4039187735363834</v>
      </c>
      <c r="E70" s="18">
        <f t="shared" si="3"/>
        <v>0.83588015001214711</v>
      </c>
      <c r="F70" s="18">
        <f t="shared" si="5"/>
        <v>1.0248719185084409</v>
      </c>
    </row>
    <row r="71" spans="1:6" x14ac:dyDescent="0.2">
      <c r="A71" t="str">
        <f>$A$13</f>
        <v>Wholesale and retail trade</v>
      </c>
      <c r="B71" s="18">
        <f t="shared" si="3"/>
        <v>1.3559102790674293</v>
      </c>
      <c r="C71" s="18">
        <f t="shared" si="4"/>
        <v>2.3812354191123708</v>
      </c>
      <c r="D71" s="18">
        <f t="shared" si="3"/>
        <v>0.21518379684006828</v>
      </c>
      <c r="E71" s="18">
        <f t="shared" si="3"/>
        <v>0.15272814049083205</v>
      </c>
      <c r="F71" s="18">
        <f t="shared" si="5"/>
        <v>0.17354236659408162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1.5366829206059807</v>
      </c>
      <c r="C72" s="18">
        <f t="shared" si="4"/>
        <v>-8.2715933602171337</v>
      </c>
      <c r="D72" s="18">
        <f t="shared" si="3"/>
        <v>1.0066880194275374</v>
      </c>
      <c r="E72" s="18">
        <f t="shared" si="3"/>
        <v>0.14267848914768511</v>
      </c>
      <c r="F72" s="18">
        <f t="shared" si="5"/>
        <v>0.42985733679654636</v>
      </c>
    </row>
    <row r="73" spans="1:6" x14ac:dyDescent="0.2">
      <c r="A73" t="str">
        <f>$A$15</f>
        <v>Accommodation and food</v>
      </c>
      <c r="B73" s="18">
        <f t="shared" si="6"/>
        <v>1.8837725923173343</v>
      </c>
      <c r="C73" s="18">
        <f>IF(AND(D$3-C$3 &lt;&gt; 0,C15&lt;&gt;0,D15&lt;&gt;0),(EXP(LN(D15/C15)/(D$3-C$3))-1)*100,0)</f>
        <v>-7.6813446038924589</v>
      </c>
      <c r="D73" s="18">
        <f t="shared" si="3"/>
        <v>1.1185173624075784</v>
      </c>
      <c r="E73" s="18">
        <f t="shared" si="3"/>
        <v>1.4286214352416282</v>
      </c>
      <c r="F73" s="18">
        <f t="shared" si="5"/>
        <v>1.325147887156608</v>
      </c>
    </row>
    <row r="74" spans="1:6" x14ac:dyDescent="0.2">
      <c r="A74" t="str">
        <f>$A$16</f>
        <v>Media</v>
      </c>
      <c r="B74" s="18">
        <f t="shared" si="6"/>
        <v>-10.078700192463351</v>
      </c>
      <c r="C74" s="18">
        <f>IF(AND(D$3-C$3 &lt;&gt; 0,C16&lt;&gt;0,D16&lt;&gt;0),(EXP(LN(D16/C16)/(D$3-C$3))-1)*100,0)</f>
        <v>10.760211800302422</v>
      </c>
      <c r="D74" s="18">
        <f t="shared" si="3"/>
        <v>-0.72057112255764499</v>
      </c>
      <c r="E74" s="18">
        <f t="shared" si="3"/>
        <v>-0.23254772670517898</v>
      </c>
      <c r="F74" s="18">
        <f t="shared" si="5"/>
        <v>-0.39548816181390611</v>
      </c>
    </row>
    <row r="75" spans="1:6" x14ac:dyDescent="0.2">
      <c r="A75" t="str">
        <f>$A$17</f>
        <v>Information technology</v>
      </c>
      <c r="B75" s="18">
        <f t="shared" si="6"/>
        <v>-0.28482710252055732</v>
      </c>
      <c r="C75" s="18">
        <f t="shared" si="4"/>
        <v>1.5849394890185886</v>
      </c>
      <c r="D75" s="18">
        <f t="shared" si="3"/>
        <v>1.4584485011276627</v>
      </c>
      <c r="E75" s="18">
        <f t="shared" si="3"/>
        <v>0.79873699825836475</v>
      </c>
      <c r="F75" s="18">
        <f t="shared" si="5"/>
        <v>1.0181628242748042</v>
      </c>
    </row>
    <row r="76" spans="1:6" x14ac:dyDescent="0.2">
      <c r="A76" t="str">
        <f>$A$18</f>
        <v>Finance and insurance</v>
      </c>
      <c r="B76" s="18">
        <f t="shared" si="6"/>
        <v>-0.39198576205570212</v>
      </c>
      <c r="C76" s="18">
        <f t="shared" si="4"/>
        <v>0.89014422048190323</v>
      </c>
      <c r="D76" s="18">
        <f t="shared" si="3"/>
        <v>-0.4269601648262622</v>
      </c>
      <c r="E76" s="18">
        <f t="shared" si="3"/>
        <v>-0.69198173354024783</v>
      </c>
      <c r="F76" s="18">
        <f t="shared" si="5"/>
        <v>-0.60371967860197717</v>
      </c>
    </row>
    <row r="77" spans="1:6" x14ac:dyDescent="0.2">
      <c r="A77" t="str">
        <f>$A$19</f>
        <v>Real estate</v>
      </c>
      <c r="B77" s="18">
        <f t="shared" si="6"/>
        <v>-4.0742307153450286</v>
      </c>
      <c r="C77" s="18">
        <f t="shared" si="4"/>
        <v>19.817480922035703</v>
      </c>
      <c r="D77" s="18">
        <f t="shared" si="3"/>
        <v>-2.1019997128168821E-2</v>
      </c>
      <c r="E77" s="18">
        <f t="shared" si="3"/>
        <v>1.0887617140434402</v>
      </c>
      <c r="F77" s="18">
        <f t="shared" si="5"/>
        <v>0.7174724368534946</v>
      </c>
    </row>
    <row r="78" spans="1:6" x14ac:dyDescent="0.2">
      <c r="A78" t="str">
        <f>$A$20</f>
        <v>Professional services</v>
      </c>
      <c r="B78" s="18">
        <f t="shared" si="6"/>
        <v>1.1863104254201673</v>
      </c>
      <c r="C78" s="18">
        <f t="shared" si="4"/>
        <v>-6.9735856593598378</v>
      </c>
      <c r="D78" s="18">
        <f t="shared" si="3"/>
        <v>0.91760625146732888</v>
      </c>
      <c r="E78" s="18">
        <f t="shared" si="3"/>
        <v>0.64308447600254226</v>
      </c>
      <c r="F78" s="18">
        <f t="shared" si="5"/>
        <v>0.7345086596098005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0.58647935766913406</v>
      </c>
      <c r="C79" s="18">
        <f t="shared" ref="C79:C84" si="8">IF(AND(D$3-C$3 &lt;&gt; 0,C21&lt;&gt;0,D21&lt;&gt;0),(EXP(LN(D21/C21)/(D$3-C$3))-1)*100,0)</f>
        <v>-9.2393124232618025</v>
      </c>
      <c r="D79" s="18">
        <f t="shared" ref="D79:D84" si="9">IF(AND(E$3-D$3 &lt;&gt; 0,D21&lt;&gt;0,E21&lt;&gt;0),(EXP(LN(E21/D21)/(E$3-D$3))-1)*100,0)</f>
        <v>0.84196638547022751</v>
      </c>
      <c r="E79" s="18">
        <f t="shared" ref="E79:E84" si="10">IF(AND(F$3-E$3 &lt;&gt; 0,E21&lt;&gt;0,F21&lt;&gt;0),(EXP(LN(F21/E21)/(F$3-E$3))-1)*100,0)</f>
        <v>0.71606859762078923</v>
      </c>
      <c r="F79" s="18">
        <f t="shared" si="5"/>
        <v>0.7580170528580954</v>
      </c>
    </row>
    <row r="80" spans="1:6" x14ac:dyDescent="0.2">
      <c r="A80" s="10" t="str">
        <f>$A$22</f>
        <v>Public admin. and defence</v>
      </c>
      <c r="B80" s="18">
        <f t="shared" si="7"/>
        <v>-1.5406410296633921</v>
      </c>
      <c r="C80" s="18">
        <f t="shared" si="8"/>
        <v>1.9596497318982165</v>
      </c>
      <c r="D80" s="18">
        <f t="shared" si="9"/>
        <v>0.70358549566535977</v>
      </c>
      <c r="E80" s="18">
        <f t="shared" si="10"/>
        <v>-0.14006266713544324</v>
      </c>
      <c r="F80" s="18">
        <f t="shared" si="5"/>
        <v>0.14036514937834088</v>
      </c>
    </row>
    <row r="81" spans="1:6" x14ac:dyDescent="0.2">
      <c r="A81" s="10" t="str">
        <f>$A$23</f>
        <v>Education</v>
      </c>
      <c r="B81" s="18">
        <f t="shared" si="7"/>
        <v>-0.97533088477983476</v>
      </c>
      <c r="C81" s="18">
        <f t="shared" si="8"/>
        <v>-2.4872780143314288</v>
      </c>
      <c r="D81" s="18">
        <f t="shared" si="9"/>
        <v>-6.3182190975419328E-2</v>
      </c>
      <c r="E81" s="18">
        <f t="shared" si="10"/>
        <v>0.22343742736292693</v>
      </c>
      <c r="F81" s="18">
        <f t="shared" si="5"/>
        <v>0.12780633443161271</v>
      </c>
    </row>
    <row r="82" spans="1:6" x14ac:dyDescent="0.2">
      <c r="A82" s="10" t="str">
        <f>$A$24</f>
        <v>Health and social work</v>
      </c>
      <c r="B82" s="18">
        <f t="shared" si="7"/>
        <v>1.4237287058388892</v>
      </c>
      <c r="C82" s="18">
        <f t="shared" si="8"/>
        <v>-1.1687527504581796</v>
      </c>
      <c r="D82" s="18">
        <f t="shared" si="9"/>
        <v>0.86250026224679033</v>
      </c>
      <c r="E82" s="18">
        <f t="shared" si="10"/>
        <v>0.1567180508444288</v>
      </c>
      <c r="F82" s="18">
        <f t="shared" si="5"/>
        <v>0.39142833116343478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-4.1701262854960781</v>
      </c>
      <c r="C83" s="18">
        <f t="shared" si="8"/>
        <v>-1.5261164648093017</v>
      </c>
      <c r="D83" s="18">
        <f t="shared" si="9"/>
        <v>1.8161523375108679</v>
      </c>
      <c r="E83" s="18">
        <f t="shared" si="10"/>
        <v>1.027548527094746</v>
      </c>
      <c r="F83" s="18">
        <f t="shared" si="5"/>
        <v>1.2897354472019229</v>
      </c>
    </row>
    <row r="84" spans="1:6" x14ac:dyDescent="0.2">
      <c r="A84" s="10" t="str">
        <f>$A$26</f>
        <v>Other services</v>
      </c>
      <c r="B84" s="18">
        <f t="shared" si="7"/>
        <v>-0.22265167968822386</v>
      </c>
      <c r="C84" s="18">
        <f t="shared" si="8"/>
        <v>-3.7596283164205824</v>
      </c>
      <c r="D84" s="18">
        <f t="shared" si="9"/>
        <v>-0.98405074811211968</v>
      </c>
      <c r="E84" s="18">
        <f t="shared" si="10"/>
        <v>-0.11033363214077996</v>
      </c>
      <c r="F84" s="18">
        <f t="shared" si="5"/>
        <v>-0.40242595993440489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0.50039053026922353</v>
      </c>
      <c r="C86" s="18">
        <f>IF(AND(D$3-C$3 &lt;&gt; 0,C28&lt;&gt;0,D28&lt;&gt;0),(EXP(LN(D28/C28)/(D$3-C$3))-1)*100,0)</f>
        <v>-2.0181336258526028</v>
      </c>
      <c r="D86" s="18">
        <f>IF(AND(E$3-D$3 &lt;&gt; 0,D28&lt;&gt;0,E28&lt;&gt;0),(EXP(LN(E28/D28)/(E$3-D$3))-1)*100,0)</f>
        <v>0.57938709657918697</v>
      </c>
      <c r="E86" s="18">
        <f>IF(AND(F$3-E$3 &lt;&gt; 0,E28&lt;&gt;0,F28&lt;&gt;0),(EXP(LN(F28/E28)/(F$3-E$3))-1)*100,0)</f>
        <v>0.39187955008854747</v>
      </c>
      <c r="F86" s="18">
        <f>IF(AND(F$3-D$3 &lt;&gt; 0,D28&lt;&gt;0,F28&lt;&gt;0),(EXP(LN(F28/D28)/(F$3-D$3))-1)*100,0)</f>
        <v>0.45434319276140833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0.75500000000002832</v>
      </c>
      <c r="C90" s="27">
        <f>D5-C5</f>
        <v>-1.6050000000000049</v>
      </c>
      <c r="D90" s="27">
        <f t="shared" si="11"/>
        <v>0.21299999999999386</v>
      </c>
      <c r="E90" s="27">
        <f t="shared" si="11"/>
        <v>0.16799999999999748</v>
      </c>
      <c r="F90" s="27">
        <f>F5-D5</f>
        <v>0.38099999999999135</v>
      </c>
    </row>
    <row r="91" spans="1:6" x14ac:dyDescent="0.2">
      <c r="A91" t="str">
        <f>$A$6</f>
        <v>Mining and quarrying</v>
      </c>
      <c r="B91" s="27">
        <f t="shared" si="11"/>
        <v>0.38399999999999895</v>
      </c>
      <c r="C91" s="27">
        <f t="shared" ref="C91:C105" si="12">D6-C6</f>
        <v>-0.18599999999999939</v>
      </c>
      <c r="D91" s="27">
        <f t="shared" si="11"/>
        <v>-5.0000000000000155E-2</v>
      </c>
      <c r="E91" s="27">
        <f t="shared" si="11"/>
        <v>-4.4999999999999041E-2</v>
      </c>
      <c r="F91" s="27">
        <f t="shared" ref="F91:F111" si="13">F6-D6</f>
        <v>-9.4999999999999196E-2</v>
      </c>
    </row>
    <row r="92" spans="1:6" x14ac:dyDescent="0.2">
      <c r="A92" t="str">
        <f>$A$7</f>
        <v>Food drink and tobacco</v>
      </c>
      <c r="B92" s="27">
        <f t="shared" si="11"/>
        <v>0.79799999999999294</v>
      </c>
      <c r="C92" s="27">
        <f t="shared" si="12"/>
        <v>-1.7999999999985583E-2</v>
      </c>
      <c r="D92" s="27">
        <f t="shared" si="11"/>
        <v>0.43999999999999861</v>
      </c>
      <c r="E92" s="27">
        <f t="shared" si="11"/>
        <v>0.52999999999998781</v>
      </c>
      <c r="F92" s="27">
        <f t="shared" si="13"/>
        <v>0.96999999999998643</v>
      </c>
    </row>
    <row r="93" spans="1:6" x14ac:dyDescent="0.2">
      <c r="A93" t="str">
        <f>$A$8</f>
        <v>Engineering</v>
      </c>
      <c r="B93" s="27">
        <f t="shared" si="11"/>
        <v>1.2700000000000102</v>
      </c>
      <c r="C93" s="27">
        <f t="shared" si="12"/>
        <v>-0.3710000000000111</v>
      </c>
      <c r="D93" s="27">
        <f t="shared" si="11"/>
        <v>-0.44299999999997119</v>
      </c>
      <c r="E93" s="27">
        <f t="shared" si="11"/>
        <v>-2.3390000000000537</v>
      </c>
      <c r="F93" s="27">
        <f t="shared" si="13"/>
        <v>-2.7820000000000249</v>
      </c>
    </row>
    <row r="94" spans="1:6" x14ac:dyDescent="0.2">
      <c r="A94" t="str">
        <f>$A$9</f>
        <v>Rest of manufacturing</v>
      </c>
      <c r="B94" s="27">
        <f t="shared" si="11"/>
        <v>1.181999999999956</v>
      </c>
      <c r="C94" s="27">
        <f t="shared" si="12"/>
        <v>-0.14899999999995828</v>
      </c>
      <c r="D94" s="27">
        <f t="shared" si="11"/>
        <v>-2.2890000000000761</v>
      </c>
      <c r="E94" s="27">
        <f t="shared" si="11"/>
        <v>-3.0670000000000002</v>
      </c>
      <c r="F94" s="27">
        <f t="shared" si="13"/>
        <v>-5.3560000000000763</v>
      </c>
    </row>
    <row r="95" spans="1:6" x14ac:dyDescent="0.2">
      <c r="A95" t="str">
        <f>$A$10</f>
        <v>Electricity and gas</v>
      </c>
      <c r="B95" s="27">
        <f t="shared" si="11"/>
        <v>-2.6209999999999996</v>
      </c>
      <c r="C95" s="27">
        <f t="shared" si="12"/>
        <v>0.77000000000000757</v>
      </c>
      <c r="D95" s="27">
        <f t="shared" si="11"/>
        <v>-0.11700000000000133</v>
      </c>
      <c r="E95" s="27">
        <f t="shared" si="11"/>
        <v>2.9000000000000803E-2</v>
      </c>
      <c r="F95" s="27">
        <f t="shared" si="13"/>
        <v>-8.8000000000000522E-2</v>
      </c>
    </row>
    <row r="96" spans="1:6" x14ac:dyDescent="0.2">
      <c r="A96" t="str">
        <f>$A$11</f>
        <v>Water and sewerage</v>
      </c>
      <c r="B96" s="27">
        <f t="shared" si="11"/>
        <v>1.2279999999999993</v>
      </c>
      <c r="C96" s="27">
        <f t="shared" si="12"/>
        <v>-0.36200000000001786</v>
      </c>
      <c r="D96" s="27">
        <f t="shared" si="11"/>
        <v>0.31200000000003136</v>
      </c>
      <c r="E96" s="27">
        <f t="shared" si="11"/>
        <v>0.5279999999999756</v>
      </c>
      <c r="F96" s="27">
        <f t="shared" si="13"/>
        <v>0.84000000000000696</v>
      </c>
    </row>
    <row r="97" spans="1:6" x14ac:dyDescent="0.2">
      <c r="A97" t="str">
        <f>$A$12</f>
        <v>Construction</v>
      </c>
      <c r="B97" s="27">
        <f t="shared" si="11"/>
        <v>5.5609999999998578</v>
      </c>
      <c r="C97" s="27">
        <f t="shared" si="12"/>
        <v>1.8540000000000418</v>
      </c>
      <c r="D97" s="27">
        <f t="shared" si="11"/>
        <v>4.4889999999997698</v>
      </c>
      <c r="E97" s="27">
        <f t="shared" si="11"/>
        <v>5.7870000000001056</v>
      </c>
      <c r="F97" s="27">
        <f t="shared" si="13"/>
        <v>10.275999999999875</v>
      </c>
    </row>
    <row r="98" spans="1:6" x14ac:dyDescent="0.2">
      <c r="A98" t="str">
        <f>$A$13</f>
        <v>Wholesale and retail trade</v>
      </c>
      <c r="B98" s="27">
        <f t="shared" si="11"/>
        <v>7.0590000000003101</v>
      </c>
      <c r="C98" s="27">
        <f t="shared" si="12"/>
        <v>3.2050000000000978</v>
      </c>
      <c r="D98" s="27">
        <f t="shared" si="11"/>
        <v>1.4889999999997201</v>
      </c>
      <c r="E98" s="27">
        <f t="shared" si="11"/>
        <v>2.1420000000000528</v>
      </c>
      <c r="F98" s="27">
        <f t="shared" si="13"/>
        <v>3.6309999999997729</v>
      </c>
    </row>
    <row r="99" spans="1:6" x14ac:dyDescent="0.2">
      <c r="A99" t="str">
        <f>$A$14</f>
        <v>Transport and storage</v>
      </c>
      <c r="B99" s="27">
        <f t="shared" si="11"/>
        <v>1.8929999999997982</v>
      </c>
      <c r="C99" s="27">
        <f t="shared" si="12"/>
        <v>-2.6459999999998445</v>
      </c>
      <c r="D99" s="27">
        <f t="shared" si="11"/>
        <v>1.5070000000000014</v>
      </c>
      <c r="E99" s="27">
        <f t="shared" si="11"/>
        <v>0.44299999999996231</v>
      </c>
      <c r="F99" s="27">
        <f t="shared" si="13"/>
        <v>1.9499999999999638</v>
      </c>
    </row>
    <row r="100" spans="1:6" x14ac:dyDescent="0.2">
      <c r="A100" t="str">
        <f>$A$15</f>
        <v>Accommodation and food</v>
      </c>
      <c r="B100" s="27">
        <f t="shared" si="11"/>
        <v>4.3910000000002114</v>
      </c>
      <c r="C100" s="27">
        <f t="shared" si="12"/>
        <v>-4.6890000000001208</v>
      </c>
      <c r="D100" s="27">
        <f t="shared" si="11"/>
        <v>3.2229999999999492</v>
      </c>
      <c r="E100" s="27">
        <f t="shared" si="11"/>
        <v>9.0800000000000693</v>
      </c>
      <c r="F100" s="27">
        <f t="shared" si="13"/>
        <v>12.303000000000019</v>
      </c>
    </row>
    <row r="101" spans="1:6" x14ac:dyDescent="0.2">
      <c r="A101" t="str">
        <f>$A$16</f>
        <v>Media</v>
      </c>
      <c r="B101" s="27">
        <f t="shared" si="11"/>
        <v>-2.7999999999999856</v>
      </c>
      <c r="C101" s="27">
        <f t="shared" si="12"/>
        <v>0.56899999999999284</v>
      </c>
      <c r="D101" s="27">
        <f t="shared" si="11"/>
        <v>-0.20799999999999486</v>
      </c>
      <c r="E101" s="27">
        <f t="shared" si="11"/>
        <v>-0.13000000000000789</v>
      </c>
      <c r="F101" s="27">
        <f t="shared" si="13"/>
        <v>-0.33800000000000274</v>
      </c>
    </row>
    <row r="102" spans="1:6" x14ac:dyDescent="0.2">
      <c r="A102" t="str">
        <f>$A$17</f>
        <v>Information technology</v>
      </c>
      <c r="B102" s="27">
        <f t="shared" si="11"/>
        <v>-0.64000000000000767</v>
      </c>
      <c r="C102" s="27">
        <f t="shared" si="12"/>
        <v>0.88400000000011403</v>
      </c>
      <c r="D102" s="27">
        <f t="shared" si="11"/>
        <v>4.2540000000000475</v>
      </c>
      <c r="E102" s="27">
        <f t="shared" si="11"/>
        <v>5.0439999999999472</v>
      </c>
      <c r="F102" s="27">
        <f t="shared" si="13"/>
        <v>9.2979999999999947</v>
      </c>
    </row>
    <row r="103" spans="1:6" x14ac:dyDescent="0.2">
      <c r="A103" t="str">
        <f>$A$18</f>
        <v>Finance and insurance</v>
      </c>
      <c r="B103" s="27">
        <f t="shared" si="11"/>
        <v>-0.36999999999999389</v>
      </c>
      <c r="C103" s="27">
        <f t="shared" si="12"/>
        <v>0.20800000000000551</v>
      </c>
      <c r="D103" s="27">
        <f t="shared" si="11"/>
        <v>-0.49899999999996325</v>
      </c>
      <c r="E103" s="27">
        <f t="shared" si="11"/>
        <v>-1.5480000000000125</v>
      </c>
      <c r="F103" s="27">
        <f t="shared" si="13"/>
        <v>-2.0469999999999757</v>
      </c>
    </row>
    <row r="104" spans="1:6" x14ac:dyDescent="0.2">
      <c r="A104" t="str">
        <f>$A$19</f>
        <v>Real estate</v>
      </c>
      <c r="B104" s="27">
        <f t="shared" si="11"/>
        <v>-2.3009999999999931</v>
      </c>
      <c r="C104" s="27">
        <f t="shared" si="12"/>
        <v>2.518999999999961</v>
      </c>
      <c r="D104" s="27">
        <f t="shared" si="11"/>
        <v>-1.5999999999982251E-2</v>
      </c>
      <c r="E104" s="27">
        <f t="shared" si="11"/>
        <v>1.7399999999999913</v>
      </c>
      <c r="F104" s="27">
        <f t="shared" si="13"/>
        <v>1.7240000000000091</v>
      </c>
    </row>
    <row r="105" spans="1:6" x14ac:dyDescent="0.2">
      <c r="A105" t="str">
        <f>$A$20</f>
        <v>Professional services</v>
      </c>
      <c r="B105" s="27">
        <f t="shared" si="11"/>
        <v>4.613999999999848</v>
      </c>
      <c r="C105" s="27">
        <f t="shared" si="12"/>
        <v>-6.9829999999999615</v>
      </c>
      <c r="D105" s="27">
        <f t="shared" si="11"/>
        <v>4.3530000000002218</v>
      </c>
      <c r="E105" s="27">
        <f t="shared" si="11"/>
        <v>6.4549999999997709</v>
      </c>
      <c r="F105" s="27">
        <f t="shared" si="13"/>
        <v>10.807999999999993</v>
      </c>
    </row>
    <row r="106" spans="1:6" x14ac:dyDescent="0.2">
      <c r="A106" s="10" t="str">
        <f>$A$21</f>
        <v>Support services</v>
      </c>
      <c r="B106" s="27">
        <f t="shared" ref="B106:B111" si="14">C21-B21</f>
        <v>1.6570000000003233</v>
      </c>
      <c r="C106" s="27">
        <f t="shared" ref="C106:C111" si="15">D21-C21</f>
        <v>-6.6220000000002273</v>
      </c>
      <c r="D106" s="27">
        <f t="shared" ref="D106:D111" si="16">E21-D21</f>
        <v>2.7849999999997408</v>
      </c>
      <c r="E106" s="27">
        <f t="shared" ref="E106:E111" si="17">F21-E21</f>
        <v>5.0170000000001664</v>
      </c>
      <c r="F106" s="27">
        <f t="shared" si="13"/>
        <v>7.8019999999999072</v>
      </c>
    </row>
    <row r="107" spans="1:6" x14ac:dyDescent="0.2">
      <c r="A107" s="10" t="str">
        <f>$A$22</f>
        <v>Public admin. and defence</v>
      </c>
      <c r="B107" s="27">
        <f t="shared" si="14"/>
        <v>-1.6609999999999161</v>
      </c>
      <c r="C107" s="27">
        <f t="shared" si="15"/>
        <v>0.5079999999999778</v>
      </c>
      <c r="D107" s="27">
        <f t="shared" si="16"/>
        <v>0.94299999999991968</v>
      </c>
      <c r="E107" s="27">
        <f t="shared" si="17"/>
        <v>-0.38099999999994338</v>
      </c>
      <c r="F107" s="27">
        <f t="shared" si="13"/>
        <v>0.5619999999999763</v>
      </c>
    </row>
    <row r="108" spans="1:6" x14ac:dyDescent="0.2">
      <c r="A108" s="10" t="str">
        <f>$A$23</f>
        <v>Education</v>
      </c>
      <c r="B108" s="27">
        <f t="shared" si="14"/>
        <v>-3.0800000000002683</v>
      </c>
      <c r="C108" s="27">
        <f t="shared" si="15"/>
        <v>-1.9159999999997837</v>
      </c>
      <c r="D108" s="27">
        <f t="shared" si="16"/>
        <v>-0.23700000000017951</v>
      </c>
      <c r="E108" s="27">
        <f t="shared" si="17"/>
        <v>1.6900000000002109</v>
      </c>
      <c r="F108" s="27">
        <f t="shared" si="13"/>
        <v>1.4530000000000314</v>
      </c>
    </row>
    <row r="109" spans="1:6" x14ac:dyDescent="0.2">
      <c r="A109" s="10" t="str">
        <f>$A$24</f>
        <v>Health and social work</v>
      </c>
      <c r="B109" s="27">
        <f t="shared" si="14"/>
        <v>5.3720000000000852</v>
      </c>
      <c r="C109" s="27">
        <f t="shared" si="15"/>
        <v>-1.1420000000001949</v>
      </c>
      <c r="D109" s="27">
        <f t="shared" si="16"/>
        <v>4.2370000000002932</v>
      </c>
      <c r="E109" s="27">
        <f t="shared" si="17"/>
        <v>1.5909999999996529</v>
      </c>
      <c r="F109" s="27">
        <f t="shared" si="13"/>
        <v>5.8279999999999461</v>
      </c>
    </row>
    <row r="110" spans="1:6" x14ac:dyDescent="0.2">
      <c r="A110" s="10" t="str">
        <f>$A$25</f>
        <v>Arts and entertainment</v>
      </c>
      <c r="B110" s="27">
        <f t="shared" si="14"/>
        <v>-4.9540000000001072</v>
      </c>
      <c r="C110" s="27">
        <f t="shared" si="15"/>
        <v>-0.40699999999999292</v>
      </c>
      <c r="D110" s="27">
        <f t="shared" si="16"/>
        <v>2.4730000000000203</v>
      </c>
      <c r="E110" s="27">
        <f t="shared" si="17"/>
        <v>3.0929999999999715</v>
      </c>
      <c r="F110" s="27">
        <f t="shared" si="13"/>
        <v>5.5659999999999918</v>
      </c>
    </row>
    <row r="111" spans="1:6" x14ac:dyDescent="0.2">
      <c r="A111" s="10" t="str">
        <f>$A$26</f>
        <v>Other services</v>
      </c>
      <c r="B111" s="27">
        <f t="shared" si="14"/>
        <v>-0.29299999999984294</v>
      </c>
      <c r="C111" s="27">
        <f t="shared" si="15"/>
        <v>-1.2300000000001603</v>
      </c>
      <c r="D111" s="27">
        <f t="shared" si="16"/>
        <v>-1.5189999999999202</v>
      </c>
      <c r="E111" s="27">
        <f t="shared" si="17"/>
        <v>-0.32900000000001128</v>
      </c>
      <c r="F111" s="27">
        <f t="shared" si="13"/>
        <v>-1.8479999999999315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17.444000000000528</v>
      </c>
      <c r="C113" s="29">
        <f>D28-C28</f>
        <v>-17.809000000000083</v>
      </c>
      <c r="D113" s="29">
        <f>E28-D28</f>
        <v>25.339999999999577</v>
      </c>
      <c r="E113" s="29">
        <f>F28-E28</f>
        <v>35.49799999999982</v>
      </c>
      <c r="F113" s="29">
        <f>F28-D28</f>
        <v>60.837999999999397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Enterprise M3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16.005999999999979</v>
      </c>
      <c r="C7" s="31">
        <f>'Ind T1'!C7</f>
        <v>15.752000000000006</v>
      </c>
      <c r="D7" s="31">
        <f>'Ind T1'!D7</f>
        <v>14.368999999999991</v>
      </c>
      <c r="E7" s="31">
        <f>'Ind T1'!E7</f>
        <v>14.727000000000015</v>
      </c>
      <c r="F7" s="31">
        <f>'Ind T1'!F7</f>
        <v>15.406999999999989</v>
      </c>
      <c r="H7" s="31">
        <f>C7-B7</f>
        <v>-0.25399999999997291</v>
      </c>
      <c r="I7" s="31">
        <f>D7-C7</f>
        <v>-1.3830000000000151</v>
      </c>
      <c r="J7" s="31">
        <f>E7-D7</f>
        <v>0.35800000000002363</v>
      </c>
      <c r="K7" s="31">
        <f>F7-E7</f>
        <v>0.67999999999997485</v>
      </c>
      <c r="L7" s="31">
        <f>F7-D7</f>
        <v>1.0379999999999985</v>
      </c>
    </row>
    <row r="8" spans="1:12" x14ac:dyDescent="0.2">
      <c r="A8" t="str">
        <f>'Ind T2'!A5</f>
        <v>Agriculture</v>
      </c>
      <c r="B8" s="32">
        <f>'Ind T2'!B5</f>
        <v>6.752999999999985</v>
      </c>
      <c r="C8" s="32">
        <f>'Ind T2'!C5</f>
        <v>7.5080000000000133</v>
      </c>
      <c r="D8" s="32">
        <f>'Ind T2'!D5</f>
        <v>5.9030000000000085</v>
      </c>
      <c r="E8" s="32">
        <f>'Ind T2'!E5</f>
        <v>6.1160000000000023</v>
      </c>
      <c r="F8" s="32">
        <f>'Ind T2'!F5</f>
        <v>6.2839999999999998</v>
      </c>
      <c r="H8" s="11">
        <f t="shared" ref="H8:H40" si="0">C8-B8</f>
        <v>0.75500000000002832</v>
      </c>
      <c r="I8" s="31">
        <f t="shared" ref="I8:I38" si="1">D8-C8</f>
        <v>-1.6050000000000049</v>
      </c>
      <c r="J8" s="11">
        <f t="shared" ref="J8:J38" si="2">E8-D8</f>
        <v>0.21299999999999386</v>
      </c>
      <c r="K8" s="11">
        <f t="shared" ref="K8:K38" si="3">F8-E8</f>
        <v>0.16799999999999748</v>
      </c>
      <c r="L8" s="31">
        <f t="shared" ref="L8:L40" si="4">F8-D8</f>
        <v>0.38099999999999135</v>
      </c>
    </row>
    <row r="9" spans="1:12" x14ac:dyDescent="0.2">
      <c r="A9" t="str">
        <f>'Ind T2'!A6</f>
        <v>Mining and quarrying</v>
      </c>
      <c r="B9" s="32">
        <f>'Ind T2'!B6</f>
        <v>0.26299999999999996</v>
      </c>
      <c r="C9" s="32">
        <f>'Ind T2'!C6</f>
        <v>0.64699999999999891</v>
      </c>
      <c r="D9" s="32">
        <f>'Ind T2'!D6</f>
        <v>0.46099999999999952</v>
      </c>
      <c r="E9" s="32">
        <f>'Ind T2'!E6</f>
        <v>0.41099999999999937</v>
      </c>
      <c r="F9" s="32">
        <f>'Ind T2'!F6</f>
        <v>0.36600000000000033</v>
      </c>
      <c r="H9" s="11">
        <f t="shared" si="0"/>
        <v>0.38399999999999895</v>
      </c>
      <c r="I9" s="31">
        <f t="shared" si="1"/>
        <v>-0.18599999999999939</v>
      </c>
      <c r="J9" s="11">
        <f t="shared" si="2"/>
        <v>-5.0000000000000155E-2</v>
      </c>
      <c r="K9" s="11">
        <f t="shared" si="3"/>
        <v>-4.4999999999999041E-2</v>
      </c>
      <c r="L9" s="31">
        <f t="shared" si="4"/>
        <v>-9.4999999999999196E-2</v>
      </c>
    </row>
    <row r="10" spans="1:12" x14ac:dyDescent="0.2">
      <c r="A10" t="str">
        <f>'Ind T2'!A10</f>
        <v>Electricity and gas</v>
      </c>
      <c r="B10" s="32">
        <f>'Ind T2'!B10</f>
        <v>5.6449999999999925</v>
      </c>
      <c r="C10" s="32">
        <f>'Ind T2'!C10</f>
        <v>3.0239999999999929</v>
      </c>
      <c r="D10" s="32">
        <f>'Ind T2'!D10</f>
        <v>3.7940000000000005</v>
      </c>
      <c r="E10" s="32">
        <f>'Ind T2'!E10</f>
        <v>3.6769999999999992</v>
      </c>
      <c r="F10" s="32">
        <f>'Ind T2'!F10</f>
        <v>3.706</v>
      </c>
      <c r="H10" s="11">
        <f t="shared" si="0"/>
        <v>-2.6209999999999996</v>
      </c>
      <c r="I10" s="31">
        <f t="shared" si="1"/>
        <v>0.77000000000000757</v>
      </c>
      <c r="J10" s="11">
        <f t="shared" si="2"/>
        <v>-0.11700000000000133</v>
      </c>
      <c r="K10" s="11">
        <f t="shared" si="3"/>
        <v>2.9000000000000803E-2</v>
      </c>
      <c r="L10" s="31">
        <f t="shared" si="4"/>
        <v>-8.8000000000000522E-2</v>
      </c>
    </row>
    <row r="11" spans="1:12" x14ac:dyDescent="0.2">
      <c r="A11" t="str">
        <f>'Ind T2'!A11</f>
        <v>Water and sewerage</v>
      </c>
      <c r="B11" s="32">
        <f>'Ind T2'!B11</f>
        <v>3.3450000000000011</v>
      </c>
      <c r="C11" s="32">
        <f>'Ind T2'!C11</f>
        <v>4.5730000000000004</v>
      </c>
      <c r="D11" s="32">
        <f>'Ind T2'!D11</f>
        <v>4.2109999999999825</v>
      </c>
      <c r="E11" s="32">
        <f>'Ind T2'!E11</f>
        <v>4.5230000000000139</v>
      </c>
      <c r="F11" s="32">
        <f>'Ind T2'!F11</f>
        <v>5.0509999999999895</v>
      </c>
      <c r="H11" s="11">
        <f t="shared" ref="H11" si="5">C11-B11</f>
        <v>1.2279999999999993</v>
      </c>
      <c r="I11" s="31">
        <f t="shared" ref="I11" si="6">D11-C11</f>
        <v>-0.36200000000001786</v>
      </c>
      <c r="J11" s="11">
        <f t="shared" ref="J11" si="7">E11-D11</f>
        <v>0.31200000000003136</v>
      </c>
      <c r="K11" s="11">
        <f t="shared" ref="K11" si="8">F11-E11</f>
        <v>0.5279999999999756</v>
      </c>
      <c r="L11" s="31">
        <f t="shared" si="4"/>
        <v>0.84000000000000696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46.496000000000052</v>
      </c>
      <c r="C13" s="31">
        <f>'Ind T1'!C8</f>
        <v>49.746000000000009</v>
      </c>
      <c r="D13" s="31">
        <f>'Ind T1'!D8</f>
        <v>49.208000000000055</v>
      </c>
      <c r="E13" s="31">
        <f>'Ind T1'!E8</f>
        <v>46.916000000000011</v>
      </c>
      <c r="F13" s="31">
        <f>'Ind T1'!F8</f>
        <v>42.039999999999942</v>
      </c>
      <c r="H13" s="31">
        <f t="shared" si="0"/>
        <v>3.2499999999999574</v>
      </c>
      <c r="I13" s="31">
        <f t="shared" si="1"/>
        <v>-0.53799999999995407</v>
      </c>
      <c r="J13" s="31">
        <f t="shared" si="2"/>
        <v>-2.2920000000000442</v>
      </c>
      <c r="K13" s="31">
        <f t="shared" si="3"/>
        <v>-4.8760000000000687</v>
      </c>
      <c r="L13" s="31">
        <f t="shared" si="4"/>
        <v>-7.1680000000001129</v>
      </c>
    </row>
    <row r="14" spans="1:12" x14ac:dyDescent="0.2">
      <c r="A14" t="str">
        <f>'Ind T2'!A7</f>
        <v>Food drink and tobacco</v>
      </c>
      <c r="B14" s="32">
        <f>'Ind T2'!B7</f>
        <v>3.6470000000000011</v>
      </c>
      <c r="C14" s="32">
        <f>'Ind T2'!C7</f>
        <v>4.4449999999999941</v>
      </c>
      <c r="D14" s="32">
        <f>'Ind T2'!D7</f>
        <v>4.4270000000000085</v>
      </c>
      <c r="E14" s="32">
        <f>'Ind T2'!E7</f>
        <v>4.8670000000000071</v>
      </c>
      <c r="F14" s="32">
        <f>'Ind T2'!F7</f>
        <v>5.3969999999999949</v>
      </c>
      <c r="H14" s="11">
        <f t="shared" si="0"/>
        <v>0.79799999999999294</v>
      </c>
      <c r="I14" s="31">
        <f t="shared" si="1"/>
        <v>-1.7999999999985583E-2</v>
      </c>
      <c r="J14" s="11">
        <f t="shared" si="2"/>
        <v>0.43999999999999861</v>
      </c>
      <c r="K14" s="11">
        <f t="shared" si="3"/>
        <v>0.52999999999998781</v>
      </c>
      <c r="L14" s="31">
        <f t="shared" si="4"/>
        <v>0.96999999999998643</v>
      </c>
    </row>
    <row r="15" spans="1:12" x14ac:dyDescent="0.2">
      <c r="A15" t="str">
        <f>'Ind T2'!A8</f>
        <v>Engineering</v>
      </c>
      <c r="B15" s="32">
        <f>'Ind T2'!B8</f>
        <v>11.546999999999997</v>
      </c>
      <c r="C15" s="32">
        <f>'Ind T2'!C8</f>
        <v>12.817000000000007</v>
      </c>
      <c r="D15" s="32">
        <f>'Ind T2'!D8</f>
        <v>12.445999999999996</v>
      </c>
      <c r="E15" s="32">
        <f>'Ind T2'!E8</f>
        <v>12.003000000000025</v>
      </c>
      <c r="F15" s="32">
        <f>'Ind T2'!F8</f>
        <v>9.6639999999999713</v>
      </c>
      <c r="H15" s="11">
        <f t="shared" si="0"/>
        <v>1.2700000000000102</v>
      </c>
      <c r="I15" s="31">
        <f t="shared" si="1"/>
        <v>-0.3710000000000111</v>
      </c>
      <c r="J15" s="11">
        <f t="shared" si="2"/>
        <v>-0.44299999999997119</v>
      </c>
      <c r="K15" s="11">
        <f t="shared" si="3"/>
        <v>-2.3390000000000537</v>
      </c>
      <c r="L15" s="31">
        <f t="shared" si="4"/>
        <v>-2.7820000000000249</v>
      </c>
    </row>
    <row r="16" spans="1:12" x14ac:dyDescent="0.2">
      <c r="A16" t="str">
        <f>'Ind T2'!A9</f>
        <v>Rest of manufacturing</v>
      </c>
      <c r="B16" s="32">
        <f>'Ind T2'!B9</f>
        <v>31.302000000000053</v>
      </c>
      <c r="C16" s="32">
        <f>'Ind T2'!C9</f>
        <v>32.484000000000009</v>
      </c>
      <c r="D16" s="32">
        <f>'Ind T2'!D9</f>
        <v>32.335000000000051</v>
      </c>
      <c r="E16" s="32">
        <f>'Ind T2'!E9</f>
        <v>30.045999999999975</v>
      </c>
      <c r="F16" s="32">
        <f>'Ind T2'!F9</f>
        <v>26.978999999999974</v>
      </c>
      <c r="H16" s="11">
        <f t="shared" si="0"/>
        <v>1.181999999999956</v>
      </c>
      <c r="I16" s="31">
        <f t="shared" si="1"/>
        <v>-0.14899999999995828</v>
      </c>
      <c r="J16" s="11">
        <f t="shared" si="2"/>
        <v>-2.2890000000000761</v>
      </c>
      <c r="K16" s="11">
        <f t="shared" si="3"/>
        <v>-3.0670000000000002</v>
      </c>
      <c r="L16" s="31">
        <f t="shared" si="4"/>
        <v>-5.3560000000000763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54.764000000000166</v>
      </c>
      <c r="C18" s="31">
        <f>'Ind T1'!C9</f>
        <v>60.325000000000024</v>
      </c>
      <c r="D18" s="31">
        <f>'Ind T1'!D9</f>
        <v>62.179000000000066</v>
      </c>
      <c r="E18" s="31">
        <f>'Ind T1'!E9</f>
        <v>66.667999999999836</v>
      </c>
      <c r="F18" s="31">
        <f>'Ind T1'!F9</f>
        <v>72.454999999999941</v>
      </c>
      <c r="H18" s="31">
        <f t="shared" si="0"/>
        <v>5.5609999999998578</v>
      </c>
      <c r="I18" s="31">
        <f t="shared" si="1"/>
        <v>1.8540000000000418</v>
      </c>
      <c r="J18" s="31">
        <f t="shared" si="2"/>
        <v>4.4889999999997698</v>
      </c>
      <c r="K18" s="31">
        <f t="shared" si="3"/>
        <v>5.7870000000001056</v>
      </c>
      <c r="L18" s="31">
        <f t="shared" si="4"/>
        <v>10.275999999999875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214.28399999999982</v>
      </c>
      <c r="C20" s="31">
        <f>'Ind T1'!C10</f>
        <v>227.62700000000009</v>
      </c>
      <c r="D20" s="31">
        <f>'Ind T1'!D10</f>
        <v>223.49700000000024</v>
      </c>
      <c r="E20" s="31">
        <f>'Ind T1'!E10</f>
        <v>229.71599999999989</v>
      </c>
      <c r="F20" s="31">
        <f>'Ind T1'!F10</f>
        <v>241.38100000000003</v>
      </c>
      <c r="H20" s="31">
        <f t="shared" si="0"/>
        <v>13.343000000000274</v>
      </c>
      <c r="I20" s="31">
        <f t="shared" si="1"/>
        <v>-4.1299999999998533</v>
      </c>
      <c r="J20" s="31">
        <f t="shared" si="2"/>
        <v>6.218999999999653</v>
      </c>
      <c r="K20" s="31">
        <f t="shared" si="3"/>
        <v>11.665000000000134</v>
      </c>
      <c r="L20" s="31">
        <f t="shared" si="4"/>
        <v>17.883999999999787</v>
      </c>
    </row>
    <row r="21" spans="1:12" x14ac:dyDescent="0.2">
      <c r="A21" s="10" t="str">
        <f>'Ind T2'!A13</f>
        <v>Wholesale and retail trade</v>
      </c>
      <c r="B21" s="32">
        <f>'Ind T2'!B13</f>
        <v>127.53499999999983</v>
      </c>
      <c r="C21" s="32">
        <f>'Ind T2'!C13</f>
        <v>134.59400000000014</v>
      </c>
      <c r="D21" s="32">
        <f>'Ind T2'!D13</f>
        <v>137.79900000000023</v>
      </c>
      <c r="E21" s="32">
        <f>'Ind T2'!E13</f>
        <v>139.28799999999995</v>
      </c>
      <c r="F21" s="32">
        <f>'Ind T2'!F13</f>
        <v>141.43</v>
      </c>
      <c r="H21" s="11">
        <f t="shared" si="0"/>
        <v>7.0590000000003101</v>
      </c>
      <c r="I21" s="31">
        <f t="shared" si="1"/>
        <v>3.2050000000000978</v>
      </c>
      <c r="J21" s="11">
        <f t="shared" si="2"/>
        <v>1.4889999999997201</v>
      </c>
      <c r="K21" s="11">
        <f t="shared" si="3"/>
        <v>2.1420000000000528</v>
      </c>
      <c r="L21" s="31">
        <f t="shared" si="4"/>
        <v>3.6309999999997729</v>
      </c>
    </row>
    <row r="22" spans="1:12" x14ac:dyDescent="0.2">
      <c r="A22" s="10" t="str">
        <f>'Ind T2'!A14</f>
        <v>Transport and storage</v>
      </c>
      <c r="B22" s="32">
        <f>'Ind T2'!B14</f>
        <v>30.09600000000005</v>
      </c>
      <c r="C22" s="32">
        <f>'Ind T2'!C14</f>
        <v>31.988999999999848</v>
      </c>
      <c r="D22" s="32">
        <f>'Ind T2'!D14</f>
        <v>29.343000000000004</v>
      </c>
      <c r="E22" s="32">
        <f>'Ind T2'!E14</f>
        <v>30.850000000000005</v>
      </c>
      <c r="F22" s="32">
        <f>'Ind T2'!F14</f>
        <v>31.292999999999967</v>
      </c>
      <c r="H22" s="11">
        <f t="shared" si="0"/>
        <v>1.8929999999997982</v>
      </c>
      <c r="I22" s="31">
        <f t="shared" si="1"/>
        <v>-2.6459999999998445</v>
      </c>
      <c r="J22" s="11">
        <f t="shared" si="2"/>
        <v>1.5070000000000014</v>
      </c>
      <c r="K22" s="11">
        <f t="shared" si="3"/>
        <v>0.44299999999996231</v>
      </c>
      <c r="L22" s="31">
        <f t="shared" si="4"/>
        <v>1.9499999999999638</v>
      </c>
    </row>
    <row r="23" spans="1:12" x14ac:dyDescent="0.2">
      <c r="A23" s="10" t="str">
        <f>'Ind T2'!A15</f>
        <v>Accommodation and food</v>
      </c>
      <c r="B23" s="32">
        <f>'Ind T2'!B15</f>
        <v>56.652999999999921</v>
      </c>
      <c r="C23" s="32">
        <f>'Ind T2'!C15</f>
        <v>61.044000000000132</v>
      </c>
      <c r="D23" s="32">
        <f>'Ind T2'!D15</f>
        <v>56.355000000000011</v>
      </c>
      <c r="E23" s="32">
        <f>'Ind T2'!E15</f>
        <v>59.57799999999996</v>
      </c>
      <c r="F23" s="32">
        <f>'Ind T2'!F15</f>
        <v>68.65800000000003</v>
      </c>
      <c r="H23" s="11">
        <f t="shared" si="0"/>
        <v>4.3910000000002114</v>
      </c>
      <c r="I23" s="31">
        <f t="shared" si="1"/>
        <v>-4.6890000000001208</v>
      </c>
      <c r="J23" s="11">
        <f t="shared" si="2"/>
        <v>3.2229999999999492</v>
      </c>
      <c r="K23" s="11">
        <f t="shared" si="3"/>
        <v>9.0800000000000693</v>
      </c>
      <c r="L23" s="31">
        <f t="shared" si="4"/>
        <v>12.303000000000019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333.41999999999996</v>
      </c>
      <c r="C25" s="31">
        <f>'Ind T1'!C11</f>
        <v>328.3330000000002</v>
      </c>
      <c r="D25" s="31">
        <f>'Ind T1'!D11</f>
        <v>317.2709999999999</v>
      </c>
      <c r="E25" s="31">
        <f>'Ind T1'!E11</f>
        <v>328.89400000000012</v>
      </c>
      <c r="F25" s="31">
        <f>'Ind T1'!F11</f>
        <v>348.23599999999988</v>
      </c>
      <c r="H25" s="31">
        <f t="shared" si="0"/>
        <v>-5.0869999999997617</v>
      </c>
      <c r="I25" s="31">
        <f t="shared" si="1"/>
        <v>-11.062000000000296</v>
      </c>
      <c r="J25" s="31">
        <f t="shared" si="2"/>
        <v>11.623000000000218</v>
      </c>
      <c r="K25" s="31">
        <f t="shared" si="3"/>
        <v>19.341999999999757</v>
      </c>
      <c r="L25" s="31">
        <f t="shared" si="4"/>
        <v>30.964999999999975</v>
      </c>
    </row>
    <row r="26" spans="1:12" x14ac:dyDescent="0.2">
      <c r="A26" s="10" t="str">
        <f>'Ind T2'!A16</f>
        <v>Media</v>
      </c>
      <c r="B26" s="11">
        <f>'Ind T2'!B16</f>
        <v>8.0879999999999921</v>
      </c>
      <c r="C26" s="11">
        <f>'Ind T2'!C16</f>
        <v>5.2880000000000065</v>
      </c>
      <c r="D26" s="11">
        <f>'Ind T2'!D16</f>
        <v>5.8569999999999993</v>
      </c>
      <c r="E26" s="11">
        <f>'Ind T2'!E16</f>
        <v>5.6490000000000045</v>
      </c>
      <c r="F26" s="11">
        <f>'Ind T2'!F16</f>
        <v>5.5189999999999966</v>
      </c>
      <c r="H26" s="11">
        <f t="shared" si="0"/>
        <v>-2.7999999999999856</v>
      </c>
      <c r="I26" s="31">
        <f t="shared" si="1"/>
        <v>0.56899999999999284</v>
      </c>
      <c r="J26" s="11">
        <f t="shared" si="2"/>
        <v>-0.20799999999999486</v>
      </c>
      <c r="K26" s="11">
        <f t="shared" si="3"/>
        <v>-0.13000000000000789</v>
      </c>
      <c r="L26" s="31">
        <f t="shared" si="4"/>
        <v>-0.33800000000000274</v>
      </c>
    </row>
    <row r="27" spans="1:12" x14ac:dyDescent="0.2">
      <c r="A27" s="10" t="str">
        <f>'Ind T2'!A17</f>
        <v>Information technology</v>
      </c>
      <c r="B27" s="11">
        <f>'Ind T2'!B17</f>
        <v>56.414999999999921</v>
      </c>
      <c r="C27" s="11">
        <f>'Ind T2'!C17</f>
        <v>55.774999999999913</v>
      </c>
      <c r="D27" s="11">
        <f>'Ind T2'!D17</f>
        <v>56.659000000000027</v>
      </c>
      <c r="E27" s="11">
        <f>'Ind T2'!E17</f>
        <v>60.913000000000075</v>
      </c>
      <c r="F27" s="11">
        <f>'Ind T2'!F17</f>
        <v>65.957000000000022</v>
      </c>
      <c r="H27" s="11">
        <f t="shared" si="0"/>
        <v>-0.64000000000000767</v>
      </c>
      <c r="I27" s="31">
        <f t="shared" si="1"/>
        <v>0.88400000000011403</v>
      </c>
      <c r="J27" s="11">
        <f t="shared" si="2"/>
        <v>4.2540000000000475</v>
      </c>
      <c r="K27" s="11">
        <f t="shared" si="3"/>
        <v>5.0439999999999472</v>
      </c>
      <c r="L27" s="31">
        <f t="shared" si="4"/>
        <v>9.2979999999999947</v>
      </c>
    </row>
    <row r="28" spans="1:12" x14ac:dyDescent="0.2">
      <c r="A28" s="10" t="str">
        <f>'Ind T2'!A18</f>
        <v>Finance and insurance</v>
      </c>
      <c r="B28" s="11">
        <f>'Ind T2'!B18</f>
        <v>23.73699999999997</v>
      </c>
      <c r="C28" s="11">
        <f>'Ind T2'!C18</f>
        <v>23.366999999999976</v>
      </c>
      <c r="D28" s="11">
        <f>'Ind T2'!D18</f>
        <v>23.574999999999982</v>
      </c>
      <c r="E28" s="11">
        <f>'Ind T2'!E18</f>
        <v>23.076000000000018</v>
      </c>
      <c r="F28" s="11">
        <f>'Ind T2'!F18</f>
        <v>21.528000000000006</v>
      </c>
      <c r="H28" s="11">
        <f t="shared" si="0"/>
        <v>-0.36999999999999389</v>
      </c>
      <c r="I28" s="31">
        <f t="shared" si="1"/>
        <v>0.20800000000000551</v>
      </c>
      <c r="J28" s="11">
        <f t="shared" si="2"/>
        <v>-0.49899999999996325</v>
      </c>
      <c r="K28" s="11">
        <f t="shared" si="3"/>
        <v>-1.5480000000000125</v>
      </c>
      <c r="L28" s="31">
        <f t="shared" si="4"/>
        <v>-2.0469999999999757</v>
      </c>
    </row>
    <row r="29" spans="1:12" x14ac:dyDescent="0.2">
      <c r="A29" s="10" t="str">
        <f>'Ind T2'!A19</f>
        <v>Real estate</v>
      </c>
      <c r="B29" s="11">
        <f>'Ind T2'!B19</f>
        <v>15.012000000000002</v>
      </c>
      <c r="C29" s="11">
        <f>'Ind T2'!C19</f>
        <v>12.711000000000009</v>
      </c>
      <c r="D29" s="11">
        <f>'Ind T2'!D19</f>
        <v>15.22999999999997</v>
      </c>
      <c r="E29" s="11">
        <f>'Ind T2'!E19</f>
        <v>15.213999999999988</v>
      </c>
      <c r="F29" s="11">
        <f>'Ind T2'!F19</f>
        <v>16.953999999999979</v>
      </c>
      <c r="H29" s="11">
        <f t="shared" ref="H29:H31" si="9">C29-B29</f>
        <v>-2.3009999999999931</v>
      </c>
      <c r="I29" s="31">
        <f t="shared" ref="I29:I31" si="10">D29-C29</f>
        <v>2.518999999999961</v>
      </c>
      <c r="J29" s="11">
        <f t="shared" ref="J29:J31" si="11">E29-D29</f>
        <v>-1.5999999999982251E-2</v>
      </c>
      <c r="K29" s="11">
        <f t="shared" ref="K29:K31" si="12">F29-E29</f>
        <v>1.7399999999999913</v>
      </c>
      <c r="L29" s="31">
        <f t="shared" si="4"/>
        <v>1.7240000000000091</v>
      </c>
    </row>
    <row r="30" spans="1:12" x14ac:dyDescent="0.2">
      <c r="A30" s="10" t="str">
        <f>'Ind T2'!A20</f>
        <v>Professional services</v>
      </c>
      <c r="B30" s="11">
        <f>'Ind T2'!B20</f>
        <v>95.521000000000058</v>
      </c>
      <c r="C30" s="11">
        <f>'Ind T2'!C20</f>
        <v>100.13499999999991</v>
      </c>
      <c r="D30" s="11">
        <f>'Ind T2'!D20</f>
        <v>93.151999999999944</v>
      </c>
      <c r="E30" s="11">
        <f>'Ind T2'!E20</f>
        <v>97.505000000000166</v>
      </c>
      <c r="F30" s="11">
        <f>'Ind T2'!F20</f>
        <v>103.95999999999994</v>
      </c>
      <c r="H30" s="11">
        <f t="shared" si="9"/>
        <v>4.613999999999848</v>
      </c>
      <c r="I30" s="31">
        <f t="shared" si="10"/>
        <v>-6.9829999999999615</v>
      </c>
      <c r="J30" s="11">
        <f t="shared" si="11"/>
        <v>4.3530000000002218</v>
      </c>
      <c r="K30" s="11">
        <f t="shared" si="12"/>
        <v>6.4549999999997709</v>
      </c>
      <c r="L30" s="31">
        <f t="shared" si="4"/>
        <v>10.807999999999993</v>
      </c>
    </row>
    <row r="31" spans="1:12" x14ac:dyDescent="0.2">
      <c r="A31" s="10" t="str">
        <f>'Ind T2'!A21</f>
        <v>Support services</v>
      </c>
      <c r="B31" s="11">
        <f>'Ind T2'!B21</f>
        <v>70.014999999999958</v>
      </c>
      <c r="C31" s="11">
        <f>'Ind T2'!C21</f>
        <v>71.672000000000281</v>
      </c>
      <c r="D31" s="11">
        <f>'Ind T2'!D21</f>
        <v>65.050000000000054</v>
      </c>
      <c r="E31" s="11">
        <f>'Ind T2'!E21</f>
        <v>67.834999999999795</v>
      </c>
      <c r="F31" s="11">
        <f>'Ind T2'!F21</f>
        <v>72.851999999999961</v>
      </c>
      <c r="H31" s="11">
        <f t="shared" si="9"/>
        <v>1.6570000000003233</v>
      </c>
      <c r="I31" s="31">
        <f t="shared" si="10"/>
        <v>-6.6220000000002273</v>
      </c>
      <c r="J31" s="11">
        <f t="shared" si="11"/>
        <v>2.7849999999997408</v>
      </c>
      <c r="K31" s="11">
        <f t="shared" si="12"/>
        <v>5.0170000000001664</v>
      </c>
      <c r="L31" s="31">
        <f t="shared" si="4"/>
        <v>7.8019999999999072</v>
      </c>
    </row>
    <row r="32" spans="1:12" x14ac:dyDescent="0.2">
      <c r="A32" s="10" t="str">
        <f>'Ind T2'!A25</f>
        <v>Arts and entertainment</v>
      </c>
      <c r="B32" s="11">
        <f>'Ind T2'!B25</f>
        <v>31.62300000000009</v>
      </c>
      <c r="C32" s="11">
        <f>'Ind T2'!C25</f>
        <v>26.668999999999983</v>
      </c>
      <c r="D32" s="11">
        <f>'Ind T2'!D25</f>
        <v>26.26199999999999</v>
      </c>
      <c r="E32" s="11">
        <f>'Ind T2'!E25</f>
        <v>28.73500000000001</v>
      </c>
      <c r="F32" s="11">
        <f>'Ind T2'!F25</f>
        <v>31.827999999999982</v>
      </c>
      <c r="H32" s="11">
        <f t="shared" ref="H32" si="13">C32-B32</f>
        <v>-4.9540000000001072</v>
      </c>
      <c r="I32" s="31">
        <f t="shared" ref="I32:I33" si="14">D32-C32</f>
        <v>-0.40699999999999292</v>
      </c>
      <c r="J32" s="11">
        <f t="shared" ref="J32:J33" si="15">E32-D32</f>
        <v>2.4730000000000203</v>
      </c>
      <c r="K32" s="11">
        <f t="shared" ref="K32:K33" si="16">F32-E32</f>
        <v>3.0929999999999715</v>
      </c>
      <c r="L32" s="31">
        <f t="shared" si="4"/>
        <v>5.5659999999999918</v>
      </c>
    </row>
    <row r="33" spans="1:12" x14ac:dyDescent="0.2">
      <c r="A33" s="10" t="str">
        <f>'Ind T2'!A26</f>
        <v>Other services</v>
      </c>
      <c r="B33" s="11">
        <f>'Ind T2'!B26</f>
        <v>33.008999999999936</v>
      </c>
      <c r="C33" s="11">
        <f>'Ind T2'!C26</f>
        <v>32.716000000000093</v>
      </c>
      <c r="D33" s="11">
        <f>'Ind T2'!D26</f>
        <v>31.485999999999933</v>
      </c>
      <c r="E33" s="11">
        <f>'Ind T2'!E26</f>
        <v>29.967000000000013</v>
      </c>
      <c r="F33" s="11">
        <f>'Ind T2'!F26</f>
        <v>29.638000000000002</v>
      </c>
      <c r="H33" s="11">
        <f>C33-B33</f>
        <v>-0.29299999999984294</v>
      </c>
      <c r="I33" s="31">
        <f t="shared" si="14"/>
        <v>-1.2300000000001603</v>
      </c>
      <c r="J33" s="11">
        <f t="shared" si="15"/>
        <v>-1.5189999999999202</v>
      </c>
      <c r="K33" s="11">
        <f t="shared" si="16"/>
        <v>-0.32900000000001128</v>
      </c>
      <c r="L33" s="31">
        <f t="shared" si="4"/>
        <v>-1.8479999999999315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200.03500000000014</v>
      </c>
      <c r="C35" s="31">
        <f>'Ind T1'!C12</f>
        <v>200.66600000000003</v>
      </c>
      <c r="D35" s="31">
        <f>'Ind T1'!D12</f>
        <v>198.11600000000001</v>
      </c>
      <c r="E35" s="31">
        <f>'Ind T1'!E12</f>
        <v>203.05900000000005</v>
      </c>
      <c r="F35" s="31">
        <f>'Ind T1'!F12</f>
        <v>205.95899999999997</v>
      </c>
      <c r="H35" s="31">
        <f t="shared" si="0"/>
        <v>0.63099999999988654</v>
      </c>
      <c r="I35" s="31">
        <f t="shared" si="1"/>
        <v>-2.5500000000000114</v>
      </c>
      <c r="J35" s="31">
        <f t="shared" si="2"/>
        <v>4.9430000000000405</v>
      </c>
      <c r="K35" s="31">
        <f t="shared" si="3"/>
        <v>2.8999999999999204</v>
      </c>
      <c r="L35" s="31">
        <f t="shared" si="4"/>
        <v>7.8429999999999609</v>
      </c>
    </row>
    <row r="36" spans="1:12" x14ac:dyDescent="0.2">
      <c r="A36" s="10" t="str">
        <f>'Ind T2'!A22</f>
        <v>Public admin. and defence</v>
      </c>
      <c r="B36" s="32">
        <f>'Ind T2'!B22</f>
        <v>27.583999999999982</v>
      </c>
      <c r="C36" s="32">
        <f>'Ind T2'!C22</f>
        <v>25.923000000000066</v>
      </c>
      <c r="D36" s="32">
        <f>'Ind T2'!D22</f>
        <v>26.431000000000044</v>
      </c>
      <c r="E36" s="32">
        <f>'Ind T2'!E22</f>
        <v>27.373999999999963</v>
      </c>
      <c r="F36" s="32">
        <f>'Ind T2'!F22</f>
        <v>26.99300000000002</v>
      </c>
      <c r="H36" s="11">
        <f t="shared" si="0"/>
        <v>-1.6609999999999161</v>
      </c>
      <c r="I36" s="31">
        <f t="shared" si="1"/>
        <v>0.5079999999999778</v>
      </c>
      <c r="J36" s="11">
        <f t="shared" si="2"/>
        <v>0.94299999999991968</v>
      </c>
      <c r="K36" s="11">
        <f t="shared" si="3"/>
        <v>-0.38099999999994338</v>
      </c>
      <c r="L36" s="31">
        <f t="shared" si="4"/>
        <v>0.5619999999999763</v>
      </c>
    </row>
    <row r="37" spans="1:12" x14ac:dyDescent="0.2">
      <c r="A37" s="10" t="str">
        <f>'Ind T2'!A23</f>
        <v>Education</v>
      </c>
      <c r="B37" s="32">
        <f>'Ind T2'!B23</f>
        <v>80.112000000000094</v>
      </c>
      <c r="C37" s="32">
        <f>'Ind T2'!C23</f>
        <v>77.031999999999826</v>
      </c>
      <c r="D37" s="32">
        <f>'Ind T2'!D23</f>
        <v>75.116000000000042</v>
      </c>
      <c r="E37" s="32">
        <f>'Ind T2'!E23</f>
        <v>74.878999999999863</v>
      </c>
      <c r="F37" s="32">
        <f>'Ind T2'!F23</f>
        <v>76.569000000000074</v>
      </c>
      <c r="H37" s="11">
        <f t="shared" si="0"/>
        <v>-3.0800000000002683</v>
      </c>
      <c r="I37" s="31">
        <f t="shared" si="1"/>
        <v>-1.9159999999997837</v>
      </c>
      <c r="J37" s="11">
        <f t="shared" si="2"/>
        <v>-0.23700000000017951</v>
      </c>
      <c r="K37" s="11">
        <f t="shared" si="3"/>
        <v>1.6900000000002109</v>
      </c>
      <c r="L37" s="31">
        <f t="shared" si="4"/>
        <v>1.4530000000000314</v>
      </c>
    </row>
    <row r="38" spans="1:12" x14ac:dyDescent="0.2">
      <c r="A38" s="10" t="str">
        <f>'Ind T2'!A24</f>
        <v>Health and social work</v>
      </c>
      <c r="B38" s="32">
        <f>'Ind T2'!B24</f>
        <v>92.339000000000041</v>
      </c>
      <c r="C38" s="32">
        <f>'Ind T2'!C24</f>
        <v>97.711000000000126</v>
      </c>
      <c r="D38" s="32">
        <f>'Ind T2'!D24</f>
        <v>96.568999999999932</v>
      </c>
      <c r="E38" s="32">
        <f>'Ind T2'!E24</f>
        <v>100.80600000000022</v>
      </c>
      <c r="F38" s="32">
        <f>'Ind T2'!F24</f>
        <v>102.39699999999988</v>
      </c>
      <c r="H38" s="11">
        <f t="shared" si="0"/>
        <v>5.3720000000000852</v>
      </c>
      <c r="I38" s="31">
        <f t="shared" si="1"/>
        <v>-1.1420000000001949</v>
      </c>
      <c r="J38" s="11">
        <f t="shared" si="2"/>
        <v>4.2370000000002932</v>
      </c>
      <c r="K38" s="11">
        <f t="shared" si="3"/>
        <v>1.5909999999996529</v>
      </c>
      <c r="L38" s="31">
        <f t="shared" si="4"/>
        <v>5.8279999999999461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865.00500000000011</v>
      </c>
      <c r="C40" s="33">
        <f>'Ind T1'!C14</f>
        <v>882.44900000000041</v>
      </c>
      <c r="D40" s="33">
        <f>'Ind T1'!D14</f>
        <v>864.64000000000033</v>
      </c>
      <c r="E40" s="33">
        <f>'Ind T1'!E14</f>
        <v>889.9799999999999</v>
      </c>
      <c r="F40" s="33">
        <f>'Ind T1'!F14</f>
        <v>925.47799999999972</v>
      </c>
      <c r="G40" s="24"/>
      <c r="H40" s="34">
        <f t="shared" si="0"/>
        <v>17.444000000000301</v>
      </c>
      <c r="I40" s="34">
        <f>D40-C40</f>
        <v>-17.809000000000083</v>
      </c>
      <c r="J40" s="34">
        <f>E40-D40</f>
        <v>25.339999999999577</v>
      </c>
      <c r="K40" s="34">
        <f>F40-E40</f>
        <v>35.49799999999982</v>
      </c>
      <c r="L40" s="205">
        <f t="shared" si="4"/>
        <v>60.837999999999397</v>
      </c>
    </row>
    <row r="44" spans="1:12" ht="15.75" x14ac:dyDescent="0.25">
      <c r="A44" s="19" t="str">
        <f>CONCATENATE(A1," (Continued)")</f>
        <v>Industry Table 4  Employment by Industry Group in Sector (SIC 2007), 2015-2035, Enterprise M3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-0.39910919896150032</v>
      </c>
      <c r="C50" s="44">
        <f t="shared" ref="B50:E54" si="17">IF(AND(D$5-C$5 &lt;&gt; 0,C7&lt;&gt;0,D7&lt;&gt;0),(EXP(LN(D7/C7)/(D$5-C$5))-1)*100,0)</f>
        <v>-8.7798374809548889</v>
      </c>
      <c r="D50" s="44">
        <f t="shared" si="17"/>
        <v>0.49340194822737882</v>
      </c>
      <c r="E50" s="44">
        <f t="shared" si="17"/>
        <v>0.4524143962671312</v>
      </c>
      <c r="F50" s="44">
        <f>IF(AND(F$5-D$5 &lt;&gt; 0,D7&lt;&gt;0,F7&lt;&gt;0),(EXP(LN(F7/D7)/(F$5-D$5))-1)*100,0)</f>
        <v>0.46607505577147545</v>
      </c>
      <c r="H50" s="44">
        <f>(B7/B$40)*100</f>
        <v>1.8503939283587929</v>
      </c>
      <c r="I50" s="44">
        <f>(C7/C$40)*100</f>
        <v>1.7850323361463381</v>
      </c>
      <c r="J50" s="44">
        <f>(D7/D$40)*100</f>
        <v>1.6618477054034033</v>
      </c>
      <c r="K50" s="44">
        <f>(E7/E$40)*100</f>
        <v>1.6547562866581291</v>
      </c>
      <c r="L50" s="44">
        <f>(F7/F$40)*100</f>
        <v>1.6647613449482315</v>
      </c>
    </row>
    <row r="51" spans="1:12" x14ac:dyDescent="0.2">
      <c r="A51" t="str">
        <f>A8</f>
        <v>Agriculture</v>
      </c>
      <c r="B51" s="40">
        <f t="shared" si="17"/>
        <v>2.6849695260667161</v>
      </c>
      <c r="C51" s="44">
        <f t="shared" si="17"/>
        <v>-21.3771976558338</v>
      </c>
      <c r="D51" s="40">
        <f t="shared" si="17"/>
        <v>0.71147084903935287</v>
      </c>
      <c r="E51" s="40">
        <f t="shared" si="17"/>
        <v>0.27135181765862715</v>
      </c>
      <c r="F51" s="44">
        <f t="shared" ref="F51:F83" si="18">IF(AND(F$5-D$5 &lt;&gt; 0,D8&lt;&gt;0,F8&lt;&gt;0),(EXP(LN(F8/D8)/(F$5-D$5))-1)*100,0)</f>
        <v>0.41784403826532479</v>
      </c>
      <c r="H51" s="40">
        <f t="shared" ref="H51:L54" si="19">(B8/B$7)*100</f>
        <v>42.19042858927898</v>
      </c>
      <c r="I51" s="40">
        <f t="shared" si="19"/>
        <v>47.663788725241304</v>
      </c>
      <c r="J51" s="40">
        <f t="shared" si="19"/>
        <v>41.081494884821574</v>
      </c>
      <c r="K51" s="40">
        <f t="shared" si="19"/>
        <v>41.529164120323195</v>
      </c>
      <c r="L51" s="40">
        <f t="shared" si="19"/>
        <v>40.786655416369214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25.238291125719048</v>
      </c>
      <c r="C52" s="44">
        <f t="shared" si="17"/>
        <v>-28.748068006182336</v>
      </c>
      <c r="D52" s="40">
        <f t="shared" si="17"/>
        <v>-2.2699368725307867</v>
      </c>
      <c r="E52" s="40">
        <f t="shared" si="17"/>
        <v>-1.152901376722959</v>
      </c>
      <c r="F52" s="44">
        <f t="shared" si="18"/>
        <v>-1.526657994048064</v>
      </c>
      <c r="H52" s="40">
        <f t="shared" si="19"/>
        <v>1.6431338248156961</v>
      </c>
      <c r="I52" s="40">
        <f t="shared" si="19"/>
        <v>4.107414931437269</v>
      </c>
      <c r="J52" s="40">
        <f t="shared" si="19"/>
        <v>3.2082956364395558</v>
      </c>
      <c r="K52" s="40">
        <f t="shared" si="19"/>
        <v>2.7907924220818834</v>
      </c>
      <c r="L52" s="40">
        <f t="shared" si="19"/>
        <v>2.3755435840851598</v>
      </c>
    </row>
    <row r="53" spans="1:12" x14ac:dyDescent="0.2">
      <c r="A53" t="str">
        <f>A10</f>
        <v>Electricity and gas</v>
      </c>
      <c r="B53" s="40">
        <f t="shared" si="17"/>
        <v>-14.448139196358889</v>
      </c>
      <c r="C53" s="44">
        <f t="shared" si="17"/>
        <v>25.462962962963264</v>
      </c>
      <c r="D53" s="40">
        <f t="shared" si="17"/>
        <v>-0.62451513081562826</v>
      </c>
      <c r="E53" s="40">
        <f t="shared" si="17"/>
        <v>7.8590121305555094E-2</v>
      </c>
      <c r="F53" s="44">
        <f t="shared" si="18"/>
        <v>-0.15632930257702959</v>
      </c>
      <c r="H53" s="40">
        <f t="shared" si="19"/>
        <v>35.268024490815939</v>
      </c>
      <c r="I53" s="40">
        <f t="shared" si="19"/>
        <v>19.197562214321941</v>
      </c>
      <c r="J53" s="40">
        <f t="shared" si="19"/>
        <v>26.404064305101283</v>
      </c>
      <c r="K53" s="40">
        <f t="shared" si="19"/>
        <v>24.967746316289777</v>
      </c>
      <c r="L53" s="40">
        <f t="shared" si="19"/>
        <v>24.05400142792239</v>
      </c>
    </row>
    <row r="54" spans="1:12" x14ac:dyDescent="0.2">
      <c r="A54" t="str">
        <f>A11</f>
        <v>Water and sewerage</v>
      </c>
      <c r="B54" s="40">
        <f t="shared" si="17"/>
        <v>8.1312615389379737</v>
      </c>
      <c r="C54" s="44">
        <f t="shared" si="17"/>
        <v>-7.9160288650780171</v>
      </c>
      <c r="D54" s="40">
        <f t="shared" si="17"/>
        <v>1.4397731360194843</v>
      </c>
      <c r="E54" s="40">
        <f t="shared" si="17"/>
        <v>1.1102252919154232</v>
      </c>
      <c r="F54" s="44">
        <f t="shared" si="18"/>
        <v>1.2199554452501316</v>
      </c>
      <c r="H54" s="40">
        <f t="shared" si="19"/>
        <v>20.898413095089378</v>
      </c>
      <c r="I54" s="40">
        <f t="shared" si="19"/>
        <v>29.031234128999483</v>
      </c>
      <c r="J54" s="40">
        <f t="shared" si="19"/>
        <v>29.306145173637589</v>
      </c>
      <c r="K54" s="40">
        <f t="shared" si="19"/>
        <v>30.71229714130515</v>
      </c>
      <c r="L54" s="40">
        <f t="shared" si="19"/>
        <v>32.783799571623241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1.7034401295474622</v>
      </c>
      <c r="C56" s="44">
        <f t="shared" si="20"/>
        <v>-1.0814939894663977</v>
      </c>
      <c r="D56" s="44">
        <f t="shared" si="20"/>
        <v>-0.9494132068293637</v>
      </c>
      <c r="E56" s="44">
        <f t="shared" si="20"/>
        <v>-1.0913730619291462</v>
      </c>
      <c r="F56" s="44">
        <f t="shared" si="18"/>
        <v>-1.0440757310476001</v>
      </c>
      <c r="H56" s="44">
        <f>(B13/B$40)*100</f>
        <v>5.3752290449188207</v>
      </c>
      <c r="I56" s="44">
        <f>(C13/C$40)*100</f>
        <v>5.6372662896099364</v>
      </c>
      <c r="J56" s="44">
        <f>(D13/D$40)*100</f>
        <v>5.6911547002220617</v>
      </c>
      <c r="K56" s="44">
        <f>(E13/E$40)*100</f>
        <v>5.2715791366098133</v>
      </c>
      <c r="L56" s="44">
        <f>(F13/F$40)*100</f>
        <v>4.542517488260116</v>
      </c>
    </row>
    <row r="57" spans="1:12" x14ac:dyDescent="0.2">
      <c r="A57" t="str">
        <f>A14</f>
        <v>Food drink and tobacco</v>
      </c>
      <c r="B57" s="40">
        <f t="shared" si="20"/>
        <v>5.0712745669556636</v>
      </c>
      <c r="C57" s="44">
        <f t="shared" si="20"/>
        <v>-0.4049493813270133</v>
      </c>
      <c r="D57" s="40">
        <f t="shared" si="20"/>
        <v>1.9131827568589665</v>
      </c>
      <c r="E57" s="40">
        <f t="shared" si="20"/>
        <v>1.0390157968242386</v>
      </c>
      <c r="F57" s="44">
        <f t="shared" si="18"/>
        <v>1.3295684553941145</v>
      </c>
      <c r="H57" s="40">
        <f t="shared" ref="H57:L59" si="21">(B14/B$13)*100</f>
        <v>7.8436854783207099</v>
      </c>
      <c r="I57" s="40">
        <f t="shared" si="21"/>
        <v>8.935391790294684</v>
      </c>
      <c r="J57" s="40">
        <f t="shared" si="21"/>
        <v>8.9965046333929521</v>
      </c>
      <c r="K57" s="40">
        <f t="shared" si="21"/>
        <v>10.373859664080497</v>
      </c>
      <c r="L57" s="40">
        <f t="shared" si="21"/>
        <v>12.837773549000959</v>
      </c>
    </row>
    <row r="58" spans="1:12" x14ac:dyDescent="0.2">
      <c r="A58" t="str">
        <f>A15</f>
        <v>Engineering</v>
      </c>
      <c r="B58" s="40">
        <f t="shared" si="20"/>
        <v>2.642992371709818</v>
      </c>
      <c r="C58" s="44">
        <f t="shared" si="20"/>
        <v>-2.8945931185145546</v>
      </c>
      <c r="D58" s="40">
        <f t="shared" si="20"/>
        <v>-0.72223262612923778</v>
      </c>
      <c r="E58" s="40">
        <f t="shared" si="20"/>
        <v>-2.1441685131301402</v>
      </c>
      <c r="F58" s="44">
        <f t="shared" si="18"/>
        <v>-1.67246731138464</v>
      </c>
      <c r="H58" s="40">
        <f t="shared" si="21"/>
        <v>24.834394356503751</v>
      </c>
      <c r="I58" s="40">
        <f t="shared" si="21"/>
        <v>25.764885618944245</v>
      </c>
      <c r="J58" s="40">
        <f t="shared" si="21"/>
        <v>25.292635343846491</v>
      </c>
      <c r="K58" s="40">
        <f t="shared" si="21"/>
        <v>25.584022508312778</v>
      </c>
      <c r="L58" s="40">
        <f t="shared" si="21"/>
        <v>22.987630827783025</v>
      </c>
    </row>
    <row r="59" spans="1:12" x14ac:dyDescent="0.2">
      <c r="A59" t="str">
        <f>A16</f>
        <v>Rest of manufacturing</v>
      </c>
      <c r="B59" s="40">
        <f t="shared" si="20"/>
        <v>0.93094829482200936</v>
      </c>
      <c r="C59" s="44">
        <f t="shared" si="20"/>
        <v>-0.45868735377403436</v>
      </c>
      <c r="D59" s="40">
        <f t="shared" si="20"/>
        <v>-1.4576852661827178</v>
      </c>
      <c r="E59" s="40">
        <f t="shared" si="20"/>
        <v>-1.070931802542574</v>
      </c>
      <c r="F59" s="44">
        <f t="shared" si="18"/>
        <v>-1.2000179867625249</v>
      </c>
      <c r="H59" s="40">
        <f t="shared" si="21"/>
        <v>67.321920165175541</v>
      </c>
      <c r="I59" s="40">
        <f t="shared" si="21"/>
        <v>65.299722590761064</v>
      </c>
      <c r="J59" s="40">
        <f t="shared" si="21"/>
        <v>65.710860022760556</v>
      </c>
      <c r="K59" s="40">
        <f t="shared" si="21"/>
        <v>64.042117827606717</v>
      </c>
      <c r="L59" s="40">
        <f t="shared" si="21"/>
        <v>64.174595623216007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2.4473059321639123</v>
      </c>
      <c r="C61" s="44">
        <f>IF(AND(D$5-C$5 &lt;&gt; 0,C18&lt;&gt;0,D18&lt;&gt;0),(EXP(LN(D18/C18)/(D$5-C$5))-1)*100,0)</f>
        <v>3.0733526730212013</v>
      </c>
      <c r="D61" s="44">
        <f>IF(AND(E$5-D$5 &lt;&gt; 0,D18&lt;&gt;0,E18&lt;&gt;0),(EXP(LN(E18/D18)/(E$5-D$5))-1)*100,0)</f>
        <v>1.4039187735363834</v>
      </c>
      <c r="E61" s="44">
        <f>IF(AND(F$5-E$5 &lt;&gt; 0,E18&lt;&gt;0,F18&lt;&gt;0),(EXP(LN(F18/E18)/(F$5-E$5))-1)*100,0)</f>
        <v>0.83588015001214711</v>
      </c>
      <c r="F61" s="44">
        <f t="shared" si="18"/>
        <v>1.0248719185084409</v>
      </c>
      <c r="H61" s="44">
        <f>(B18/B$40)*100</f>
        <v>6.3310616701637752</v>
      </c>
      <c r="I61" s="44">
        <f>(C18/C$40)*100</f>
        <v>6.8360891110987714</v>
      </c>
      <c r="J61" s="44">
        <f>(D18/D$40)*100</f>
        <v>7.1913166173205072</v>
      </c>
      <c r="K61" s="44">
        <f>(E18/E$40)*100</f>
        <v>7.4909548529180263</v>
      </c>
      <c r="L61" s="44">
        <f>(F18/F$40)*100</f>
        <v>7.8289273218812294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1.52161257463721</v>
      </c>
      <c r="C63" s="44">
        <f t="shared" si="22"/>
        <v>-1.8143717573046447</v>
      </c>
      <c r="D63" s="44">
        <f t="shared" si="22"/>
        <v>0.55042474510653694</v>
      </c>
      <c r="E63" s="44">
        <f t="shared" si="22"/>
        <v>0.49655712568976718</v>
      </c>
      <c r="F63" s="44">
        <f t="shared" si="18"/>
        <v>0.51450979158045307</v>
      </c>
      <c r="H63" s="44">
        <f>(B20/B$40)*100</f>
        <v>24.772573568938885</v>
      </c>
      <c r="I63" s="44">
        <f>(C20/C$40)*100</f>
        <v>25.794918459876996</v>
      </c>
      <c r="J63" s="44">
        <f>(D20/D$40)*100</f>
        <v>25.848561250925258</v>
      </c>
      <c r="K63" s="44">
        <f>(E20/E$40)*100</f>
        <v>25.811366547562859</v>
      </c>
      <c r="L63" s="44">
        <f>(F20/F$40)*100</f>
        <v>26.08176531478869</v>
      </c>
    </row>
    <row r="64" spans="1:12" x14ac:dyDescent="0.2">
      <c r="A64" t="str">
        <f>A21</f>
        <v>Wholesale and retail trade</v>
      </c>
      <c r="B64" s="40">
        <f t="shared" si="22"/>
        <v>1.3559102790674293</v>
      </c>
      <c r="C64" s="44">
        <f t="shared" si="22"/>
        <v>2.3812354191123708</v>
      </c>
      <c r="D64" s="40">
        <f t="shared" si="22"/>
        <v>0.21518379684006828</v>
      </c>
      <c r="E64" s="40">
        <f t="shared" si="22"/>
        <v>0.15272814049083205</v>
      </c>
      <c r="F64" s="44">
        <f t="shared" si="18"/>
        <v>0.17354236659408162</v>
      </c>
      <c r="H64" s="40">
        <f t="shared" ref="H64:L66" si="23">(B21/B$20)*100</f>
        <v>59.51680946780904</v>
      </c>
      <c r="I64" s="40">
        <f t="shared" si="23"/>
        <v>59.129189419532871</v>
      </c>
      <c r="J64" s="40">
        <f t="shared" si="23"/>
        <v>61.655861152498723</v>
      </c>
      <c r="K64" s="40">
        <f t="shared" si="23"/>
        <v>60.634870884048141</v>
      </c>
      <c r="L64" s="40">
        <f t="shared" si="23"/>
        <v>58.592018427299578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1.5366829206059807</v>
      </c>
      <c r="C65" s="44">
        <f t="shared" si="22"/>
        <v>-8.2715933602171337</v>
      </c>
      <c r="D65" s="40">
        <f t="shared" si="22"/>
        <v>1.0066880194275374</v>
      </c>
      <c r="E65" s="40">
        <f t="shared" si="22"/>
        <v>0.14267848914768511</v>
      </c>
      <c r="F65" s="44">
        <f t="shared" si="18"/>
        <v>0.42985733679654636</v>
      </c>
      <c r="H65" s="40">
        <f t="shared" si="23"/>
        <v>14.044912359298909</v>
      </c>
      <c r="I65" s="40">
        <f t="shared" si="23"/>
        <v>14.053253787995201</v>
      </c>
      <c r="J65" s="40">
        <f t="shared" si="23"/>
        <v>13.129035289064269</v>
      </c>
      <c r="K65" s="40">
        <f t="shared" si="23"/>
        <v>13.429626147068563</v>
      </c>
      <c r="L65" s="40">
        <f t="shared" si="23"/>
        <v>12.964152108078085</v>
      </c>
    </row>
    <row r="66" spans="1:12" x14ac:dyDescent="0.2">
      <c r="A66" t="str">
        <f>A23</f>
        <v>Accommodation and food</v>
      </c>
      <c r="B66" s="40">
        <f t="shared" si="22"/>
        <v>1.8837725923173343</v>
      </c>
      <c r="C66" s="44">
        <f t="shared" si="22"/>
        <v>-7.6813446038924589</v>
      </c>
      <c r="D66" s="40">
        <f t="shared" si="22"/>
        <v>1.1185173624075784</v>
      </c>
      <c r="E66" s="40">
        <f t="shared" si="22"/>
        <v>1.4286214352416282</v>
      </c>
      <c r="F66" s="44">
        <f t="shared" si="18"/>
        <v>1.325147887156608</v>
      </c>
      <c r="H66" s="40">
        <f t="shared" si="23"/>
        <v>26.438278172892034</v>
      </c>
      <c r="I66" s="40">
        <f t="shared" si="23"/>
        <v>26.81755679247194</v>
      </c>
      <c r="J66" s="40">
        <f t="shared" si="23"/>
        <v>25.215103558437001</v>
      </c>
      <c r="K66" s="40">
        <f t="shared" si="23"/>
        <v>25.935502968883313</v>
      </c>
      <c r="L66" s="40">
        <f t="shared" si="23"/>
        <v>28.443829464622329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-0.38362774251263776</v>
      </c>
      <c r="C68" s="44">
        <f t="shared" si="24"/>
        <v>-3.3691404762848376</v>
      </c>
      <c r="D68" s="44">
        <f t="shared" si="24"/>
        <v>0.72217947151989037</v>
      </c>
      <c r="E68" s="44">
        <f t="shared" si="24"/>
        <v>0.57308488887204412</v>
      </c>
      <c r="F68" s="44">
        <f t="shared" si="18"/>
        <v>0.62275854492908067</v>
      </c>
      <c r="H68" s="44">
        <f>(B25/B$40)*100</f>
        <v>38.545441933861646</v>
      </c>
      <c r="I68" s="44">
        <f>(C25/C$40)*100</f>
        <v>37.207022728792268</v>
      </c>
      <c r="J68" s="44">
        <f>(D25/D$40)*100</f>
        <v>36.693999814951859</v>
      </c>
      <c r="K68" s="44">
        <f>(E25/E$40)*100</f>
        <v>36.955212476684885</v>
      </c>
      <c r="L68" s="44">
        <f>(F25/F$40)*100</f>
        <v>37.62769077168771</v>
      </c>
    </row>
    <row r="69" spans="1:12" x14ac:dyDescent="0.2">
      <c r="A69" t="str">
        <f>A26</f>
        <v>Media</v>
      </c>
      <c r="B69" s="40">
        <f t="shared" si="24"/>
        <v>-10.078700192463351</v>
      </c>
      <c r="C69" s="44">
        <f t="shared" si="24"/>
        <v>10.760211800302422</v>
      </c>
      <c r="D69" s="40">
        <f t="shared" si="24"/>
        <v>-0.72057112255764499</v>
      </c>
      <c r="E69" s="40">
        <f t="shared" si="24"/>
        <v>-0.23254772670517898</v>
      </c>
      <c r="F69" s="44">
        <f t="shared" si="18"/>
        <v>-0.39548816181390611</v>
      </c>
      <c r="H69" s="40">
        <f t="shared" ref="H69:L71" si="25">(B26/B$25)*100</f>
        <v>2.4257692999820026</v>
      </c>
      <c r="I69" s="40">
        <f t="shared" si="25"/>
        <v>1.610560010720824</v>
      </c>
      <c r="J69" s="40">
        <f t="shared" si="25"/>
        <v>1.846055895433242</v>
      </c>
      <c r="K69" s="40">
        <f t="shared" si="25"/>
        <v>1.7175746593127275</v>
      </c>
      <c r="L69" s="40">
        <f t="shared" si="25"/>
        <v>1.5848447604498095</v>
      </c>
    </row>
    <row r="70" spans="1:12" x14ac:dyDescent="0.2">
      <c r="A70" t="str">
        <f>A27</f>
        <v>Information technology</v>
      </c>
      <c r="B70" s="40">
        <f t="shared" si="24"/>
        <v>-0.28482710252055732</v>
      </c>
      <c r="C70" s="44">
        <f t="shared" si="24"/>
        <v>1.5849394890185886</v>
      </c>
      <c r="D70" s="40">
        <f t="shared" si="24"/>
        <v>1.4584485011276627</v>
      </c>
      <c r="E70" s="40">
        <f t="shared" si="24"/>
        <v>0.79873699825836475</v>
      </c>
      <c r="F70" s="44">
        <f t="shared" si="18"/>
        <v>1.0181628242748042</v>
      </c>
      <c r="H70" s="40">
        <f t="shared" si="25"/>
        <v>16.92010077379879</v>
      </c>
      <c r="I70" s="40">
        <f t="shared" si="25"/>
        <v>16.987326890687164</v>
      </c>
      <c r="J70" s="40">
        <f t="shared" si="25"/>
        <v>17.858234758298124</v>
      </c>
      <c r="K70" s="40">
        <f t="shared" si="25"/>
        <v>18.520556775131215</v>
      </c>
      <c r="L70" s="40">
        <f t="shared" si="25"/>
        <v>18.940316337196627</v>
      </c>
    </row>
    <row r="71" spans="1:12" x14ac:dyDescent="0.2">
      <c r="A71" t="str">
        <f>A28</f>
        <v>Finance and insurance</v>
      </c>
      <c r="B71" s="40">
        <f t="shared" si="24"/>
        <v>-0.39198576205570212</v>
      </c>
      <c r="C71" s="44">
        <f t="shared" si="24"/>
        <v>0.89014422048190323</v>
      </c>
      <c r="D71" s="40">
        <f t="shared" si="24"/>
        <v>-0.4269601648262622</v>
      </c>
      <c r="E71" s="40">
        <f t="shared" si="24"/>
        <v>-0.69198173354024783</v>
      </c>
      <c r="F71" s="44">
        <f t="shared" si="18"/>
        <v>-0.60371967860197717</v>
      </c>
      <c r="H71" s="40">
        <f t="shared" si="25"/>
        <v>7.1192489952612235</v>
      </c>
      <c r="I71" s="40">
        <f t="shared" si="25"/>
        <v>7.1168600171167569</v>
      </c>
      <c r="J71" s="40">
        <f t="shared" si="25"/>
        <v>7.43055621219714</v>
      </c>
      <c r="K71" s="40">
        <f t="shared" si="25"/>
        <v>7.0162423151532138</v>
      </c>
      <c r="L71" s="40">
        <f t="shared" si="25"/>
        <v>6.1820144959165662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-4.0742307153450286</v>
      </c>
      <c r="C72" s="44">
        <f t="shared" si="27"/>
        <v>19.817480922035703</v>
      </c>
      <c r="D72" s="40">
        <f t="shared" si="27"/>
        <v>-2.1019997128168821E-2</v>
      </c>
      <c r="E72" s="40">
        <f t="shared" si="27"/>
        <v>1.0887617140434402</v>
      </c>
      <c r="F72" s="44">
        <f t="shared" si="18"/>
        <v>0.7174724368534946</v>
      </c>
      <c r="H72" s="40">
        <f t="shared" ref="H72:L72" si="28">(B29/B$25)*100</f>
        <v>4.5024293683642265</v>
      </c>
      <c r="I72" s="40">
        <f t="shared" si="28"/>
        <v>3.8713744887050652</v>
      </c>
      <c r="J72" s="40">
        <f t="shared" si="28"/>
        <v>4.8003126664586349</v>
      </c>
      <c r="K72" s="40">
        <f t="shared" si="28"/>
        <v>4.6258064908450693</v>
      </c>
      <c r="L72" s="40">
        <f t="shared" si="28"/>
        <v>4.8685374286403436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1.1863104254201673</v>
      </c>
      <c r="C73" s="44">
        <f t="shared" si="29"/>
        <v>-6.9735856593598378</v>
      </c>
      <c r="D73" s="40">
        <f t="shared" si="29"/>
        <v>0.91760625146732888</v>
      </c>
      <c r="E73" s="40">
        <f t="shared" si="29"/>
        <v>0.64308447600254226</v>
      </c>
      <c r="F73" s="44">
        <f t="shared" si="18"/>
        <v>0.7345086596098005</v>
      </c>
      <c r="H73" s="40">
        <f t="shared" ref="H73:L73" si="30">(B30/B$25)*100</f>
        <v>28.648851298662372</v>
      </c>
      <c r="I73" s="40">
        <f t="shared" si="30"/>
        <v>30.498000505584223</v>
      </c>
      <c r="J73" s="40">
        <f t="shared" si="30"/>
        <v>29.360389068020705</v>
      </c>
      <c r="K73" s="40">
        <f t="shared" si="30"/>
        <v>29.646329820550125</v>
      </c>
      <c r="L73" s="40">
        <f t="shared" si="30"/>
        <v>29.853317864896212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0.58647935766913406</v>
      </c>
      <c r="C74" s="44">
        <f t="shared" si="31"/>
        <v>-9.2393124232618025</v>
      </c>
      <c r="D74" s="40">
        <f t="shared" si="31"/>
        <v>0.84196638547022751</v>
      </c>
      <c r="E74" s="40">
        <f t="shared" si="31"/>
        <v>0.71606859762078923</v>
      </c>
      <c r="F74" s="44">
        <f t="shared" si="18"/>
        <v>0.7580170528580954</v>
      </c>
      <c r="H74" s="40">
        <f>(B31/B$25)*100</f>
        <v>20.99904024953511</v>
      </c>
      <c r="I74" s="40">
        <f t="shared" ref="I74:L74" si="32">(C31/C$25)*100</f>
        <v>21.829057694474891</v>
      </c>
      <c r="J74" s="40">
        <f t="shared" si="32"/>
        <v>20.502976950304337</v>
      </c>
      <c r="K74" s="40">
        <f t="shared" si="32"/>
        <v>20.62518623021392</v>
      </c>
      <c r="L74" s="40">
        <f t="shared" si="32"/>
        <v>20.92029543183358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-4.1701262854960781</v>
      </c>
      <c r="C75" s="44">
        <f t="shared" si="33"/>
        <v>-1.5261164648093017</v>
      </c>
      <c r="D75" s="40">
        <f t="shared" si="33"/>
        <v>1.8161523375108679</v>
      </c>
      <c r="E75" s="40">
        <f t="shared" si="33"/>
        <v>1.027548527094746</v>
      </c>
      <c r="F75" s="44">
        <f t="shared" si="18"/>
        <v>1.2897354472019229</v>
      </c>
      <c r="H75" s="40">
        <f t="shared" ref="H75:L75" si="34">(B32/B$25)*100</f>
        <v>9.4844340471477704</v>
      </c>
      <c r="I75" s="40">
        <f t="shared" si="34"/>
        <v>8.1225463173058952</v>
      </c>
      <c r="J75" s="40">
        <f t="shared" si="34"/>
        <v>8.2774662670083288</v>
      </c>
      <c r="K75" s="40">
        <f t="shared" si="34"/>
        <v>8.7368574677555682</v>
      </c>
      <c r="L75" s="40">
        <f t="shared" si="34"/>
        <v>9.1397787707187046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-0.22265167968822386</v>
      </c>
      <c r="C76" s="44">
        <f t="shared" si="35"/>
        <v>-3.7596283164205824</v>
      </c>
      <c r="D76" s="40">
        <f t="shared" si="35"/>
        <v>-0.98405074811211968</v>
      </c>
      <c r="E76" s="40">
        <f t="shared" si="35"/>
        <v>-0.11033363214077996</v>
      </c>
      <c r="F76" s="44">
        <f t="shared" si="18"/>
        <v>-0.40242595993440489</v>
      </c>
      <c r="H76" s="40">
        <f t="shared" ref="H76:L76" si="36">(B33/B$25)*100</f>
        <v>9.9001259672484974</v>
      </c>
      <c r="I76" s="40">
        <f t="shared" si="36"/>
        <v>9.9642740754051751</v>
      </c>
      <c r="J76" s="40">
        <f t="shared" si="36"/>
        <v>9.9240081822794846</v>
      </c>
      <c r="K76" s="40">
        <f t="shared" si="36"/>
        <v>9.1114462410381467</v>
      </c>
      <c r="L76" s="40">
        <f t="shared" si="36"/>
        <v>8.5108949103481581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7.8768084243097114E-2</v>
      </c>
      <c r="C78" s="44">
        <f t="shared" ref="C78:C83" si="38">IF(AND(D$5-C$5 &lt;&gt; 0,C35&lt;&gt;0,D35&lt;&gt;0),(EXP(LN(D35/C35)/(D$5-C$5))-1)*100,0)</f>
        <v>-1.2707683414230675</v>
      </c>
      <c r="D78" s="44">
        <f t="shared" si="37"/>
        <v>0.49409382715936978</v>
      </c>
      <c r="E78" s="44">
        <f t="shared" si="37"/>
        <v>0.14190601790031732</v>
      </c>
      <c r="F78" s="44">
        <f t="shared" si="18"/>
        <v>0.25916459981827344</v>
      </c>
      <c r="H78" s="44">
        <f>(B35/B$40)*100</f>
        <v>23.125299853758083</v>
      </c>
      <c r="I78" s="44">
        <f>(C35/C$40)*100</f>
        <v>22.739671074475684</v>
      </c>
      <c r="J78" s="44">
        <f>(D35/D$40)*100</f>
        <v>22.913119911176899</v>
      </c>
      <c r="K78" s="44">
        <f>(E35/E$40)*100</f>
        <v>22.81613069956629</v>
      </c>
      <c r="L78" s="44">
        <f>(F35/F$40)*100</f>
        <v>22.254337758434023</v>
      </c>
    </row>
    <row r="79" spans="1:12" x14ac:dyDescent="0.2">
      <c r="A79" t="str">
        <f>A36</f>
        <v>Public admin. and defence</v>
      </c>
      <c r="B79" s="40">
        <f t="shared" si="37"/>
        <v>-1.5406410296633921</v>
      </c>
      <c r="C79" s="44">
        <f t="shared" si="38"/>
        <v>1.9596497318982165</v>
      </c>
      <c r="D79" s="40">
        <f t="shared" si="37"/>
        <v>0.70358549566535977</v>
      </c>
      <c r="E79" s="40">
        <f t="shared" si="37"/>
        <v>-0.14006266713544324</v>
      </c>
      <c r="F79" s="44">
        <f t="shared" si="18"/>
        <v>0.14036514937834088</v>
      </c>
      <c r="H79" s="40">
        <f>(B36/B$35)*100</f>
        <v>13.789586822306077</v>
      </c>
      <c r="I79" s="40">
        <f t="shared" ref="I79:L81" si="39">(C36/C$35)*100</f>
        <v>12.918481456749056</v>
      </c>
      <c r="J79" s="40">
        <f t="shared" si="39"/>
        <v>13.34117385773993</v>
      </c>
      <c r="K79" s="40">
        <f t="shared" si="39"/>
        <v>13.480810995818929</v>
      </c>
      <c r="L79" s="40">
        <f t="shared" si="39"/>
        <v>13.106006535281306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-0.97533088477983476</v>
      </c>
      <c r="C80" s="44">
        <f t="shared" si="38"/>
        <v>-2.4872780143314288</v>
      </c>
      <c r="D80" s="40">
        <f t="shared" si="40"/>
        <v>-6.3182190975419328E-2</v>
      </c>
      <c r="E80" s="40">
        <f t="shared" si="40"/>
        <v>0.22343742736292693</v>
      </c>
      <c r="F80" s="44">
        <f t="shared" si="18"/>
        <v>0.12780633443161271</v>
      </c>
      <c r="H80" s="40">
        <f>(B37/B$35)*100</f>
        <v>40.048991426500379</v>
      </c>
      <c r="I80" s="40">
        <f t="shared" si="39"/>
        <v>38.388167402549414</v>
      </c>
      <c r="J80" s="40">
        <f t="shared" si="39"/>
        <v>37.915160814876153</v>
      </c>
      <c r="K80" s="40">
        <f t="shared" si="39"/>
        <v>36.875489389783191</v>
      </c>
      <c r="L80" s="40">
        <f t="shared" si="39"/>
        <v>37.176816745080373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1.4237287058388892</v>
      </c>
      <c r="C81" s="44">
        <f t="shared" si="38"/>
        <v>-1.1687527504581796</v>
      </c>
      <c r="D81" s="40">
        <f t="shared" si="40"/>
        <v>0.86250026224679033</v>
      </c>
      <c r="E81" s="40">
        <f t="shared" si="40"/>
        <v>0.1567180508444288</v>
      </c>
      <c r="F81" s="44">
        <f t="shared" si="18"/>
        <v>0.39142833116343478</v>
      </c>
      <c r="H81" s="40">
        <f>(B38/B$35)*100</f>
        <v>46.161421751193529</v>
      </c>
      <c r="I81" s="40">
        <f t="shared" si="39"/>
        <v>48.693351140701516</v>
      </c>
      <c r="J81" s="40">
        <f t="shared" si="39"/>
        <v>48.743665327383916</v>
      </c>
      <c r="K81" s="40">
        <f t="shared" si="39"/>
        <v>49.643699614397882</v>
      </c>
      <c r="L81" s="40">
        <f t="shared" si="39"/>
        <v>49.717176719638324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0.50039053026922353</v>
      </c>
      <c r="C83" s="206">
        <f t="shared" si="38"/>
        <v>-2.0181336258526028</v>
      </c>
      <c r="D83" s="43">
        <f>IF(AND(E$5-D$5 &lt;&gt; 0,D40&lt;&gt;0,E40&lt;&gt;0),(EXP(LN(E40/D40)/(E$5-D$5))-1)*100,0)</f>
        <v>0.57938709657918697</v>
      </c>
      <c r="E83" s="43">
        <f>IF(AND(F$5-E$5 &lt;&gt; 0,E40&lt;&gt;0,F40&lt;&gt;0),(EXP(LN(F40/E40)/(F$5-E$5))-1)*100,0)</f>
        <v>0.39187955008854747</v>
      </c>
      <c r="F83" s="206">
        <f t="shared" si="18"/>
        <v>0.45434319276140833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-2.1346966871180206</v>
      </c>
      <c r="C89" s="44">
        <f>IF(AND(F$5-D$5 &lt;&gt; 0,D7&lt;&gt;0,F7&lt;&gt;0),(EXP(LN(F7/D7)/(F$5-D$5))-1)*100,0)</f>
        <v>0.46607505577147545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-2.6546509503433957</v>
      </c>
      <c r="C90" s="44">
        <f t="shared" ref="C90:C122" si="43">IF(AND(F$5-D$5 &lt;&gt; 0,D8&lt;&gt;0,F8&lt;&gt;0),(EXP(LN(F8/D8)/(F$5-D$5))-1)*100,0)</f>
        <v>0.41784403826532479</v>
      </c>
    </row>
    <row r="91" spans="1:12" x14ac:dyDescent="0.2">
      <c r="A91" s="30" t="str">
        <f t="shared" si="41"/>
        <v>Mining and quarrying</v>
      </c>
      <c r="B91" s="44">
        <f t="shared" si="42"/>
        <v>11.879118368723752</v>
      </c>
      <c r="C91" s="44">
        <f t="shared" si="43"/>
        <v>-1.526657994048064</v>
      </c>
    </row>
    <row r="92" spans="1:12" x14ac:dyDescent="0.2">
      <c r="A92" s="30" t="str">
        <f t="shared" si="41"/>
        <v>Electricity and gas</v>
      </c>
      <c r="B92" s="44">
        <f t="shared" si="42"/>
        <v>-7.6394147789523359</v>
      </c>
      <c r="C92" s="44">
        <f t="shared" si="43"/>
        <v>-0.15632930257702959</v>
      </c>
    </row>
    <row r="93" spans="1:12" x14ac:dyDescent="0.2">
      <c r="A93" s="30" t="str">
        <f t="shared" si="41"/>
        <v>Water and sewerage</v>
      </c>
      <c r="B93" s="44">
        <f t="shared" si="42"/>
        <v>4.7123301175183929</v>
      </c>
      <c r="C93" s="44">
        <f t="shared" si="43"/>
        <v>1.2199554452501316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1.1402503460726354</v>
      </c>
      <c r="C95" s="44">
        <f t="shared" si="43"/>
        <v>-1.0440757310476001</v>
      </c>
    </row>
    <row r="96" spans="1:12" x14ac:dyDescent="0.2">
      <c r="A96" s="30" t="str">
        <f t="shared" si="41"/>
        <v>Food drink and tobacco</v>
      </c>
      <c r="B96" s="44">
        <f t="shared" si="42"/>
        <v>3.9524553351452774</v>
      </c>
      <c r="C96" s="44">
        <f t="shared" si="43"/>
        <v>1.3295684553941145</v>
      </c>
    </row>
    <row r="97" spans="1:3" x14ac:dyDescent="0.2">
      <c r="A97" s="30" t="str">
        <f t="shared" si="41"/>
        <v>Engineering</v>
      </c>
      <c r="B97" s="44">
        <f t="shared" si="42"/>
        <v>1.5107709538380254</v>
      </c>
      <c r="C97" s="44">
        <f t="shared" si="43"/>
        <v>-1.67246731138464</v>
      </c>
    </row>
    <row r="98" spans="1:3" x14ac:dyDescent="0.2">
      <c r="A98" s="30" t="str">
        <f t="shared" si="41"/>
        <v>Rest of manufacturing</v>
      </c>
      <c r="B98" s="44">
        <f t="shared" si="42"/>
        <v>0.65147777713092658</v>
      </c>
      <c r="C98" s="44">
        <f t="shared" si="43"/>
        <v>-1.2000179867625249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2.5722103402767482</v>
      </c>
      <c r="C100" s="44">
        <f t="shared" si="43"/>
        <v>1.0248719185084409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0.8454691347876464</v>
      </c>
      <c r="C102" s="44">
        <f t="shared" si="43"/>
        <v>0.51450979158045307</v>
      </c>
    </row>
    <row r="103" spans="1:3" x14ac:dyDescent="0.2">
      <c r="A103" s="30" t="str">
        <f t="shared" si="41"/>
        <v>Wholesale and retail trade</v>
      </c>
      <c r="B103" s="44">
        <f t="shared" si="42"/>
        <v>1.5601505259608794</v>
      </c>
      <c r="C103" s="44">
        <f t="shared" si="43"/>
        <v>0.17354236659408162</v>
      </c>
    </row>
    <row r="104" spans="1:3" x14ac:dyDescent="0.2">
      <c r="A104" s="30" t="str">
        <f t="shared" si="41"/>
        <v>Transport and storage</v>
      </c>
      <c r="B104" s="44">
        <f t="shared" si="42"/>
        <v>-0.50548322355365993</v>
      </c>
      <c r="C104" s="44">
        <f t="shared" si="43"/>
        <v>0.42985733679654636</v>
      </c>
    </row>
    <row r="105" spans="1:3" x14ac:dyDescent="0.2">
      <c r="A105" s="30" t="str">
        <f t="shared" si="41"/>
        <v>Accommodation and food</v>
      </c>
      <c r="B105" s="44">
        <f t="shared" si="42"/>
        <v>-0.10542389252276019</v>
      </c>
      <c r="C105" s="44">
        <f t="shared" si="43"/>
        <v>1.325147887156608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-0.98801985929529712</v>
      </c>
      <c r="C107" s="44">
        <f t="shared" si="43"/>
        <v>0.62275854492908067</v>
      </c>
    </row>
    <row r="108" spans="1:3" x14ac:dyDescent="0.2">
      <c r="A108" s="30" t="str">
        <f t="shared" si="41"/>
        <v>Media</v>
      </c>
      <c r="B108" s="44">
        <f t="shared" si="42"/>
        <v>-6.2509627873562179</v>
      </c>
      <c r="C108" s="44">
        <f t="shared" si="43"/>
        <v>-0.39548816181390611</v>
      </c>
    </row>
    <row r="109" spans="1:3" x14ac:dyDescent="0.2">
      <c r="A109" s="30" t="str">
        <f t="shared" si="41"/>
        <v>Information technology</v>
      </c>
      <c r="B109" s="44">
        <f t="shared" si="42"/>
        <v>8.6352552787527515E-2</v>
      </c>
      <c r="C109" s="44">
        <f t="shared" si="43"/>
        <v>1.0181628242748042</v>
      </c>
    </row>
    <row r="110" spans="1:3" x14ac:dyDescent="0.2">
      <c r="A110" s="30" t="str">
        <f t="shared" si="41"/>
        <v>Finance and insurance</v>
      </c>
      <c r="B110" s="44">
        <f t="shared" si="42"/>
        <v>-0.13686992115359287</v>
      </c>
      <c r="C110" s="44">
        <f t="shared" si="43"/>
        <v>-0.60371967860197717</v>
      </c>
    </row>
    <row r="111" spans="1:3" x14ac:dyDescent="0.2">
      <c r="A111" s="30" t="str">
        <f t="shared" si="41"/>
        <v>Real estate</v>
      </c>
      <c r="B111" s="44">
        <f t="shared" si="42"/>
        <v>0.28876182879087331</v>
      </c>
      <c r="C111" s="44">
        <f t="shared" si="43"/>
        <v>0.7174724368534946</v>
      </c>
    </row>
    <row r="112" spans="1:3" x14ac:dyDescent="0.2">
      <c r="A112" s="30" t="str">
        <f t="shared" si="41"/>
        <v>Professional services</v>
      </c>
      <c r="B112" s="44">
        <f t="shared" si="42"/>
        <v>-0.50101174906972412</v>
      </c>
      <c r="C112" s="44">
        <f t="shared" si="43"/>
        <v>0.7345086596098005</v>
      </c>
    </row>
    <row r="113" spans="1:3" x14ac:dyDescent="0.2">
      <c r="A113" s="30" t="str">
        <f t="shared" si="41"/>
        <v>Support services</v>
      </c>
      <c r="B113" s="44">
        <f t="shared" si="42"/>
        <v>-1.4602986839019394</v>
      </c>
      <c r="C113" s="44">
        <f t="shared" si="43"/>
        <v>0.7580170528580954</v>
      </c>
    </row>
    <row r="114" spans="1:3" x14ac:dyDescent="0.2">
      <c r="A114" s="30" t="str">
        <f t="shared" si="41"/>
        <v>Arts and entertainment</v>
      </c>
      <c r="B114" s="44">
        <f t="shared" si="42"/>
        <v>-3.6470655363978977</v>
      </c>
      <c r="C114" s="44">
        <f t="shared" si="43"/>
        <v>1.2897354472019229</v>
      </c>
    </row>
    <row r="115" spans="1:3" x14ac:dyDescent="0.2">
      <c r="A115" s="30" t="str">
        <f t="shared" si="41"/>
        <v>Other services</v>
      </c>
      <c r="B115" s="44">
        <f t="shared" si="42"/>
        <v>-0.9402962845190932</v>
      </c>
      <c r="C115" s="44">
        <f t="shared" si="43"/>
        <v>-0.40242595993440489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-0.19260694440756954</v>
      </c>
      <c r="C117" s="44">
        <f t="shared" si="43"/>
        <v>0.25916459981827344</v>
      </c>
    </row>
    <row r="118" spans="1:3" x14ac:dyDescent="0.2">
      <c r="A118" s="30" t="str">
        <f t="shared" si="41"/>
        <v>Public admin. and defence</v>
      </c>
      <c r="B118" s="44">
        <f t="shared" si="42"/>
        <v>-0.85033067811844942</v>
      </c>
      <c r="C118" s="44">
        <f t="shared" si="43"/>
        <v>0.14036514937834088</v>
      </c>
    </row>
    <row r="119" spans="1:3" x14ac:dyDescent="0.2">
      <c r="A119" s="30" t="str">
        <f t="shared" si="41"/>
        <v>Education</v>
      </c>
      <c r="B119" s="44">
        <f t="shared" si="42"/>
        <v>-1.2795842119374568</v>
      </c>
      <c r="C119" s="44">
        <f t="shared" si="43"/>
        <v>0.12780633443161271</v>
      </c>
    </row>
    <row r="120" spans="1:3" x14ac:dyDescent="0.2">
      <c r="A120" s="30" t="str">
        <f t="shared" si="41"/>
        <v>Health and social work</v>
      </c>
      <c r="B120" s="44">
        <f t="shared" si="42"/>
        <v>0.89984833546483678</v>
      </c>
      <c r="C120" s="44">
        <f t="shared" si="43"/>
        <v>0.39142833116343478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-8.4406823586458124E-3</v>
      </c>
      <c r="C122" s="206">
        <f t="shared" si="43"/>
        <v>0.45434319276140833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Enterprise M3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298.63784633601296</v>
      </c>
      <c r="C9" s="299" t="str">
        <f>CONCATENATE("(",ROUND((B9/$H11)*100,1),")")</f>
        <v>(34.5)</v>
      </c>
      <c r="D9" s="249">
        <f>SUM(D30,D51,D72,D93,D114,D135,D156,D177,D198,D219,D240,D261,D282,D303,D324,D345,D366,D387,D408,D429,D450,D471)</f>
        <v>75.651454484960766</v>
      </c>
      <c r="E9" s="299" t="str">
        <f>CONCATENATE("(",ROUND((D9/$H11)*100,1),")")</f>
        <v>(8.7)</v>
      </c>
      <c r="F9" s="249">
        <f>SUM(F30,F51,F72,F93,F114,F135,F156,F177,F198,F219,F240,F261,F282,F303,F324,F345,F366,F387,F408,F429,F450,F471)</f>
        <v>66.807917037411059</v>
      </c>
      <c r="G9" s="299" t="str">
        <f>CONCATENATE("(",ROUND((F9/$H11)*100,1),")")</f>
        <v>(7.7)</v>
      </c>
      <c r="H9" s="249">
        <f>SUM(H30,H51,H72,H93,H114,H135,H156,H177,H198,H219,H240,H261,H282,H303,H324,H345,H366,H387,H408,H429,H450,H471)</f>
        <v>441.09721785838474</v>
      </c>
      <c r="I9" s="299" t="str">
        <f>CONCATENATE("(",ROUND((H9/$H11)*100,1),")")</f>
        <v>(51)</v>
      </c>
      <c r="K9" s="249">
        <f>B14-B9</f>
        <v>7.5939938909887701</v>
      </c>
      <c r="L9" s="249">
        <f>D14-D9</f>
        <v>3.0324001827400764</v>
      </c>
      <c r="M9" s="249">
        <f>F14-F9</f>
        <v>3.4333813549489349</v>
      </c>
      <c r="N9" s="249">
        <f>SUM(K9:M9)</f>
        <v>14.059775428677781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197.23084515550161</v>
      </c>
      <c r="C10" s="299" t="str">
        <f>CONCATENATE("(",ROUND((B10/$H11)*100,1),")")</f>
        <v>(22.8)</v>
      </c>
      <c r="D10" s="249">
        <f t="shared" ref="D10" si="1">SUM(D31,D52,D73,D94,D115,D136,D157,D178,D199,D220,D241,D262,D283,D304,D325,D346,D367,D388,D409,D430,D451,D472)</f>
        <v>176.32302132332066</v>
      </c>
      <c r="E10" s="299" t="str">
        <f>CONCATENATE("(",ROUND((D10/$H11)*100,1),")")</f>
        <v>(20.4)</v>
      </c>
      <c r="F10" s="249">
        <f t="shared" ref="F10" si="2">SUM(F31,F52,F73,F94,F115,F136,F157,F178,F199,F220,F241,F262,F283,F304,F325,F346,F367,F388,F409,F430,F451,F472)</f>
        <v>49.988915662793417</v>
      </c>
      <c r="G10" s="299" t="str">
        <f>CONCATENATE("(",ROUND((F10/$H11)*100,1),")")</f>
        <v>(5.8)</v>
      </c>
      <c r="H10" s="249">
        <f t="shared" ref="H10" si="3">SUM(H31,H52,H73,H94,H115,H136,H157,H178,H199,H220,H241,H262,H283,H304,H325,H346,H367,H388,H409,H430,H451,H472)</f>
        <v>423.54278214161565</v>
      </c>
      <c r="I10" s="299" t="str">
        <f>CONCATENATE("(",ROUND((H10/$H11)*100,1),")")</f>
        <v>(49)</v>
      </c>
      <c r="K10" s="249">
        <f t="shared" ref="K10:K11" si="4">B15-B10</f>
        <v>8.5357258829041882</v>
      </c>
      <c r="L10" s="249">
        <f t="shared" ref="L10:L11" si="5">D15-D10</f>
        <v>1.1252278037556209</v>
      </c>
      <c r="M10" s="249">
        <f t="shared" ref="M10:M11" si="6">F15-F10</f>
        <v>1.6192708846617734</v>
      </c>
      <c r="N10" s="249">
        <f t="shared" ref="N10:N11" si="7">SUM(K10:M10)</f>
        <v>11.280224571321583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495.86869149151454</v>
      </c>
      <c r="C11" s="299" t="str">
        <f>CONCATENATE("(",ROUND((B11/$H11)*100,1),")")</f>
        <v>(57.3)</v>
      </c>
      <c r="D11" s="249">
        <f t="shared" ref="D11" si="8">SUM(D32,D53,D74,D95,D116,D137,D158,D179,D200,D221,D242,D263,D284,D305,D326,D347,D368,D389,D410,D431,D452,D473)</f>
        <v>251.97447580828143</v>
      </c>
      <c r="E11" s="299" t="str">
        <f>CONCATENATE("(",ROUND((D11/$H11)*100,1),")")</f>
        <v>(29.1)</v>
      </c>
      <c r="F11" s="249">
        <f t="shared" ref="F11" si="9">SUM(F32,F53,F74,F95,F116,F137,F158,F179,F200,F221,F242,F263,F284,F305,F326,F347,F368,F389,F410,F431,F452,F473)</f>
        <v>116.79683270020448</v>
      </c>
      <c r="G11" s="299" t="str">
        <f>CONCATENATE("(",ROUND((F11/$H11)*100,1),")")</f>
        <v>(13.5)</v>
      </c>
      <c r="H11" s="249">
        <f t="shared" ref="H11" si="10">SUM(H32,H53,H74,H95,H116,H137,H158,H179,H200,H221,H242,H263,H284,H305,H326,H347,H368,H389,H410,H431,H452,H473)</f>
        <v>864.64000000000044</v>
      </c>
      <c r="I11" s="299" t="str">
        <f>CONCATENATE("(",ROUND((H11/$H11)*100,1),")")</f>
        <v>(100)</v>
      </c>
      <c r="K11" s="249">
        <f t="shared" si="4"/>
        <v>16.12971977389293</v>
      </c>
      <c r="L11" s="249">
        <f t="shared" si="5"/>
        <v>4.1576279864956689</v>
      </c>
      <c r="M11" s="249">
        <f t="shared" si="6"/>
        <v>5.0526522396106941</v>
      </c>
      <c r="N11" s="249">
        <f t="shared" si="7"/>
        <v>25.339999999999293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306.23184022700173</v>
      </c>
      <c r="C14" s="299" t="str">
        <f>CONCATENATE("(",ROUND((B14/$H16)*100,1),")")</f>
        <v>(34.4)</v>
      </c>
      <c r="D14" s="249">
        <f t="shared" ref="D14" si="11">SUM(D35,D56,D77,D98,D119,D140,D161,D182,D203,D224,D245,D266,D287,D308,D329,D350,D371,D392,D413,D434,D455,D476)</f>
        <v>78.683854667700842</v>
      </c>
      <c r="E14" s="299" t="str">
        <f>CONCATENATE("(",ROUND((D14/$H16)*100,1),")")</f>
        <v>(8.8)</v>
      </c>
      <c r="F14" s="249">
        <f t="shared" ref="F14" si="12">SUM(F35,F56,F77,F98,F119,F140,F161,F182,F203,F224,F245,F266,F287,F308,F329,F350,F371,F392,F413,F434,F455,F476)</f>
        <v>70.241298392359994</v>
      </c>
      <c r="G14" s="299" t="str">
        <f>CONCATENATE("(",ROUND((F14/$H16)*100,1),")")</f>
        <v>(7.9)</v>
      </c>
      <c r="H14" s="249">
        <f t="shared" ref="H14" si="13">SUM(H35,H56,H77,H98,H119,H140,H161,H182,H203,H224,H245,H266,H287,H308,H329,H350,H371,H392,H413,H434,H455,H476)</f>
        <v>455.15699328706256</v>
      </c>
      <c r="I14" s="299" t="str">
        <f>CONCATENATE("(",ROUND((H14/$H16)*100,1),")")</f>
        <v>(51.1)</v>
      </c>
      <c r="K14" s="249">
        <f>B19-B14</f>
        <v>7.4134096077085019</v>
      </c>
      <c r="L14" s="249">
        <f>D19-D14</f>
        <v>5.6908547866532899</v>
      </c>
      <c r="M14" s="249">
        <f>F19-F14</f>
        <v>5.2374138180681058</v>
      </c>
      <c r="N14" s="249">
        <f>SUM(K14:M14)</f>
        <v>18.341678212429898</v>
      </c>
    </row>
    <row r="15" spans="1:17" x14ac:dyDescent="0.2">
      <c r="A15" s="282" t="s">
        <v>365</v>
      </c>
      <c r="B15" s="249">
        <f t="shared" si="0"/>
        <v>205.7665710384058</v>
      </c>
      <c r="C15" s="299" t="str">
        <f>CONCATENATE("(",ROUND((B15/$H16)*100,1),")")</f>
        <v>(23.1)</v>
      </c>
      <c r="D15" s="249">
        <f t="shared" ref="D15" si="14">SUM(D36,D57,D78,D99,D120,D141,D162,D183,D204,D225,D246,D267,D288,D309,D330,D351,D372,D393,D414,D435,D456,D477)</f>
        <v>177.44824912707628</v>
      </c>
      <c r="E15" s="299" t="str">
        <f>CONCATENATE("(",ROUND((D15/$H16)*100,1),")")</f>
        <v>(19.9)</v>
      </c>
      <c r="F15" s="249">
        <f t="shared" ref="F15" si="15">SUM(F36,F57,F78,F99,F120,F141,F162,F183,F204,F225,F246,F267,F288,F309,F330,F351,F372,F393,F414,F435,F456,F477)</f>
        <v>51.60818654745519</v>
      </c>
      <c r="G15" s="299" t="str">
        <f>CONCATENATE("(",ROUND((F15/$H16)*100,1),")")</f>
        <v>(5.8)</v>
      </c>
      <c r="H15" s="249">
        <f t="shared" ref="H15" si="16">SUM(H36,H57,H78,H99,H120,H141,H162,H183,H204,H225,H246,H267,H288,H309,H330,H351,H372,H393,H414,H435,H456,H477)</f>
        <v>434.82300671293729</v>
      </c>
      <c r="I15" s="299" t="str">
        <f>CONCATENATE("(",ROUND((H15/$H16)*100,1),")")</f>
        <v>(48.9)</v>
      </c>
      <c r="K15" s="249">
        <f t="shared" ref="K15:K16" si="17">B20-B15</f>
        <v>13.477837366303021</v>
      </c>
      <c r="L15" s="249">
        <f t="shared" ref="L15:L16" si="18">D20-D15</f>
        <v>0.3331407508936195</v>
      </c>
      <c r="M15" s="249">
        <f t="shared" ref="M15:M16" si="19">F20-F15</f>
        <v>3.3453436703735235</v>
      </c>
      <c r="N15" s="249">
        <f t="shared" ref="N15:N16" si="20">SUM(K15:M15)</f>
        <v>17.156321787570164</v>
      </c>
    </row>
    <row r="16" spans="1:17" x14ac:dyDescent="0.2">
      <c r="A16" s="282" t="s">
        <v>363</v>
      </c>
      <c r="B16" s="249">
        <f t="shared" si="0"/>
        <v>511.99841126540747</v>
      </c>
      <c r="C16" s="299" t="str">
        <f>CONCATENATE("(",ROUND((B16/$H16)*100,1),")")</f>
        <v>(57.5)</v>
      </c>
      <c r="D16" s="249">
        <f t="shared" ref="D16" si="21">SUM(D37,D58,D79,D100,D121,D142,D163,D184,D205,D226,D247,D268,D289,D310,D331,D352,D373,D394,D415,D436,D457,D478)</f>
        <v>256.13210379477709</v>
      </c>
      <c r="E16" s="299" t="str">
        <f>CONCATENATE("(",ROUND((D16/$H16)*100,1),")")</f>
        <v>(28.8)</v>
      </c>
      <c r="F16" s="249">
        <f t="shared" ref="F16" si="22">SUM(F37,F58,F79,F100,F121,F142,F163,F184,F205,F226,F247,F268,F289,F310,F331,F352,F373,F394,F415,F436,F457,F478)</f>
        <v>121.84948493981517</v>
      </c>
      <c r="G16" s="299" t="str">
        <f>CONCATENATE("(",ROUND((F16/$H16)*100,1),")")</f>
        <v>(13.7)</v>
      </c>
      <c r="H16" s="249">
        <f t="shared" ref="H16" si="23">SUM(H37,H58,H79,H100,H121,H142,H163,H184,H205,H226,H247,H268,H289,H310,H331,H352,H373,H394,H415,H436,H457,H478)</f>
        <v>889.97999999999968</v>
      </c>
      <c r="I16" s="299" t="str">
        <f>CONCATENATE("(",ROUND((H16/$H16)*100,1),")")</f>
        <v>(100)</v>
      </c>
      <c r="K16" s="249">
        <f t="shared" si="17"/>
        <v>20.891246974011608</v>
      </c>
      <c r="L16" s="249">
        <f t="shared" si="18"/>
        <v>6.0239955375469663</v>
      </c>
      <c r="M16" s="249">
        <f t="shared" si="19"/>
        <v>8.5827574884416435</v>
      </c>
      <c r="N16" s="249">
        <f t="shared" si="20"/>
        <v>35.498000000000218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313.64524983471023</v>
      </c>
      <c r="C19" s="299" t="str">
        <f>CONCATENATE("(",ROUND((B19/$H21)*100,1),")")</f>
        <v>(33.9)</v>
      </c>
      <c r="D19" s="249">
        <f t="shared" ref="D19" si="24">SUM(D40,D61,D82,D103,D124,D145,D166,D187,D208,D229,D250,D271,D292,D313,D334,D355,D376,D397,D418,D439,D460,D481)</f>
        <v>84.374709454354132</v>
      </c>
      <c r="E19" s="299" t="str">
        <f>CONCATENATE("(",ROUND((D19/$H21)*100,1),")")</f>
        <v>(9.1)</v>
      </c>
      <c r="F19" s="249">
        <f t="shared" ref="F19" si="25">SUM(F40,F61,F82,F103,F124,F145,F166,F187,F208,F229,F250,F271,F292,F313,F334,F355,F376,F397,F418,F439,F460,F481)</f>
        <v>75.4787122104281</v>
      </c>
      <c r="G19" s="299" t="str">
        <f>CONCATENATE("(",ROUND((F19/$H21)*100,1),")")</f>
        <v>(8.2)</v>
      </c>
      <c r="H19" s="249">
        <f t="shared" ref="H19" si="26">SUM(H40,H61,H82,H103,H124,H145,H166,H187,H208,H229,H250,H271,H292,H313,H334,H355,H376,H397,H418,H439,H460,H481)</f>
        <v>473.49867149949245</v>
      </c>
      <c r="I19" s="299" t="str">
        <f>CONCATENATE("(",ROUND((H19/$H21)*100,1),")")</f>
        <v>(51.2)</v>
      </c>
      <c r="K19" s="249">
        <f>B19-B9</f>
        <v>15.007403498697272</v>
      </c>
      <c r="L19" s="249">
        <f>D19-D9</f>
        <v>8.7232549693933663</v>
      </c>
      <c r="M19" s="249">
        <f>F19-F9</f>
        <v>8.6707951730170407</v>
      </c>
      <c r="N19" s="249">
        <f>SUM(K19:M19)</f>
        <v>32.401453641107679</v>
      </c>
    </row>
    <row r="20" spans="1:14" x14ac:dyDescent="0.2">
      <c r="A20" s="282" t="s">
        <v>365</v>
      </c>
      <c r="B20" s="249">
        <f t="shared" si="0"/>
        <v>219.24440840470882</v>
      </c>
      <c r="C20" s="299" t="str">
        <f>CONCATENATE("(",ROUND((B20/$H21)*100,1),")")</f>
        <v>(23.7)</v>
      </c>
      <c r="D20" s="249">
        <f t="shared" ref="D20" si="27">SUM(D41,D62,D83,D104,D125,D146,D167,D188,D209,D230,D251,D272,D293,D314,D335,D356,D377,D398,D419,D440,D461,D482)</f>
        <v>177.7813898779699</v>
      </c>
      <c r="E20" s="299" t="str">
        <f>CONCATENATE("(",ROUND((D20/$H21)*100,1),")")</f>
        <v>(19.2)</v>
      </c>
      <c r="F20" s="249">
        <f t="shared" ref="F20" si="28">SUM(F41,F62,F83,F104,F125,F146,F167,F188,F209,F230,F251,F272,F293,F314,F335,F356,F377,F398,F419,F440,F461,F482)</f>
        <v>54.953530217828714</v>
      </c>
      <c r="G20" s="299" t="str">
        <f>CONCATENATE("(",ROUND((F20/$H21)*100,1),")")</f>
        <v>(5.9)</v>
      </c>
      <c r="H20" s="249">
        <f t="shared" ref="H20" si="29">SUM(H41,H62,H83,H104,H125,H146,H167,H188,H209,H230,H251,H272,H293,H314,H335,H356,H377,H398,H419,H440,H461,H482)</f>
        <v>451.97932850050739</v>
      </c>
      <c r="I20" s="299" t="str">
        <f>CONCATENATE("(",ROUND((H20/$H21)*100,1),")")</f>
        <v>(48.8)</v>
      </c>
      <c r="K20" s="249">
        <f t="shared" ref="K20:K21" si="30">B20-B10</f>
        <v>22.013563249207209</v>
      </c>
      <c r="L20" s="249">
        <f t="shared" ref="L20:L21" si="31">D20-D10</f>
        <v>1.4583685546492404</v>
      </c>
      <c r="M20" s="249">
        <f t="shared" ref="M20:M21" si="32">F20-F10</f>
        <v>4.9646145550352969</v>
      </c>
      <c r="N20" s="249">
        <f t="shared" ref="N20:N21" si="33">SUM(K20:M20)</f>
        <v>28.436546358891746</v>
      </c>
    </row>
    <row r="21" spans="1:14" x14ac:dyDescent="0.2">
      <c r="A21" s="282" t="s">
        <v>363</v>
      </c>
      <c r="B21" s="249">
        <f t="shared" si="0"/>
        <v>532.88965823941908</v>
      </c>
      <c r="C21" s="299" t="str">
        <f>CONCATENATE("(",ROUND((B21/$H21)*100,1),")")</f>
        <v>(57.6)</v>
      </c>
      <c r="D21" s="249">
        <f t="shared" ref="D21" si="34">SUM(D42,D63,D84,D105,D126,D147,D168,D189,D210,D231,D252,D273,D294,D315,D336,D357,D378,D399,D420,D441,D462,D483)</f>
        <v>262.15609933232406</v>
      </c>
      <c r="E21" s="299" t="str">
        <f>CONCATENATE("(",ROUND((D21/$H21)*100,1),")")</f>
        <v>(28.3)</v>
      </c>
      <c r="F21" s="249">
        <f>SUM(F42,F63,F84,F105,F126,F147,F168,F189,F210,F231,F252,F273,F294,F315,F336,F357,F378,F399,F420,F441,F462,F483)</f>
        <v>130.43224242825681</v>
      </c>
      <c r="G21" s="299" t="str">
        <f>CONCATENATE("(",ROUND((F21/$H21)*100,1),")")</f>
        <v>(14.1)</v>
      </c>
      <c r="H21" s="249">
        <f t="shared" ref="H21" si="35">SUM(H42,H63,H84,H105,H126,H147,H168,H189,H210,H231,H252,H273,H294,H315,H336,H357,H378,H399,H420,H441,H462,H483)</f>
        <v>925.47800000000007</v>
      </c>
      <c r="I21" s="299" t="str">
        <f>CONCATENATE("(",ROUND((H21/$H21)*100,1),")")</f>
        <v>(100)</v>
      </c>
      <c r="K21" s="249">
        <f t="shared" si="30"/>
        <v>37.020966747904538</v>
      </c>
      <c r="L21" s="249">
        <f t="shared" si="31"/>
        <v>10.181623524042635</v>
      </c>
      <c r="M21" s="249">
        <f t="shared" si="32"/>
        <v>13.635409728052338</v>
      </c>
      <c r="N21" s="249">
        <f t="shared" si="33"/>
        <v>60.837999999999511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2.7012628172422604</v>
      </c>
      <c r="C30" s="299" t="str">
        <f>CONCATENATE("(",ROUND((B30/$H32)*100,1),")")</f>
        <v>(45.8)</v>
      </c>
      <c r="D30" s="302">
        <f>'Ind T6'!M9</f>
        <v>7.8529471961153677E-3</v>
      </c>
      <c r="E30" s="299" t="str">
        <f>CONCATENATE("(",ROUND((D30/$H32)*100,1),")")</f>
        <v>(0.1)</v>
      </c>
      <c r="F30" s="302">
        <f>'Ind T6'!N9</f>
        <v>0.81866974517785596</v>
      </c>
      <c r="G30" s="299" t="str">
        <f>CONCATENATE("(",ROUND((F30/$H32)*100,1),")")</f>
        <v>(13.9)</v>
      </c>
      <c r="H30" s="302">
        <f>SUM(B30,D30,F30)</f>
        <v>3.5277855096162316</v>
      </c>
      <c r="I30" s="299" t="str">
        <f>CONCATENATE("(",ROUND((H30/$H32)*100,1),")")</f>
        <v>(59.8)</v>
      </c>
      <c r="K30" s="302">
        <f>B35-B30</f>
        <v>0.16546576300735483</v>
      </c>
      <c r="L30" s="302">
        <f>D35-D30</f>
        <v>1.5762984567493574E-4</v>
      </c>
      <c r="M30" s="302">
        <f>F35-F30</f>
        <v>-3.2534595365298902E-3</v>
      </c>
      <c r="N30" s="302">
        <f>SUM(K30:M30)</f>
        <v>0.16236993331649988</v>
      </c>
    </row>
    <row r="31" spans="1:14" x14ac:dyDescent="0.2">
      <c r="A31" s="282" t="s">
        <v>365</v>
      </c>
      <c r="B31" s="302">
        <f>'Ind T6'!L8</f>
        <v>1.3399846244381011</v>
      </c>
      <c r="C31" s="299" t="str">
        <f>CONCATENATE("(",ROUND((B31/$H32)*100,1),")")</f>
        <v>(22.7)</v>
      </c>
      <c r="D31" s="302">
        <f>'Ind T6'!M8</f>
        <v>0.61645635490180739</v>
      </c>
      <c r="E31" s="299" t="str">
        <f>CONCATENATE("(",ROUND((D31/$H32)*100,1),")")</f>
        <v>(10.4)</v>
      </c>
      <c r="F31" s="302">
        <f>'Ind T6'!N8</f>
        <v>0.41877351104386051</v>
      </c>
      <c r="G31" s="299" t="str">
        <f>CONCATENATE("(",ROUND((F31/$H32)*100,1),")")</f>
        <v>(7.1)</v>
      </c>
      <c r="H31" s="302">
        <f t="shared" ref="H31" si="36">SUM(B31,D31,F31)</f>
        <v>2.3752144903837689</v>
      </c>
      <c r="I31" s="299" t="str">
        <f>CONCATENATE("(",ROUND((H31/$H32)*100,1),")")</f>
        <v>(40.2)</v>
      </c>
      <c r="K31" s="302">
        <f t="shared" ref="K31:K32" si="37">B36-B31</f>
        <v>3.5869768272728475E-2</v>
      </c>
      <c r="L31" s="302">
        <f t="shared" ref="L31:L32" si="38">D36-D31</f>
        <v>-2.8159248858189434E-3</v>
      </c>
      <c r="M31" s="302">
        <f t="shared" ref="M31:M32" si="39">F36-F31</f>
        <v>1.7576223296589255E-2</v>
      </c>
      <c r="N31" s="302">
        <f t="shared" ref="N31:N32" si="40">SUM(K31:M31)</f>
        <v>5.0630066683498787E-2</v>
      </c>
    </row>
    <row r="32" spans="1:14" x14ac:dyDescent="0.2">
      <c r="A32" s="282" t="s">
        <v>363</v>
      </c>
      <c r="B32" s="302">
        <f>SUM(B30:B31)</f>
        <v>4.0412474416803619</v>
      </c>
      <c r="C32" s="299" t="str">
        <f>CONCATENATE("(",ROUND((B32/$H32)*100,1),")")</f>
        <v>(68.5)</v>
      </c>
      <c r="D32" s="302">
        <f>SUM(D30:D31)</f>
        <v>0.62430930209792279</v>
      </c>
      <c r="E32" s="299" t="str">
        <f>CONCATENATE("(",ROUND((D32/$H32)*100,1),")")</f>
        <v>(10.6)</v>
      </c>
      <c r="F32" s="302">
        <f>SUM(F30:F31)</f>
        <v>1.2374432562217166</v>
      </c>
      <c r="G32" s="299" t="str">
        <f>CONCATENATE("(",ROUND((F32/$H32)*100,1),")")</f>
        <v>(21)</v>
      </c>
      <c r="H32" s="302">
        <f>SUM(H30:H31)</f>
        <v>5.9030000000000005</v>
      </c>
      <c r="I32" s="299" t="str">
        <f>CONCATENATE("(",ROUND((H32/$H32)*100,1),")")</f>
        <v>(100)</v>
      </c>
      <c r="K32" s="302">
        <f t="shared" si="37"/>
        <v>0.2013355312800833</v>
      </c>
      <c r="L32" s="302">
        <f t="shared" si="38"/>
        <v>-2.658295040144032E-3</v>
      </c>
      <c r="M32" s="302">
        <f t="shared" si="39"/>
        <v>1.4322763760059143E-2</v>
      </c>
      <c r="N32" s="302">
        <f t="shared" si="40"/>
        <v>0.21299999999999841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2.8667285802496152</v>
      </c>
      <c r="C35" s="299" t="str">
        <f>CONCATENATE("(",ROUND((B35/$H37)*100,1),")")</f>
        <v>(46.9)</v>
      </c>
      <c r="D35" s="302">
        <f>'Ind T6'!R9</f>
        <v>8.0105770417903035E-3</v>
      </c>
      <c r="E35" s="299" t="str">
        <f>CONCATENATE("(",ROUND((D35/$H37)*100,1),")")</f>
        <v>(0.1)</v>
      </c>
      <c r="F35" s="302">
        <f>'Ind T6'!S9</f>
        <v>0.81541628564132607</v>
      </c>
      <c r="G35" s="299" t="str">
        <f>CONCATENATE("(",ROUND((F35/$H37)*100,1),")")</f>
        <v>(13.3)</v>
      </c>
      <c r="H35" s="302">
        <f>SUM(B35,D35,F35)</f>
        <v>3.6901554429327317</v>
      </c>
      <c r="I35" s="299" t="str">
        <f>CONCATENATE("(",ROUND((H35/$H37)*100,1),")")</f>
        <v>(60.3)</v>
      </c>
      <c r="K35" s="302">
        <f>B40-B35</f>
        <v>0.25064191123522006</v>
      </c>
      <c r="L35" s="302">
        <f>D40-D35</f>
        <v>1.4889203573771083E-4</v>
      </c>
      <c r="M35" s="302">
        <f>F40-F35</f>
        <v>-5.8398876812174927E-2</v>
      </c>
      <c r="N35" s="302">
        <f>SUM(K35:M35)</f>
        <v>0.19239192645878284</v>
      </c>
    </row>
    <row r="36" spans="1:14" x14ac:dyDescent="0.2">
      <c r="A36" s="282" t="s">
        <v>365</v>
      </c>
      <c r="B36" s="302">
        <f>'Ind T6'!Q8</f>
        <v>1.3758543927108295</v>
      </c>
      <c r="C36" s="299" t="str">
        <f>CONCATENATE("(",ROUND((B36/$H37)*100,1),")")</f>
        <v>(22.5)</v>
      </c>
      <c r="D36" s="302">
        <f>'Ind T6'!R8</f>
        <v>0.61364043001598845</v>
      </c>
      <c r="E36" s="299" t="str">
        <f>CONCATENATE("(",ROUND((D36/$H37)*100,1),")")</f>
        <v>(10)</v>
      </c>
      <c r="F36" s="302">
        <f>'Ind T6'!S8</f>
        <v>0.43634973434044977</v>
      </c>
      <c r="G36" s="299" t="str">
        <f>CONCATENATE("(",ROUND((F36/$H37)*100,1),")")</f>
        <v>(7.1)</v>
      </c>
      <c r="H36" s="302">
        <f t="shared" ref="H36" si="41">SUM(B36,D36,F36)</f>
        <v>2.4258445570672675</v>
      </c>
      <c r="I36" s="299" t="str">
        <f>CONCATENATE("(",ROUND((H36/$H37)*100,1),")")</f>
        <v>(39.7)</v>
      </c>
      <c r="K36" s="302">
        <f t="shared" ref="K36:K37" si="42">B41-B36</f>
        <v>2.944780159898519E-3</v>
      </c>
      <c r="L36" s="302">
        <f t="shared" ref="L36:L37" si="43">D41-D36</f>
        <v>-4.1722088178656191E-2</v>
      </c>
      <c r="M36" s="302">
        <f t="shared" ref="M36:M37" si="44">F41-F36</f>
        <v>1.4385381559973265E-2</v>
      </c>
      <c r="N36" s="302">
        <f t="shared" ref="N36:N37" si="45">SUM(K36:M36)</f>
        <v>-2.4391926458784408E-2</v>
      </c>
    </row>
    <row r="37" spans="1:14" x14ac:dyDescent="0.2">
      <c r="A37" s="282" t="s">
        <v>363</v>
      </c>
      <c r="B37" s="302">
        <f>SUM(B35:B36)</f>
        <v>4.2425829729604452</v>
      </c>
      <c r="C37" s="299" t="str">
        <f>CONCATENATE("(",ROUND((B37/$H37)*100,1),")")</f>
        <v>(69.4)</v>
      </c>
      <c r="D37" s="302">
        <f>SUM(D35:D36)</f>
        <v>0.62165100705777876</v>
      </c>
      <c r="E37" s="299" t="str">
        <f>CONCATENATE("(",ROUND((D37/$H37)*100,1),")")</f>
        <v>(10.2)</v>
      </c>
      <c r="F37" s="302">
        <f>SUM(F35:F36)</f>
        <v>1.2517660199817757</v>
      </c>
      <c r="G37" s="299" t="str">
        <f>CONCATENATE("(",ROUND((F37/$H37)*100,1),")")</f>
        <v>(20.5)</v>
      </c>
      <c r="H37" s="302">
        <f>SUM(H35:H36)</f>
        <v>6.1159999999999997</v>
      </c>
      <c r="I37" s="299" t="str">
        <f>CONCATENATE("(",ROUND((H37/$H37)*100,1),")")</f>
        <v>(100)</v>
      </c>
      <c r="K37" s="302">
        <f t="shared" si="42"/>
        <v>0.25358669139511836</v>
      </c>
      <c r="L37" s="302">
        <f t="shared" si="43"/>
        <v>-4.1573196142918434E-2</v>
      </c>
      <c r="M37" s="302">
        <f t="shared" si="44"/>
        <v>-4.4013495252201551E-2</v>
      </c>
      <c r="N37" s="302">
        <f t="shared" si="45"/>
        <v>0.16799999999999837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3.1173704914848352</v>
      </c>
      <c r="C40" s="299" t="str">
        <f>CONCATENATE("(",ROUND((B40/$H42)*100,1),")")</f>
        <v>(49.6)</v>
      </c>
      <c r="D40" s="302">
        <f>'Ind T6'!W9</f>
        <v>8.1594690775280143E-3</v>
      </c>
      <c r="E40" s="299" t="str">
        <f>CONCATENATE("(",ROUND((D40/$H42)*100,1),")")</f>
        <v>(0.1)</v>
      </c>
      <c r="F40" s="302">
        <f>'Ind T6'!X9</f>
        <v>0.75701740882915114</v>
      </c>
      <c r="G40" s="299" t="str">
        <f>CONCATENATE("(",ROUND((F40/$H42)*100,1),")")</f>
        <v>(12)</v>
      </c>
      <c r="H40" s="302">
        <f>SUM(B40,D40,F40)</f>
        <v>3.8825473693915145</v>
      </c>
      <c r="I40" s="299" t="str">
        <f>CONCATENATE("(",ROUND((H40/$H42)*100,1),")")</f>
        <v>(61.8)</v>
      </c>
      <c r="K40" s="302">
        <f>B40-B30</f>
        <v>0.41610767424257489</v>
      </c>
      <c r="L40" s="302">
        <f>D40-D30</f>
        <v>3.0652188141264657E-4</v>
      </c>
      <c r="M40" s="302">
        <f>F40-F30</f>
        <v>-6.1652336348704817E-2</v>
      </c>
      <c r="N40" s="302">
        <f>SUM(K40:M40)</f>
        <v>0.35476185977528274</v>
      </c>
    </row>
    <row r="41" spans="1:14" x14ac:dyDescent="0.2">
      <c r="A41" s="282" t="s">
        <v>365</v>
      </c>
      <c r="B41" s="302">
        <f>'Ind T6'!V8</f>
        <v>1.3787991728707281</v>
      </c>
      <c r="C41" s="299" t="str">
        <f>CONCATENATE("(",ROUND((B41/$H42)*100,1),")")</f>
        <v>(21.9)</v>
      </c>
      <c r="D41" s="302">
        <f>'Ind T6'!W8</f>
        <v>0.57191834183733226</v>
      </c>
      <c r="E41" s="299" t="str">
        <f>CONCATENATE("(",ROUND((D41/$H42)*100,1),")")</f>
        <v>(9.1)</v>
      </c>
      <c r="F41" s="302">
        <f>'Ind T6'!X8</f>
        <v>0.45073511590042303</v>
      </c>
      <c r="G41" s="299" t="str">
        <f>CONCATENATE("(",ROUND((F41/$H42)*100,1),")")</f>
        <v>(7.2)</v>
      </c>
      <c r="H41" s="302">
        <f t="shared" ref="H41" si="46">SUM(B41,D41,F41)</f>
        <v>2.4014526306084831</v>
      </c>
      <c r="I41" s="299" t="str">
        <f>CONCATENATE("(",ROUND((H41/$H42)*100,1),")")</f>
        <v>(38.2)</v>
      </c>
      <c r="K41" s="302">
        <f t="shared" ref="K41:K42" si="47">B41-B31</f>
        <v>3.8814548432626994E-2</v>
      </c>
      <c r="L41" s="302">
        <f t="shared" ref="L41:L42" si="48">D41-D31</f>
        <v>-4.4538013064475135E-2</v>
      </c>
      <c r="M41" s="302">
        <f t="shared" ref="M41:M42" si="49">F41-F31</f>
        <v>3.196160485656252E-2</v>
      </c>
      <c r="N41" s="302">
        <f t="shared" ref="N41:N42" si="50">SUM(K41:M41)</f>
        <v>2.6238140224714379E-2</v>
      </c>
    </row>
    <row r="42" spans="1:14" x14ac:dyDescent="0.2">
      <c r="A42" s="282" t="s">
        <v>363</v>
      </c>
      <c r="B42" s="302">
        <f>SUM(B40:B41)</f>
        <v>4.4961696643555635</v>
      </c>
      <c r="C42" s="299" t="str">
        <f>CONCATENATE("(",ROUND((B42/$H42)*100,1),")")</f>
        <v>(71.5)</v>
      </c>
      <c r="D42" s="302">
        <f>SUM(D40:D41)</f>
        <v>0.58007781091486033</v>
      </c>
      <c r="E42" s="299" t="str">
        <f>CONCATENATE("(",ROUND((D42/$H42)*100,1),")")</f>
        <v>(9.2)</v>
      </c>
      <c r="F42" s="302">
        <f>SUM(F40:F41)</f>
        <v>1.2077525247295742</v>
      </c>
      <c r="G42" s="299" t="str">
        <f>CONCATENATE("(",ROUND((F42/$H42)*100,1),")")</f>
        <v>(19.2)</v>
      </c>
      <c r="H42" s="302">
        <f>SUM(H40:H41)</f>
        <v>6.2839999999999971</v>
      </c>
      <c r="I42" s="299" t="str">
        <f>CONCATENATE("(",ROUND((H42/$H42)*100,1),")")</f>
        <v>(100)</v>
      </c>
      <c r="K42" s="302">
        <f t="shared" si="47"/>
        <v>0.45492222267520166</v>
      </c>
      <c r="L42" s="302">
        <f t="shared" si="48"/>
        <v>-4.4231491183062466E-2</v>
      </c>
      <c r="M42" s="302">
        <f t="shared" si="49"/>
        <v>-2.9690731492142408E-2</v>
      </c>
      <c r="N42" s="302">
        <f t="shared" si="50"/>
        <v>0.38099999999999679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0.24967029702996785</v>
      </c>
      <c r="C51" s="299" t="str">
        <f>CONCATENATE("(",ROUND((B51/$H53)*100,1),")")</f>
        <v>(54.2)</v>
      </c>
      <c r="D51" s="302">
        <f>'Ind T6'!M18</f>
        <v>1.8257425742655533E-3</v>
      </c>
      <c r="E51" s="299" t="str">
        <f>CONCATENATE("(",ROUND((D51/$H53)*100,1),")")</f>
        <v>(0.4)</v>
      </c>
      <c r="F51" s="302">
        <f>'Ind T6'!N18</f>
        <v>0.15625313531349039</v>
      </c>
      <c r="G51" s="299" t="str">
        <f>CONCATENATE("(",ROUND((F51/$H53)*100,1),")")</f>
        <v>(33.9)</v>
      </c>
      <c r="H51" s="302">
        <f>SUM(B51,D51,F51)</f>
        <v>0.40774917491772378</v>
      </c>
      <c r="I51" s="299" t="str">
        <f>CONCATENATE("(",ROUND((H51/$H53)*100,1),")")</f>
        <v>(88.4)</v>
      </c>
      <c r="K51" s="302">
        <f>B56-B51</f>
        <v>-2.7114782459123826E-2</v>
      </c>
      <c r="L51" s="302">
        <f>D56-D51</f>
        <v>-1.5809226072667124E-4</v>
      </c>
      <c r="M51" s="302">
        <f>F56-F51</f>
        <v>-1.6928531847346606E-2</v>
      </c>
      <c r="N51" s="302">
        <f>SUM(K51:M51)</f>
        <v>-4.4201406567197107E-2</v>
      </c>
    </row>
    <row r="52" spans="1:14" x14ac:dyDescent="0.2">
      <c r="A52" s="282" t="s">
        <v>365</v>
      </c>
      <c r="B52" s="302">
        <f>'Ind T6'!L17</f>
        <v>4.2904950494737172E-2</v>
      </c>
      <c r="C52" s="299" t="str">
        <f>CONCATENATE("(",ROUND((B52/$H53)*100,1),")")</f>
        <v>(9.3)</v>
      </c>
      <c r="D52" s="302">
        <f>'Ind T6'!M17</f>
        <v>1.0345874587538537E-2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5.3250825082275709E-2</v>
      </c>
      <c r="I52" s="299" t="str">
        <f>CONCATENATE("(",ROUND((H52/$H53)*100,1),")")</f>
        <v>(11.6)</v>
      </c>
      <c r="K52" s="302">
        <f t="shared" ref="K52:K53" si="52">B57-B52</f>
        <v>-4.8522024308729553E-3</v>
      </c>
      <c r="L52" s="302">
        <f t="shared" ref="L52:L53" si="53">D57-D52</f>
        <v>-9.4639100192967819E-4</v>
      </c>
      <c r="M52" s="302">
        <f t="shared" ref="M52:M53" si="54">F57-F52</f>
        <v>0</v>
      </c>
      <c r="N52" s="302">
        <f t="shared" ref="N52:N53" si="55">SUM(K52:M52)</f>
        <v>-5.7985934328026335E-3</v>
      </c>
    </row>
    <row r="53" spans="1:14" x14ac:dyDescent="0.2">
      <c r="A53" s="282" t="s">
        <v>363</v>
      </c>
      <c r="B53" s="302">
        <f>SUM(B51:B52)</f>
        <v>0.29257524752470504</v>
      </c>
      <c r="C53" s="299" t="str">
        <f>CONCATENATE("(",ROUND((B53/$H53)*100,1),")")</f>
        <v>(63.5)</v>
      </c>
      <c r="D53" s="302">
        <f>SUM(D51:D52)</f>
        <v>1.217161716180409E-2</v>
      </c>
      <c r="E53" s="299" t="str">
        <f>CONCATENATE("(",ROUND((D53/$H53)*100,1),")")</f>
        <v>(2.6)</v>
      </c>
      <c r="F53" s="302">
        <f>SUM(F51:F52)</f>
        <v>0.15625313531349039</v>
      </c>
      <c r="G53" s="299" t="str">
        <f>CONCATENATE("(",ROUND((F53/$H53)*100,1),")")</f>
        <v>(33.9)</v>
      </c>
      <c r="H53" s="302">
        <f>SUM(H51:H52)</f>
        <v>0.46099999999999947</v>
      </c>
      <c r="I53" s="299" t="str">
        <f>CONCATENATE("(",ROUND((H53/$H53)*100,1),")")</f>
        <v>(100)</v>
      </c>
      <c r="K53" s="302">
        <f t="shared" si="52"/>
        <v>-3.1966984889996775E-2</v>
      </c>
      <c r="L53" s="302">
        <f t="shared" si="53"/>
        <v>-1.1044832626563496E-3</v>
      </c>
      <c r="M53" s="302">
        <f t="shared" si="54"/>
        <v>-1.6928531847346606E-2</v>
      </c>
      <c r="N53" s="302">
        <f t="shared" si="55"/>
        <v>-4.9999999999999732E-2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0.22255551457084402</v>
      </c>
      <c r="C56" s="299" t="str">
        <f>CONCATENATE("(",ROUND((B56/$H58)*100,1),")")</f>
        <v>(54.1)</v>
      </c>
      <c r="D56" s="302">
        <f>'Ind T6'!R18</f>
        <v>1.667650313538882E-3</v>
      </c>
      <c r="E56" s="299" t="str">
        <f>CONCATENATE("(",ROUND((D56/$H58)*100,1),")")</f>
        <v>(0.4)</v>
      </c>
      <c r="F56" s="302">
        <f>'Ind T6'!S18</f>
        <v>0.13932460346614378</v>
      </c>
      <c r="G56" s="299" t="str">
        <f>CONCATENATE("(",ROUND((F56/$H58)*100,1),")")</f>
        <v>(33.9)</v>
      </c>
      <c r="H56" s="302">
        <f>SUM(B56,D56,F56)</f>
        <v>0.36354776835052671</v>
      </c>
      <c r="I56" s="299" t="str">
        <f>CONCATENATE("(",ROUND((H56/$H58)*100,1),")")</f>
        <v>(88.5)</v>
      </c>
      <c r="K56" s="302">
        <f>B61-B56</f>
        <v>-1.9926801699365532E-2</v>
      </c>
      <c r="L56" s="302">
        <f>D61-D56</f>
        <v>-6.7592244299456098E-6</v>
      </c>
      <c r="M56" s="302">
        <f>F61-F56</f>
        <v>-2.0042425249206269E-2</v>
      </c>
      <c r="N56" s="302">
        <f>SUM(K56:M56)</f>
        <v>-3.9975986173001743E-2</v>
      </c>
    </row>
    <row r="57" spans="1:14" x14ac:dyDescent="0.2">
      <c r="A57" s="282" t="s">
        <v>365</v>
      </c>
      <c r="B57" s="302">
        <f>'Ind T6'!Q17</f>
        <v>3.8052748063864217E-2</v>
      </c>
      <c r="C57" s="299" t="str">
        <f>CONCATENATE("(",ROUND((B57/$H58)*100,1),")")</f>
        <v>(9.3)</v>
      </c>
      <c r="D57" s="302">
        <f>'Ind T6'!R17</f>
        <v>9.3994835856088584E-3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4.7452231649473077E-2</v>
      </c>
      <c r="I57" s="299" t="str">
        <f>CONCATENATE("(",ROUND((H57/$H58)*100,1),")")</f>
        <v>(11.5)</v>
      </c>
      <c r="K57" s="302">
        <f t="shared" ref="K57:K58" si="57">B62-B57</f>
        <v>-4.5329460831141852E-3</v>
      </c>
      <c r="L57" s="302">
        <f t="shared" ref="L57:L58" si="58">D62-D57</f>
        <v>-4.9106774388320631E-4</v>
      </c>
      <c r="M57" s="302">
        <f t="shared" ref="M57:M58" si="59">F62-F57</f>
        <v>0</v>
      </c>
      <c r="N57" s="302">
        <f t="shared" ref="N57:N58" si="60">SUM(K57:M57)</f>
        <v>-5.0240138269973915E-3</v>
      </c>
    </row>
    <row r="58" spans="1:14" x14ac:dyDescent="0.2">
      <c r="A58" s="282" t="s">
        <v>363</v>
      </c>
      <c r="B58" s="302">
        <f>SUM(B56:B57)</f>
        <v>0.26060826263470827</v>
      </c>
      <c r="C58" s="299" t="str">
        <f>CONCATENATE("(",ROUND((B58/$H58)*100,1),")")</f>
        <v>(63.4)</v>
      </c>
      <c r="D58" s="302">
        <f>SUM(D56:D57)</f>
        <v>1.106713389914774E-2</v>
      </c>
      <c r="E58" s="299" t="str">
        <f>CONCATENATE("(",ROUND((D58/$H58)*100,1),")")</f>
        <v>(2.7)</v>
      </c>
      <c r="F58" s="302">
        <f>SUM(F56:F57)</f>
        <v>0.13932460346614378</v>
      </c>
      <c r="G58" s="299" t="str">
        <f>CONCATENATE("(",ROUND((F58/$H58)*100,1),")")</f>
        <v>(33.9)</v>
      </c>
      <c r="H58" s="302">
        <f>SUM(H56:H57)</f>
        <v>0.41099999999999981</v>
      </c>
      <c r="I58" s="299" t="str">
        <f>CONCATENATE("(",ROUND((H58/$H58)*100,1),")")</f>
        <v>(100)</v>
      </c>
      <c r="K58" s="302">
        <f t="shared" si="57"/>
        <v>-2.4459747782479752E-2</v>
      </c>
      <c r="L58" s="302">
        <f t="shared" si="58"/>
        <v>-4.9782696831315171E-4</v>
      </c>
      <c r="M58" s="302">
        <f t="shared" si="59"/>
        <v>-2.0042425249206269E-2</v>
      </c>
      <c r="N58" s="302">
        <f t="shared" si="60"/>
        <v>-4.4999999999999173E-2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0.20262871287147849</v>
      </c>
      <c r="C61" s="299" t="str">
        <f>CONCATENATE("(",ROUND((B61/$H63)*100,1),")")</f>
        <v>(55.4)</v>
      </c>
      <c r="D61" s="302">
        <f>'Ind T6'!W18</f>
        <v>1.6608910891089364E-3</v>
      </c>
      <c r="E61" s="299" t="str">
        <f>CONCATENATE("(",ROUND((D61/$H63)*100,1),")")</f>
        <v>(0.5)</v>
      </c>
      <c r="F61" s="302">
        <f>'Ind T6'!X18</f>
        <v>0.11928217821693751</v>
      </c>
      <c r="G61" s="299" t="str">
        <f>CONCATENATE("(",ROUND((F61/$H63)*100,1),")")</f>
        <v>(32.6)</v>
      </c>
      <c r="H61" s="302">
        <f>SUM(B61,D61,F61)</f>
        <v>0.32357178217752491</v>
      </c>
      <c r="I61" s="299" t="str">
        <f>CONCATENATE("(",ROUND((H61/$H63)*100,1),")")</f>
        <v>(88.4)</v>
      </c>
      <c r="K61" s="302">
        <f>B61-B51</f>
        <v>-4.7041584158489358E-2</v>
      </c>
      <c r="L61" s="302">
        <f>D61-D51</f>
        <v>-1.6485148515661685E-4</v>
      </c>
      <c r="M61" s="302">
        <f>F61-F51</f>
        <v>-3.6970957096552876E-2</v>
      </c>
      <c r="N61" s="302">
        <f>SUM(K61:M61)</f>
        <v>-8.417739274019885E-2</v>
      </c>
    </row>
    <row r="62" spans="1:14" x14ac:dyDescent="0.2">
      <c r="A62" s="282" t="s">
        <v>365</v>
      </c>
      <c r="B62" s="302">
        <f>'Ind T6'!V17</f>
        <v>3.3519801980750032E-2</v>
      </c>
      <c r="C62" s="299" t="str">
        <f>CONCATENATE("(",ROUND((B62/$H63)*100,1),")")</f>
        <v>(9.2)</v>
      </c>
      <c r="D62" s="302">
        <f>'Ind T6'!W17</f>
        <v>8.9084158417256521E-3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4.2428217822475682E-2</v>
      </c>
      <c r="I62" s="299" t="str">
        <f>CONCATENATE("(",ROUND((H62/$H63)*100,1),")")</f>
        <v>(11.6)</v>
      </c>
      <c r="K62" s="302">
        <f t="shared" ref="K62:K63" si="62">B62-B52</f>
        <v>-9.3851485139871405E-3</v>
      </c>
      <c r="L62" s="302">
        <f t="shared" ref="L62:L63" si="63">D62-D52</f>
        <v>-1.4374587458128845E-3</v>
      </c>
      <c r="M62" s="302">
        <f t="shared" ref="M62:M63" si="64">F62-F52</f>
        <v>0</v>
      </c>
      <c r="N62" s="302">
        <f t="shared" ref="N62:N63" si="65">SUM(K62:M62)</f>
        <v>-1.0822607259800025E-2</v>
      </c>
    </row>
    <row r="63" spans="1:14" x14ac:dyDescent="0.2">
      <c r="A63" s="282" t="s">
        <v>363</v>
      </c>
      <c r="B63" s="302">
        <f>SUM(B61:B62)</f>
        <v>0.23614851485222851</v>
      </c>
      <c r="C63" s="299" t="str">
        <f>CONCATENATE("(",ROUND((B63/$H63)*100,1),")")</f>
        <v>(64.5)</v>
      </c>
      <c r="D63" s="302">
        <f>SUM(D61:D62)</f>
        <v>1.0569306930834589E-2</v>
      </c>
      <c r="E63" s="299" t="str">
        <f>CONCATENATE("(",ROUND((D63/$H63)*100,1),")")</f>
        <v>(2.9)</v>
      </c>
      <c r="F63" s="302">
        <f>SUM(F61:F62)</f>
        <v>0.11928217821693751</v>
      </c>
      <c r="G63" s="299" t="str">
        <f>CONCATENATE("(",ROUND((F63/$H63)*100,1),")")</f>
        <v>(32.6)</v>
      </c>
      <c r="H63" s="302">
        <f>SUM(H61:H62)</f>
        <v>0.3660000000000006</v>
      </c>
      <c r="I63" s="299" t="str">
        <f>CONCATENATE("(",ROUND((H63/$H63)*100,1),")")</f>
        <v>(100)</v>
      </c>
      <c r="K63" s="302">
        <f t="shared" si="62"/>
        <v>-5.6426732672476526E-2</v>
      </c>
      <c r="L63" s="302">
        <f t="shared" si="63"/>
        <v>-1.6023102309695014E-3</v>
      </c>
      <c r="M63" s="302">
        <f t="shared" si="64"/>
        <v>-3.6970957096552876E-2</v>
      </c>
      <c r="N63" s="302">
        <f t="shared" si="65"/>
        <v>-9.4999999999998905E-2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2.3557518634504433</v>
      </c>
      <c r="C72" s="299" t="str">
        <f>CONCATENATE("(",ROUND((B72/$H74)*100,1),")")</f>
        <v>(53.2)</v>
      </c>
      <c r="D72" s="302">
        <f>'Ind T6'!M27</f>
        <v>0.18301409332739843</v>
      </c>
      <c r="E72" s="299" t="str">
        <f>CONCATENATE("(",ROUND((D72/$H74)*100,1),")")</f>
        <v>(4.1)</v>
      </c>
      <c r="F72" s="302">
        <f>'Ind T6'!N27</f>
        <v>9.0536517381386961E-2</v>
      </c>
      <c r="G72" s="299" t="str">
        <f>CONCATENATE("(",ROUND((F72/$H74)*100,1),")")</f>
        <v>(2)</v>
      </c>
      <c r="H72" s="302">
        <f>SUM(B72,D72,F72)</f>
        <v>2.6293024741592284</v>
      </c>
      <c r="I72" s="299" t="str">
        <f>CONCATENATE("(",ROUND((H72/$H74)*100,1),")")</f>
        <v>(59.4)</v>
      </c>
      <c r="K72" s="302">
        <f>B77-B72</f>
        <v>0.19560324449615729</v>
      </c>
      <c r="L72" s="302">
        <f>D77-D72</f>
        <v>1.7339590221542162E-2</v>
      </c>
      <c r="M72" s="302">
        <f>F77-F72</f>
        <v>9.4323447900793861E-3</v>
      </c>
      <c r="N72" s="302">
        <f>SUM(K72:M72)</f>
        <v>0.22237517950777885</v>
      </c>
    </row>
    <row r="73" spans="1:14" x14ac:dyDescent="0.2">
      <c r="A73" s="282" t="s">
        <v>365</v>
      </c>
      <c r="B73" s="302">
        <f>'Ind T6'!L26</f>
        <v>1.0722962104510492</v>
      </c>
      <c r="C73" s="299" t="str">
        <f>CONCATENATE("(",ROUND((B73/$H74)*100,1),")")</f>
        <v>(24.2)</v>
      </c>
      <c r="D73" s="302">
        <f>'Ind T6'!M26</f>
        <v>0.58619968682961376</v>
      </c>
      <c r="E73" s="299" t="str">
        <f>CONCATENATE("(",ROUND((D73/$H74)*100,1),")")</f>
        <v>(13.2)</v>
      </c>
      <c r="F73" s="302">
        <f>'Ind T6'!N26</f>
        <v>0.13920162856011406</v>
      </c>
      <c r="G73" s="299" t="str">
        <f>CONCATENATE("(",ROUND((F73/$H74)*100,1),")")</f>
        <v>(3.1)</v>
      </c>
      <c r="H73" s="302">
        <f t="shared" ref="H73" si="66">SUM(B73,D73,F73)</f>
        <v>1.797697525840777</v>
      </c>
      <c r="I73" s="299" t="str">
        <f>CONCATENATE("(",ROUND((H73/$H74)*100,1),")")</f>
        <v>(40.6)</v>
      </c>
      <c r="K73" s="302">
        <f t="shared" ref="K73:K74" si="67">B78-B73</f>
        <v>0.14577099370202196</v>
      </c>
      <c r="L73" s="302">
        <f t="shared" ref="L73:L74" si="68">D78-D73</f>
        <v>5.4377488284708564E-2</v>
      </c>
      <c r="M73" s="302">
        <f t="shared" ref="M73:M74" si="69">F78-F73</f>
        <v>1.7476338505487243E-2</v>
      </c>
      <c r="N73" s="302">
        <f t="shared" ref="N73:N74" si="70">SUM(K73:M73)</f>
        <v>0.21762482049221776</v>
      </c>
    </row>
    <row r="74" spans="1:14" x14ac:dyDescent="0.2">
      <c r="A74" s="282" t="s">
        <v>363</v>
      </c>
      <c r="B74" s="302">
        <f>SUM(B72:B73)</f>
        <v>3.4280480739014925</v>
      </c>
      <c r="C74" s="299" t="str">
        <f>CONCATENATE("(",ROUND((B74/$H74)*100,1),")")</f>
        <v>(77.4)</v>
      </c>
      <c r="D74" s="302">
        <f>SUM(D72:D73)</f>
        <v>0.76921378015701225</v>
      </c>
      <c r="E74" s="299" t="str">
        <f>CONCATENATE("(",ROUND((D74/$H74)*100,1),")")</f>
        <v>(17.4)</v>
      </c>
      <c r="F74" s="302">
        <f>SUM(F72:F73)</f>
        <v>0.22973814594150102</v>
      </c>
      <c r="G74" s="299" t="str">
        <f>CONCATENATE("(",ROUND((F74/$H74)*100,1),")")</f>
        <v>(5.2)</v>
      </c>
      <c r="H74" s="302">
        <f>SUM(H72:H73)</f>
        <v>4.4270000000000049</v>
      </c>
      <c r="I74" s="299" t="str">
        <f>CONCATENATE("(",ROUND((H74/$H74)*100,1),")")</f>
        <v>(100)</v>
      </c>
      <c r="K74" s="302">
        <f t="shared" si="67"/>
        <v>0.34137423819817947</v>
      </c>
      <c r="L74" s="302">
        <f t="shared" si="68"/>
        <v>7.1717078506250642E-2</v>
      </c>
      <c r="M74" s="302">
        <f t="shared" si="69"/>
        <v>2.6908683295566643E-2</v>
      </c>
      <c r="N74" s="302">
        <f t="shared" si="70"/>
        <v>0.43999999999999673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2.5513551079466006</v>
      </c>
      <c r="C77" s="299" t="str">
        <f>CONCATENATE("(",ROUND((B77/$H79)*100,1),")")</f>
        <v>(52.4)</v>
      </c>
      <c r="D77" s="302">
        <f>'Ind T6'!R27</f>
        <v>0.20035368354894059</v>
      </c>
      <c r="E77" s="299" t="str">
        <f>CONCATENATE("(",ROUND((D77/$H79)*100,1),")")</f>
        <v>(4.1)</v>
      </c>
      <c r="F77" s="302">
        <f>'Ind T6'!S27</f>
        <v>9.9968862171466347E-2</v>
      </c>
      <c r="G77" s="299" t="str">
        <f>CONCATENATE("(",ROUND((F77/$H79)*100,1),")")</f>
        <v>(2.1)</v>
      </c>
      <c r="H77" s="302">
        <f>SUM(B77,D77,F77)</f>
        <v>2.8516776536670077</v>
      </c>
      <c r="I77" s="299" t="str">
        <f>CONCATENATE("(",ROUND((H77/$H79)*100,1),")")</f>
        <v>(58.6)</v>
      </c>
      <c r="K77" s="302">
        <f>B82-B77</f>
        <v>0.19780110271481854</v>
      </c>
      <c r="L77" s="302">
        <f>D82-D77</f>
        <v>2.0427010317671884E-2</v>
      </c>
      <c r="M77" s="302">
        <f>F82-F77</f>
        <v>1.4094233278464277E-2</v>
      </c>
      <c r="N77" s="302">
        <f>SUM(K77:M77)</f>
        <v>0.23232234631095472</v>
      </c>
    </row>
    <row r="78" spans="1:14" x14ac:dyDescent="0.2">
      <c r="A78" s="282" t="s">
        <v>365</v>
      </c>
      <c r="B78" s="302">
        <f>'Ind T6'!Q26</f>
        <v>1.2180672041530711</v>
      </c>
      <c r="C78" s="299" t="str">
        <f>CONCATENATE("(",ROUND((B78/$H79)*100,1),")")</f>
        <v>(25)</v>
      </c>
      <c r="D78" s="302">
        <f>'Ind T6'!R26</f>
        <v>0.64057717511432233</v>
      </c>
      <c r="E78" s="299" t="str">
        <f>CONCATENATE("(",ROUND((D78/$H79)*100,1),")")</f>
        <v>(13.2)</v>
      </c>
      <c r="F78" s="302">
        <f>'Ind T6'!S26</f>
        <v>0.1566779670656013</v>
      </c>
      <c r="G78" s="299" t="str">
        <f>CONCATENATE("(",ROUND((F78/$H79)*100,1),")")</f>
        <v>(3.2)</v>
      </c>
      <c r="H78" s="302">
        <f t="shared" ref="H78" si="71">SUM(B78,D78,F78)</f>
        <v>2.0153223463329946</v>
      </c>
      <c r="I78" s="299" t="str">
        <f>CONCATENATE("(",ROUND((H78/$H79)*100,1),")")</f>
        <v>(41.4)</v>
      </c>
      <c r="K78" s="302">
        <f t="shared" ref="K78:K79" si="72">B83-B78</f>
        <v>0.21499768890019122</v>
      </c>
      <c r="L78" s="302">
        <f t="shared" ref="L78:L79" si="73">D83-D78</f>
        <v>5.9739740234535654E-2</v>
      </c>
      <c r="M78" s="302">
        <f t="shared" ref="M78:M79" si="74">F83-F78</f>
        <v>2.2940224554311189E-2</v>
      </c>
      <c r="N78" s="302">
        <f t="shared" ref="N78:N79" si="75">SUM(K78:M78)</f>
        <v>0.29767765368903809</v>
      </c>
    </row>
    <row r="79" spans="1:14" x14ac:dyDescent="0.2">
      <c r="A79" s="282" t="s">
        <v>363</v>
      </c>
      <c r="B79" s="302">
        <f>SUM(B77:B78)</f>
        <v>3.7694223120996719</v>
      </c>
      <c r="C79" s="299" t="str">
        <f>CONCATENATE("(",ROUND((B79/$H79)*100,1),")")</f>
        <v>(77.4)</v>
      </c>
      <c r="D79" s="302">
        <f>SUM(D77:D78)</f>
        <v>0.84093085866326289</v>
      </c>
      <c r="E79" s="299" t="str">
        <f>CONCATENATE("(",ROUND((D79/$H79)*100,1),")")</f>
        <v>(17.3)</v>
      </c>
      <c r="F79" s="302">
        <f>SUM(F77:F78)</f>
        <v>0.25664682923706766</v>
      </c>
      <c r="G79" s="299" t="str">
        <f>CONCATENATE("(",ROUND((F79/$H79)*100,1),")")</f>
        <v>(5.3)</v>
      </c>
      <c r="H79" s="302">
        <f>SUM(H77:H78)</f>
        <v>4.8670000000000027</v>
      </c>
      <c r="I79" s="299" t="str">
        <f>CONCATENATE("(",ROUND((H79/$H79)*100,1),")")</f>
        <v>(100)</v>
      </c>
      <c r="K79" s="302">
        <f t="shared" si="72"/>
        <v>0.41279879161500954</v>
      </c>
      <c r="L79" s="302">
        <f t="shared" si="73"/>
        <v>8.0166750552207566E-2</v>
      </c>
      <c r="M79" s="302">
        <f t="shared" si="74"/>
        <v>3.7034457832775425E-2</v>
      </c>
      <c r="N79" s="302">
        <f t="shared" si="75"/>
        <v>0.52999999999999248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2.7491562106614191</v>
      </c>
      <c r="C82" s="299" t="str">
        <f>CONCATENATE("(",ROUND((B82/$H84)*100,1),")")</f>
        <v>(50.9)</v>
      </c>
      <c r="D82" s="302">
        <f>'Ind T6'!W27</f>
        <v>0.22078069386661248</v>
      </c>
      <c r="E82" s="299" t="str">
        <f>CONCATENATE("(",ROUND((D82/$H84)*100,1),")")</f>
        <v>(4.1)</v>
      </c>
      <c r="F82" s="302">
        <f>'Ind T6'!X27</f>
        <v>0.11406309544993062</v>
      </c>
      <c r="G82" s="299" t="str">
        <f>CONCATENATE("(",ROUND((F82/$H84)*100,1),")")</f>
        <v>(2.1)</v>
      </c>
      <c r="H82" s="302">
        <f>SUM(B82,D82,F82)</f>
        <v>3.0839999999779621</v>
      </c>
      <c r="I82" s="299" t="str">
        <f>CONCATENATE("(",ROUND((H82/$H84)*100,1),")")</f>
        <v>(57.1)</v>
      </c>
      <c r="K82" s="302">
        <f>B82-B72</f>
        <v>0.39340434721097584</v>
      </c>
      <c r="L82" s="302">
        <f>D82-D72</f>
        <v>3.7766600539214046E-2</v>
      </c>
      <c r="M82" s="302">
        <f>F82-F72</f>
        <v>2.3526578068543663E-2</v>
      </c>
      <c r="N82" s="302">
        <f>SUM(K82:M82)</f>
        <v>0.45469752581873357</v>
      </c>
    </row>
    <row r="83" spans="1:14" x14ac:dyDescent="0.2">
      <c r="A83" s="282" t="s">
        <v>365</v>
      </c>
      <c r="B83" s="302">
        <f>'Ind T6'!V26</f>
        <v>1.4330648930532623</v>
      </c>
      <c r="C83" s="299" t="str">
        <f>CONCATENATE("(",ROUND((B83/$H84)*100,1),")")</f>
        <v>(26.6)</v>
      </c>
      <c r="D83" s="302">
        <f>'Ind T6'!W26</f>
        <v>0.70031691534885798</v>
      </c>
      <c r="E83" s="299" t="str">
        <f>CONCATENATE("(",ROUND((D83/$H84)*100,1),")")</f>
        <v>(13)</v>
      </c>
      <c r="F83" s="302">
        <f>'Ind T6'!X26</f>
        <v>0.17961819161991249</v>
      </c>
      <c r="G83" s="299" t="str">
        <f>CONCATENATE("(",ROUND((F83/$H84)*100,1),")")</f>
        <v>(3.3)</v>
      </c>
      <c r="H83" s="302">
        <f t="shared" ref="H83" si="76">SUM(B83,D83,F83)</f>
        <v>2.3130000000220328</v>
      </c>
      <c r="I83" s="299" t="str">
        <f>CONCATENATE("(",ROUND((H83/$H84)*100,1),")")</f>
        <v>(42.9)</v>
      </c>
      <c r="K83" s="302">
        <f t="shared" ref="K83:K84" si="77">B83-B73</f>
        <v>0.36076868260221318</v>
      </c>
      <c r="L83" s="302">
        <f t="shared" ref="L83:L84" si="78">D83-D73</f>
        <v>0.11411722851924422</v>
      </c>
      <c r="M83" s="302">
        <f t="shared" ref="M83:M84" si="79">F83-F73</f>
        <v>4.0416563059798433E-2</v>
      </c>
      <c r="N83" s="302">
        <f t="shared" ref="N83:N84" si="80">SUM(K83:M83)</f>
        <v>0.51530247418125585</v>
      </c>
    </row>
    <row r="84" spans="1:14" x14ac:dyDescent="0.2">
      <c r="A84" s="282" t="s">
        <v>363</v>
      </c>
      <c r="B84" s="302">
        <f>SUM(B82:B83)</f>
        <v>4.1822211037146815</v>
      </c>
      <c r="C84" s="299" t="str">
        <f>CONCATENATE("(",ROUND((B84/$H84)*100,1),")")</f>
        <v>(77.5)</v>
      </c>
      <c r="D84" s="302">
        <f>SUM(D82:D83)</f>
        <v>0.92109760921547046</v>
      </c>
      <c r="E84" s="299" t="str">
        <f>CONCATENATE("(",ROUND((D84/$H84)*100,1),")")</f>
        <v>(17.1)</v>
      </c>
      <c r="F84" s="302">
        <f>SUM(F82:F83)</f>
        <v>0.29368128706984309</v>
      </c>
      <c r="G84" s="299" t="str">
        <f>CONCATENATE("(",ROUND((F84/$H84)*100,1),")")</f>
        <v>(5.4)</v>
      </c>
      <c r="H84" s="302">
        <f>SUM(H82:H83)</f>
        <v>5.3969999999999949</v>
      </c>
      <c r="I84" s="299" t="str">
        <f>CONCATENATE("(",ROUND((H84/$H84)*100,1),")")</f>
        <v>(100)</v>
      </c>
      <c r="K84" s="302">
        <f t="shared" si="77"/>
        <v>0.75417302981318901</v>
      </c>
      <c r="L84" s="302">
        <f t="shared" si="78"/>
        <v>0.15188382905845821</v>
      </c>
      <c r="M84" s="302">
        <f t="shared" si="79"/>
        <v>6.3943141128342068E-2</v>
      </c>
      <c r="N84" s="302">
        <f t="shared" si="80"/>
        <v>0.96999999999998932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8.5498067533425743</v>
      </c>
      <c r="C93" s="299" t="str">
        <f>CONCATENATE("(",ROUND((B93/$H95)*100,1),")")</f>
        <v>(68.7)</v>
      </c>
      <c r="D93" s="302">
        <f>'Ind T6'!M36</f>
        <v>0.27877019236396811</v>
      </c>
      <c r="E93" s="299" t="str">
        <f>CONCATENATE("(",ROUND((D93/$H95)*100,1),")")</f>
        <v>(2.2)</v>
      </c>
      <c r="F93" s="302">
        <f>'Ind T6'!N36</f>
        <v>0.44295723278161392</v>
      </c>
      <c r="G93" s="299" t="str">
        <f>CONCATENATE("(",ROUND((F93/$H95)*100,1),")")</f>
        <v>(3.6)</v>
      </c>
      <c r="H93" s="302">
        <f>SUM(B93,D93,F93)</f>
        <v>9.2715341784881566</v>
      </c>
      <c r="I93" s="299" t="str">
        <f>CONCATENATE("(",ROUND((H93/$H95)*100,1),")")</f>
        <v>(74.5)</v>
      </c>
      <c r="K93" s="302">
        <f>B98-B93</f>
        <v>-0.24865962906419981</v>
      </c>
      <c r="L93" s="302">
        <f>D98-D93</f>
        <v>-3.0055355937253503E-3</v>
      </c>
      <c r="M93" s="302">
        <f>F98-F93</f>
        <v>7.8047802062036209E-3</v>
      </c>
      <c r="N93" s="302">
        <f>SUM(K93:M93)</f>
        <v>-0.24386038445172153</v>
      </c>
    </row>
    <row r="94" spans="1:14" x14ac:dyDescent="0.2">
      <c r="A94" s="282" t="s">
        <v>365</v>
      </c>
      <c r="B94" s="302">
        <f>'Ind T6'!L35</f>
        <v>2.1518203423564102</v>
      </c>
      <c r="C94" s="299" t="str">
        <f>CONCATENATE("(",ROUND((B94/$H95)*100,1),")")</f>
        <v>(17.3)</v>
      </c>
      <c r="D94" s="302">
        <f>'Ind T6'!M35</f>
        <v>0.71623621978962848</v>
      </c>
      <c r="E94" s="299" t="str">
        <f>CONCATENATE("(",ROUND((D94/$H95)*100,1),")")</f>
        <v>(5.8)</v>
      </c>
      <c r="F94" s="302">
        <f>'Ind T6'!N35</f>
        <v>0.30640925936582103</v>
      </c>
      <c r="G94" s="299" t="str">
        <f>CONCATENATE("(",ROUND((F94/$H95)*100,1),")")</f>
        <v>(2.5)</v>
      </c>
      <c r="H94" s="302">
        <f t="shared" ref="H94" si="81">SUM(B94,D94,F94)</f>
        <v>3.17446582151186</v>
      </c>
      <c r="I94" s="299" t="str">
        <f>CONCATENATE("(",ROUND((H94/$H95)*100,1),")")</f>
        <v>(25.5)</v>
      </c>
      <c r="K94" s="302">
        <f t="shared" ref="K94:K95" si="82">B99-B94</f>
        <v>-0.16987785625860941</v>
      </c>
      <c r="L94" s="302">
        <f t="shared" ref="L94:L95" si="83">D99-D94</f>
        <v>-2.2927499922325567E-2</v>
      </c>
      <c r="M94" s="302">
        <f t="shared" ref="M94:M95" si="84">F99-F94</f>
        <v>-6.3342593673421099E-3</v>
      </c>
      <c r="N94" s="302">
        <f t="shared" ref="N94:N95" si="85">SUM(K94:M94)</f>
        <v>-0.19913961554827708</v>
      </c>
    </row>
    <row r="95" spans="1:14" x14ac:dyDescent="0.2">
      <c r="A95" s="282" t="s">
        <v>363</v>
      </c>
      <c r="B95" s="302">
        <f>SUM(B93:B94)</f>
        <v>10.701627095698985</v>
      </c>
      <c r="C95" s="299" t="str">
        <f>CONCATENATE("(",ROUND((B95/$H95)*100,1),")")</f>
        <v>(86)</v>
      </c>
      <c r="D95" s="302">
        <f>SUM(D93:D94)</f>
        <v>0.99500641215359664</v>
      </c>
      <c r="E95" s="299" t="str">
        <f>CONCATENATE("(",ROUND((D95/$H95)*100,1),")")</f>
        <v>(8)</v>
      </c>
      <c r="F95" s="302">
        <f>SUM(F93:F94)</f>
        <v>0.749366492147435</v>
      </c>
      <c r="G95" s="299" t="str">
        <f>CONCATENATE("(",ROUND((F95/$H95)*100,1),")")</f>
        <v>(6)</v>
      </c>
      <c r="H95" s="302">
        <f>SUM(H93:H94)</f>
        <v>12.446000000000016</v>
      </c>
      <c r="I95" s="299" t="str">
        <f>CONCATENATE("(",ROUND((H95/$H95)*100,1),")")</f>
        <v>(100)</v>
      </c>
      <c r="K95" s="302">
        <f t="shared" si="82"/>
        <v>-0.4185374853228101</v>
      </c>
      <c r="L95" s="302">
        <f t="shared" si="83"/>
        <v>-2.5933035516050973E-2</v>
      </c>
      <c r="M95" s="302">
        <f t="shared" si="84"/>
        <v>1.4705208388614555E-3</v>
      </c>
      <c r="N95" s="302">
        <f t="shared" si="85"/>
        <v>-0.44299999999999962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8.3011471242783745</v>
      </c>
      <c r="C98" s="299" t="str">
        <f>CONCATENATE("(",ROUND((B98/$H100)*100,1),")")</f>
        <v>(69.2)</v>
      </c>
      <c r="D98" s="302">
        <f>'Ind T6'!R36</f>
        <v>0.27576465677024276</v>
      </c>
      <c r="E98" s="299" t="str">
        <f>CONCATENATE("(",ROUND((D98/$H100)*100,1),")")</f>
        <v>(2.3)</v>
      </c>
      <c r="F98" s="302">
        <f>'Ind T6'!S36</f>
        <v>0.45076201298781754</v>
      </c>
      <c r="G98" s="299" t="str">
        <f>CONCATENATE("(",ROUND((F98/$H100)*100,1),")")</f>
        <v>(3.8)</v>
      </c>
      <c r="H98" s="302">
        <f>SUM(B98,D98,F98)</f>
        <v>9.0276737940364349</v>
      </c>
      <c r="I98" s="299" t="str">
        <f>CONCATENATE("(",ROUND((H98/$H100)*100,1),")")</f>
        <v>(75.2)</v>
      </c>
      <c r="K98" s="302">
        <f>B103-B98</f>
        <v>-1.5867097363564433</v>
      </c>
      <c r="L98" s="302">
        <f>D103-D98</f>
        <v>-4.1855736098952212E-2</v>
      </c>
      <c r="M98" s="302">
        <f>F103-F98</f>
        <v>-5.8026047412933324E-2</v>
      </c>
      <c r="N98" s="302">
        <f>SUM(K98:M98)</f>
        <v>-1.6865915198683288</v>
      </c>
    </row>
    <row r="99" spans="1:14" x14ac:dyDescent="0.2">
      <c r="A99" s="282" t="s">
        <v>365</v>
      </c>
      <c r="B99" s="302">
        <f>'Ind T6'!Q35</f>
        <v>1.9819424860978008</v>
      </c>
      <c r="C99" s="299" t="str">
        <f>CONCATENATE("(",ROUND((B99/$H100)*100,1),")")</f>
        <v>(16.5)</v>
      </c>
      <c r="D99" s="302">
        <f>'Ind T6'!R35</f>
        <v>0.69330871986730291</v>
      </c>
      <c r="E99" s="299" t="str">
        <f>CONCATENATE("(",ROUND((D99/$H100)*100,1),")")</f>
        <v>(5.8)</v>
      </c>
      <c r="F99" s="302">
        <f>'Ind T6'!S35</f>
        <v>0.30007499999847892</v>
      </c>
      <c r="G99" s="299" t="str">
        <f>CONCATENATE("(",ROUND((F99/$H100)*100,1),")")</f>
        <v>(2.5)</v>
      </c>
      <c r="H99" s="302">
        <f t="shared" ref="H99" si="86">SUM(B99,D99,F99)</f>
        <v>2.975326205963583</v>
      </c>
      <c r="I99" s="299" t="str">
        <f>CONCATENATE("(",ROUND((H99/$H100)*100,1),")")</f>
        <v>(24.8)</v>
      </c>
      <c r="K99" s="302">
        <f t="shared" ref="K99:K100" si="87">B104-B99</f>
        <v>-0.47568454751226041</v>
      </c>
      <c r="L99" s="302">
        <f t="shared" ref="L99:L100" si="88">D104-D99</f>
        <v>-0.13731780388784853</v>
      </c>
      <c r="M99" s="302">
        <f t="shared" ref="M99:M100" si="89">F104-F99</f>
        <v>-3.9406128731591883E-2</v>
      </c>
      <c r="N99" s="302">
        <f t="shared" ref="N99:N100" si="90">SUM(K99:M99)</f>
        <v>-0.65240848013170083</v>
      </c>
    </row>
    <row r="100" spans="1:14" x14ac:dyDescent="0.2">
      <c r="A100" s="282" t="s">
        <v>363</v>
      </c>
      <c r="B100" s="302">
        <f>SUM(B98:B99)</f>
        <v>10.283089610376175</v>
      </c>
      <c r="C100" s="299" t="str">
        <f>CONCATENATE("(",ROUND((B100/$H100)*100,1),")")</f>
        <v>(85.7)</v>
      </c>
      <c r="D100" s="302">
        <f>SUM(D98:D99)</f>
        <v>0.96907337663754567</v>
      </c>
      <c r="E100" s="299" t="str">
        <f>CONCATENATE("(",ROUND((D100/$H100)*100,1),")")</f>
        <v>(8.1)</v>
      </c>
      <c r="F100" s="302">
        <f>SUM(F98:F99)</f>
        <v>0.75083701298629646</v>
      </c>
      <c r="G100" s="299" t="str">
        <f>CONCATENATE("(",ROUND((F100/$H100)*100,1),")")</f>
        <v>(6.3)</v>
      </c>
      <c r="H100" s="302">
        <f>SUM(H98:H99)</f>
        <v>12.003000000000018</v>
      </c>
      <c r="I100" s="299" t="str">
        <f>CONCATENATE("(",ROUND((H100/$H100)*100,1),")")</f>
        <v>(100)</v>
      </c>
      <c r="K100" s="302">
        <f t="shared" si="87"/>
        <v>-2.0623942838687039</v>
      </c>
      <c r="L100" s="302">
        <f t="shared" si="88"/>
        <v>-0.17917353998680075</v>
      </c>
      <c r="M100" s="302">
        <f t="shared" si="89"/>
        <v>-9.7432176144525151E-2</v>
      </c>
      <c r="N100" s="302">
        <f t="shared" si="90"/>
        <v>-2.3390000000000297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6.7144373879219312</v>
      </c>
      <c r="C103" s="299" t="str">
        <f>CONCATENATE("(",ROUND((B103/$H105)*100,1),")")</f>
        <v>(69.5)</v>
      </c>
      <c r="D103" s="302">
        <f>'Ind T6'!W36</f>
        <v>0.23390892067129054</v>
      </c>
      <c r="E103" s="299" t="str">
        <f>CONCATENATE("(",ROUND((D103/$H105)*100,1),")")</f>
        <v>(2.4)</v>
      </c>
      <c r="F103" s="302">
        <f>'Ind T6'!X36</f>
        <v>0.39273596557488422</v>
      </c>
      <c r="G103" s="299" t="str">
        <f>CONCATENATE("(",ROUND((F103/$H105)*100,1),")")</f>
        <v>(4.1)</v>
      </c>
      <c r="H103" s="302">
        <f>SUM(B103,D103,F103)</f>
        <v>7.3410822741681061</v>
      </c>
      <c r="I103" s="299" t="str">
        <f>CONCATENATE("(",ROUND((H103/$H105)*100,1),")")</f>
        <v>(76)</v>
      </c>
      <c r="K103" s="302">
        <f>B103-B93</f>
        <v>-1.8353693654206431</v>
      </c>
      <c r="L103" s="302">
        <f>D103-D93</f>
        <v>-4.4861271692677562E-2</v>
      </c>
      <c r="M103" s="302">
        <f>F103-F93</f>
        <v>-5.0221267206729703E-2</v>
      </c>
      <c r="N103" s="302">
        <f>SUM(K103:M103)</f>
        <v>-1.9304519043200503</v>
      </c>
    </row>
    <row r="104" spans="1:14" x14ac:dyDescent="0.2">
      <c r="A104" s="282" t="s">
        <v>365</v>
      </c>
      <c r="B104" s="302">
        <f>'Ind T6'!V35</f>
        <v>1.5062579385855404</v>
      </c>
      <c r="C104" s="299" t="str">
        <f>CONCATENATE("(",ROUND((B104/$H105)*100,1),")")</f>
        <v>(15.6)</v>
      </c>
      <c r="D104" s="302">
        <f>'Ind T6'!W35</f>
        <v>0.55599091597945438</v>
      </c>
      <c r="E104" s="299" t="str">
        <f>CONCATENATE("(",ROUND((D104/$H105)*100,1),")")</f>
        <v>(5.8)</v>
      </c>
      <c r="F104" s="302">
        <f>'Ind T6'!X35</f>
        <v>0.26066887126688704</v>
      </c>
      <c r="G104" s="299" t="str">
        <f>CONCATENATE("(",ROUND((F104/$H105)*100,1),")")</f>
        <v>(2.7)</v>
      </c>
      <c r="H104" s="302">
        <f t="shared" ref="H104" si="91">SUM(B104,D104,F104)</f>
        <v>2.3229177258318816</v>
      </c>
      <c r="I104" s="299" t="str">
        <f>CONCATENATE("(",ROUND((H104/$H105)*100,1),")")</f>
        <v>(24)</v>
      </c>
      <c r="K104" s="302">
        <f t="shared" ref="K104:K105" si="92">B104-B94</f>
        <v>-0.64556240377086982</v>
      </c>
      <c r="L104" s="302">
        <f t="shared" ref="L104:L105" si="93">D104-D94</f>
        <v>-0.1602453038101741</v>
      </c>
      <c r="M104" s="302">
        <f t="shared" ref="M104:M105" si="94">F104-F94</f>
        <v>-4.5740388098933993E-2</v>
      </c>
      <c r="N104" s="302">
        <f t="shared" ref="N104:N105" si="95">SUM(K104:M104)</f>
        <v>-0.85154809567997791</v>
      </c>
    </row>
    <row r="105" spans="1:14" x14ac:dyDescent="0.2">
      <c r="A105" s="282" t="s">
        <v>363</v>
      </c>
      <c r="B105" s="302">
        <f>SUM(B103:B104)</f>
        <v>8.2206953265074709</v>
      </c>
      <c r="C105" s="299" t="str">
        <f>CONCATENATE("(",ROUND((B105/$H105)*100,1),")")</f>
        <v>(85.1)</v>
      </c>
      <c r="D105" s="302">
        <f>SUM(D103:D104)</f>
        <v>0.78989983665074492</v>
      </c>
      <c r="E105" s="299" t="str">
        <f>CONCATENATE("(",ROUND((D105/$H105)*100,1),")")</f>
        <v>(8.2)</v>
      </c>
      <c r="F105" s="302">
        <f>SUM(F103:F104)</f>
        <v>0.65340483684177131</v>
      </c>
      <c r="G105" s="299" t="str">
        <f>CONCATENATE("(",ROUND((F105/$H105)*100,1),")")</f>
        <v>(6.8)</v>
      </c>
      <c r="H105" s="302">
        <f>SUM(H103:H104)</f>
        <v>9.6639999999999873</v>
      </c>
      <c r="I105" s="299" t="str">
        <f>CONCATENATE("(",ROUND((H105/$H105)*100,1),")")</f>
        <v>(100)</v>
      </c>
      <c r="K105" s="302">
        <f t="shared" si="92"/>
        <v>-2.480931769191514</v>
      </c>
      <c r="L105" s="302">
        <f t="shared" si="93"/>
        <v>-0.20510657550285172</v>
      </c>
      <c r="M105" s="302">
        <f t="shared" si="94"/>
        <v>-9.5961655305663696E-2</v>
      </c>
      <c r="N105" s="302">
        <f t="shared" si="95"/>
        <v>-2.7820000000000293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21.303931965402107</v>
      </c>
      <c r="C114" s="299" t="str">
        <f>CONCATENATE("(",ROUND((B114/$H116)*100,1),")")</f>
        <v>(65.9)</v>
      </c>
      <c r="D114" s="302">
        <f>'Ind T6'!M45</f>
        <v>0.9059770423449407</v>
      </c>
      <c r="E114" s="299" t="str">
        <f>CONCATENATE("(",ROUND((D114/$H116)*100,1),")")</f>
        <v>(2.8)</v>
      </c>
      <c r="F114" s="302">
        <f>'Ind T6'!N45</f>
        <v>2.1544434902223331</v>
      </c>
      <c r="G114" s="299" t="str">
        <f>CONCATENATE("(",ROUND((F114/$H116)*100,1),")")</f>
        <v>(6.7)</v>
      </c>
      <c r="H114" s="302">
        <f>SUM(B114,D114,F114)</f>
        <v>24.364352497969382</v>
      </c>
      <c r="I114" s="299" t="str">
        <f>CONCATENATE("(",ROUND((H114/$H116)*100,1),")")</f>
        <v>(75.3)</v>
      </c>
      <c r="K114" s="302">
        <f>B119-B114</f>
        <v>-1.5350603519642725</v>
      </c>
      <c r="L114" s="302">
        <f>D119-D114</f>
        <v>-6.0709143356248441E-2</v>
      </c>
      <c r="M114" s="302">
        <f>F119-F114</f>
        <v>-0.14919428418437919</v>
      </c>
      <c r="N114" s="302">
        <f>SUM(K114:M114)</f>
        <v>-1.7449637795049</v>
      </c>
    </row>
    <row r="115" spans="1:14" x14ac:dyDescent="0.2">
      <c r="A115" s="282" t="s">
        <v>365</v>
      </c>
      <c r="B115" s="302">
        <f>'Ind T6'!L44</f>
        <v>4.9751875565042134</v>
      </c>
      <c r="C115" s="299" t="str">
        <f>CONCATENATE("(",ROUND((B115/$H116)*100,1),")")</f>
        <v>(15.4)</v>
      </c>
      <c r="D115" s="302">
        <f>'Ind T6'!M44</f>
        <v>2.0045217282763677</v>
      </c>
      <c r="E115" s="299" t="str">
        <f>CONCATENATE("(",ROUND((D115/$H116)*100,1),")")</f>
        <v>(6.2)</v>
      </c>
      <c r="F115" s="302">
        <f>'Ind T6'!N44</f>
        <v>0.99093821725007669</v>
      </c>
      <c r="G115" s="299" t="str">
        <f>CONCATENATE("(",ROUND((F115/$H116)*100,1),")")</f>
        <v>(3.1)</v>
      </c>
      <c r="H115" s="302">
        <f t="shared" ref="H115" si="96">SUM(B115,D115,F115)</f>
        <v>7.9706475020306575</v>
      </c>
      <c r="I115" s="299" t="str">
        <f>CONCATENATE("(",ROUND((H115/$H116)*100,1),")")</f>
        <v>(24.7)</v>
      </c>
      <c r="K115" s="302">
        <f t="shared" ref="K115:K116" si="97">B120-B115</f>
        <v>-0.32144323442990164</v>
      </c>
      <c r="L115" s="302">
        <f t="shared" ref="L115:L116" si="98">D120-D115</f>
        <v>-0.12611206090868965</v>
      </c>
      <c r="M115" s="302">
        <f t="shared" ref="M115:M116" si="99">F120-F115</f>
        <v>-9.648092515655482E-2</v>
      </c>
      <c r="N115" s="302">
        <f t="shared" ref="N115:N116" si="100">SUM(K115:M115)</f>
        <v>-0.54403622049514611</v>
      </c>
    </row>
    <row r="116" spans="1:14" x14ac:dyDescent="0.2">
      <c r="A116" s="282" t="s">
        <v>363</v>
      </c>
      <c r="B116" s="302">
        <f>SUM(B114:B115)</f>
        <v>26.279119521906321</v>
      </c>
      <c r="C116" s="299" t="str">
        <f>CONCATENATE("(",ROUND((B116/$H116)*100,1),")")</f>
        <v>(81.3)</v>
      </c>
      <c r="D116" s="302">
        <f>SUM(D114:D115)</f>
        <v>2.9104987706213086</v>
      </c>
      <c r="E116" s="299" t="str">
        <f>CONCATENATE("(",ROUND((D116/$H116)*100,1),")")</f>
        <v>(9)</v>
      </c>
      <c r="F116" s="302">
        <f>SUM(F114:F115)</f>
        <v>3.14538170747241</v>
      </c>
      <c r="G116" s="299" t="str">
        <f>CONCATENATE("(",ROUND((F116/$H116)*100,1),")")</f>
        <v>(9.7)</v>
      </c>
      <c r="H116" s="302">
        <f>SUM(H114:H115)</f>
        <v>32.335000000000036</v>
      </c>
      <c r="I116" s="299" t="str">
        <f>CONCATENATE("(",ROUND((H116/$H116)*100,1),")")</f>
        <v>(100)</v>
      </c>
      <c r="K116" s="302">
        <f t="shared" si="97"/>
        <v>-1.8565035863941723</v>
      </c>
      <c r="L116" s="302">
        <f t="shared" si="98"/>
        <v>-0.18682120426493842</v>
      </c>
      <c r="M116" s="302">
        <f t="shared" si="99"/>
        <v>-0.24567520934093423</v>
      </c>
      <c r="N116" s="302">
        <f t="shared" si="100"/>
        <v>-2.289000000000045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19.768871613437835</v>
      </c>
      <c r="C119" s="299" t="str">
        <f>CONCATENATE("(",ROUND((B119/$H121)*100,1),")")</f>
        <v>(65.8)</v>
      </c>
      <c r="D119" s="302">
        <f>'Ind T6'!R45</f>
        <v>0.84526789898869226</v>
      </c>
      <c r="E119" s="299" t="str">
        <f>CONCATENATE("(",ROUND((D119/$H121)*100,1),")")</f>
        <v>(2.8)</v>
      </c>
      <c r="F119" s="302">
        <f>'Ind T6'!S45</f>
        <v>2.0052492060379539</v>
      </c>
      <c r="G119" s="299" t="str">
        <f>CONCATENATE("(",ROUND((F119/$H121)*100,1),")")</f>
        <v>(6.7)</v>
      </c>
      <c r="H119" s="302">
        <f>SUM(B119,D119,F119)</f>
        <v>22.619388718464478</v>
      </c>
      <c r="I119" s="299" t="str">
        <f>CONCATENATE("(",ROUND((H119/$H121)*100,1),")")</f>
        <v>(75.3)</v>
      </c>
      <c r="K119" s="302">
        <f>B124-B119</f>
        <v>-2.2305686283967603</v>
      </c>
      <c r="L119" s="302">
        <f>D124-D119</f>
        <v>-8.0955583031251166E-2</v>
      </c>
      <c r="M119" s="302">
        <f>F124-F119</f>
        <v>-0.13716927747848962</v>
      </c>
      <c r="N119" s="302">
        <f>SUM(K119:M119)</f>
        <v>-2.4486934889065011</v>
      </c>
    </row>
    <row r="120" spans="1:14" x14ac:dyDescent="0.2">
      <c r="A120" s="282" t="s">
        <v>365</v>
      </c>
      <c r="B120" s="302">
        <f>'Ind T6'!Q44</f>
        <v>4.6537443220743118</v>
      </c>
      <c r="C120" s="299" t="str">
        <f>CONCATENATE("(",ROUND((B120/$H121)*100,1),")")</f>
        <v>(15.5)</v>
      </c>
      <c r="D120" s="302">
        <f>'Ind T6'!R44</f>
        <v>1.878409667367678</v>
      </c>
      <c r="E120" s="299" t="str">
        <f>CONCATENATE("(",ROUND((D120/$H121)*100,1),")")</f>
        <v>(6.3)</v>
      </c>
      <c r="F120" s="302">
        <f>'Ind T6'!S44</f>
        <v>0.89445729209352187</v>
      </c>
      <c r="G120" s="299" t="str">
        <f>CONCATENATE("(",ROUND((F120/$H121)*100,1),")")</f>
        <v>(3)</v>
      </c>
      <c r="H120" s="302">
        <f t="shared" ref="H120" si="101">SUM(B120,D120,F120)</f>
        <v>7.4266112815355116</v>
      </c>
      <c r="I120" s="299" t="str">
        <f>CONCATENATE("(",ROUND((H120/$H121)*100,1),")")</f>
        <v>(24.7)</v>
      </c>
      <c r="K120" s="302">
        <f t="shared" ref="K120:K121" si="102">B125-B120</f>
        <v>-0.3773689171142891</v>
      </c>
      <c r="L120" s="302">
        <f t="shared" ref="L120:L121" si="103">D125-D120</f>
        <v>-0.15200391423563842</v>
      </c>
      <c r="M120" s="302">
        <f t="shared" ref="M120:M121" si="104">F125-F120</f>
        <v>-8.8933679743554817E-2</v>
      </c>
      <c r="N120" s="302">
        <f t="shared" ref="N120:N121" si="105">SUM(K120:M120)</f>
        <v>-0.61830651109348234</v>
      </c>
    </row>
    <row r="121" spans="1:14" x14ac:dyDescent="0.2">
      <c r="A121" s="282" t="s">
        <v>363</v>
      </c>
      <c r="B121" s="302">
        <f>SUM(B119:B120)</f>
        <v>24.422615935512148</v>
      </c>
      <c r="C121" s="299" t="str">
        <f>CONCATENATE("(",ROUND((B121/$H121)*100,1),")")</f>
        <v>(81.3)</v>
      </c>
      <c r="D121" s="302">
        <f>SUM(D119:D120)</f>
        <v>2.7236775663563701</v>
      </c>
      <c r="E121" s="299" t="str">
        <f>CONCATENATE("(",ROUND((D121/$H121)*100,1),")")</f>
        <v>(9.1)</v>
      </c>
      <c r="F121" s="302">
        <f>SUM(F119:F120)</f>
        <v>2.8997064981314757</v>
      </c>
      <c r="G121" s="299" t="str">
        <f>CONCATENATE("(",ROUND((F121/$H121)*100,1),")")</f>
        <v>(9.7)</v>
      </c>
      <c r="H121" s="302">
        <f>SUM(H119:H120)</f>
        <v>30.045999999999989</v>
      </c>
      <c r="I121" s="299" t="str">
        <f>CONCATENATE("(",ROUND((H121/$H121)*100,1),")")</f>
        <v>(100)</v>
      </c>
      <c r="K121" s="302">
        <f t="shared" si="102"/>
        <v>-2.6079375455110494</v>
      </c>
      <c r="L121" s="302">
        <f t="shared" si="103"/>
        <v>-0.23295949726688958</v>
      </c>
      <c r="M121" s="302">
        <f t="shared" si="104"/>
        <v>-0.22610295722204432</v>
      </c>
      <c r="N121" s="302">
        <f t="shared" si="105"/>
        <v>-3.0669999999999833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17.538302985041074</v>
      </c>
      <c r="C124" s="299" t="str">
        <f>CONCATENATE("(",ROUND((B124/$H126)*100,1),")")</f>
        <v>(65)</v>
      </c>
      <c r="D124" s="302">
        <f>'Ind T6'!W45</f>
        <v>0.76431231595744109</v>
      </c>
      <c r="E124" s="299" t="str">
        <f>CONCATENATE("(",ROUND((D124/$H126)*100,1),")")</f>
        <v>(2.8)</v>
      </c>
      <c r="F124" s="302">
        <f>'Ind T6'!X45</f>
        <v>1.8680799285594643</v>
      </c>
      <c r="G124" s="299" t="str">
        <f>CONCATENATE("(",ROUND((F124/$H126)*100,1),")")</f>
        <v>(6.9)</v>
      </c>
      <c r="H124" s="302">
        <f>SUM(B124,D124,F124)</f>
        <v>20.170695229557978</v>
      </c>
      <c r="I124" s="299" t="str">
        <f>CONCATENATE("(",ROUND((H124/$H126)*100,1),")")</f>
        <v>(74.8)</v>
      </c>
      <c r="K124" s="302">
        <f>B124-B114</f>
        <v>-3.7656289803610328</v>
      </c>
      <c r="L124" s="302">
        <f>D124-D114</f>
        <v>-0.14166472638749961</v>
      </c>
      <c r="M124" s="302">
        <f>F124-F114</f>
        <v>-0.2863635616628688</v>
      </c>
      <c r="N124" s="302">
        <f>SUM(K124:M124)</f>
        <v>-4.1936572684114015</v>
      </c>
    </row>
    <row r="125" spans="1:14" x14ac:dyDescent="0.2">
      <c r="A125" s="282" t="s">
        <v>365</v>
      </c>
      <c r="B125" s="302">
        <f>'Ind T6'!V44</f>
        <v>4.2763754049600227</v>
      </c>
      <c r="C125" s="299" t="str">
        <f>CONCATENATE("(",ROUND((B125/$H126)*100,1),")")</f>
        <v>(15.9)</v>
      </c>
      <c r="D125" s="302">
        <f>'Ind T6'!W44</f>
        <v>1.7264057531320396</v>
      </c>
      <c r="E125" s="299" t="str">
        <f>CONCATENATE("(",ROUND((D125/$H126)*100,1),")")</f>
        <v>(6.4)</v>
      </c>
      <c r="F125" s="302">
        <f>'Ind T6'!X44</f>
        <v>0.80552361234996706</v>
      </c>
      <c r="G125" s="299" t="str">
        <f>CONCATENATE("(",ROUND((F125/$H126)*100,1),")")</f>
        <v>(3)</v>
      </c>
      <c r="H125" s="302">
        <f t="shared" ref="H125" si="106">SUM(B125,D125,F125)</f>
        <v>6.8083047704420299</v>
      </c>
      <c r="I125" s="299" t="str">
        <f>CONCATENATE("(",ROUND((H125/$H126)*100,1),")")</f>
        <v>(25.2)</v>
      </c>
      <c r="K125" s="302">
        <f t="shared" ref="K125:K126" si="107">B125-B115</f>
        <v>-0.69881215154419074</v>
      </c>
      <c r="L125" s="302">
        <f t="shared" ref="L125:L126" si="108">D125-D115</f>
        <v>-0.27811597514432806</v>
      </c>
      <c r="M125" s="302">
        <f t="shared" ref="M125:M126" si="109">F125-F115</f>
        <v>-0.18541460490010964</v>
      </c>
      <c r="N125" s="302">
        <f t="shared" ref="N125:N126" si="110">SUM(K125:M125)</f>
        <v>-1.1623427315886286</v>
      </c>
    </row>
    <row r="126" spans="1:14" x14ac:dyDescent="0.2">
      <c r="A126" s="282" t="s">
        <v>363</v>
      </c>
      <c r="B126" s="302">
        <f>SUM(B124:B125)</f>
        <v>21.814678390001099</v>
      </c>
      <c r="C126" s="299" t="str">
        <f>CONCATENATE("(",ROUND((B126/$H126)*100,1),")")</f>
        <v>(80.9)</v>
      </c>
      <c r="D126" s="302">
        <f>SUM(D124:D125)</f>
        <v>2.4907180690894806</v>
      </c>
      <c r="E126" s="299" t="str">
        <f>CONCATENATE("(",ROUND((D126/$H126)*100,1),")")</f>
        <v>(9.2)</v>
      </c>
      <c r="F126" s="302">
        <f>SUM(F124:F125)</f>
        <v>2.6736035409094314</v>
      </c>
      <c r="G126" s="299" t="str">
        <f>CONCATENATE("(",ROUND((F126/$H126)*100,1),")")</f>
        <v>(9.9)</v>
      </c>
      <c r="H126" s="302">
        <f>SUM(H124:H125)</f>
        <v>26.979000000000006</v>
      </c>
      <c r="I126" s="299" t="str">
        <f>CONCATENATE("(",ROUND((H126/$H126)*100,1),")")</f>
        <v>(100)</v>
      </c>
      <c r="K126" s="302">
        <f t="shared" si="107"/>
        <v>-4.4644411319052217</v>
      </c>
      <c r="L126" s="302">
        <f t="shared" si="108"/>
        <v>-0.419780701531828</v>
      </c>
      <c r="M126" s="302">
        <f t="shared" si="109"/>
        <v>-0.47177816656297855</v>
      </c>
      <c r="N126" s="302">
        <f t="shared" si="110"/>
        <v>-5.3560000000000283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2.47241406739853</v>
      </c>
      <c r="C135" s="299" t="str">
        <f>CONCATENATE("(",ROUND((B135/$H137)*100,1),")")</f>
        <v>(65.2)</v>
      </c>
      <c r="D135" s="302">
        <f>'Ind T6'!M54</f>
        <v>3.7963826669536668E-2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2.5103778940680668</v>
      </c>
      <c r="I135" s="299" t="str">
        <f>CONCATENATE("(",ROUND((H135/$H137)*100,1),")")</f>
        <v>(66.2)</v>
      </c>
      <c r="K135" s="302">
        <f>B140-B135</f>
        <v>-8.3708346998240923E-2</v>
      </c>
      <c r="L135" s="302">
        <f>D140-D135</f>
        <v>-4.8214925008970011E-4</v>
      </c>
      <c r="M135" s="302">
        <f>F140-F135</f>
        <v>0</v>
      </c>
      <c r="N135" s="302">
        <f>SUM(K135:M135)</f>
        <v>-8.4190496248330624E-2</v>
      </c>
    </row>
    <row r="136" spans="1:14" x14ac:dyDescent="0.2">
      <c r="A136" s="282" t="s">
        <v>365</v>
      </c>
      <c r="B136" s="302">
        <f>'Ind T6'!L53</f>
        <v>0.75975306677983157</v>
      </c>
      <c r="C136" s="299" t="str">
        <f>CONCATENATE("(",ROUND((B136/$H137)*100,1),")")</f>
        <v>(20)</v>
      </c>
      <c r="D136" s="302">
        <f>'Ind T6'!M53</f>
        <v>0.2068154909000656</v>
      </c>
      <c r="E136" s="299" t="str">
        <f>CONCATENATE("(",ROUND((D136/$H137)*100,1),")")</f>
        <v>(5.5)</v>
      </c>
      <c r="F136" s="302">
        <f>'Ind T6'!N53</f>
        <v>0.31705354825203458</v>
      </c>
      <c r="G136" s="299" t="str">
        <f>CONCATENATE("(",ROUND((F136/$H137)*100,1),")")</f>
        <v>(8.4)</v>
      </c>
      <c r="H136" s="302">
        <f t="shared" ref="H136" si="111">SUM(B136,D136,F136)</f>
        <v>1.2836221059319317</v>
      </c>
      <c r="I136" s="299" t="str">
        <f>CONCATENATE("(",ROUND((H136/$H137)*100,1),")")</f>
        <v>(33.8)</v>
      </c>
      <c r="K136" s="302">
        <f t="shared" ref="K136:K137" si="112">B141-B136</f>
        <v>-1.4073281812774008E-2</v>
      </c>
      <c r="L136" s="302">
        <f t="shared" ref="L136:L137" si="113">D141-D136</f>
        <v>-5.6480070213223155E-3</v>
      </c>
      <c r="M136" s="302">
        <f t="shared" ref="M136:M137" si="114">F141-F136</f>
        <v>-1.3088214917569008E-2</v>
      </c>
      <c r="N136" s="302">
        <f t="shared" ref="N136:N137" si="115">SUM(K136:M136)</f>
        <v>-3.2809503751665331E-2</v>
      </c>
    </row>
    <row r="137" spans="1:14" x14ac:dyDescent="0.2">
      <c r="A137" s="282" t="s">
        <v>363</v>
      </c>
      <c r="B137" s="302">
        <f>SUM(B135:B136)</f>
        <v>3.2321671341783613</v>
      </c>
      <c r="C137" s="299" t="str">
        <f>CONCATENATE("(",ROUND((B137/$H137)*100,1),")")</f>
        <v>(85.2)</v>
      </c>
      <c r="D137" s="302">
        <f>SUM(D135:D136)</f>
        <v>0.24477931756960225</v>
      </c>
      <c r="E137" s="299" t="str">
        <f>CONCATENATE("(",ROUND((D137/$H137)*100,1),")")</f>
        <v>(6.5)</v>
      </c>
      <c r="F137" s="302">
        <f>SUM(F135:F136)</f>
        <v>0.31705354825203458</v>
      </c>
      <c r="G137" s="299" t="str">
        <f>CONCATENATE("(",ROUND((F137/$H137)*100,1),")")</f>
        <v>(8.4)</v>
      </c>
      <c r="H137" s="302">
        <f>SUM(H135:H136)</f>
        <v>3.7939999999999987</v>
      </c>
      <c r="I137" s="299" t="str">
        <f>CONCATENATE("(",ROUND((H137/$H137)*100,1),")")</f>
        <v>(100)</v>
      </c>
      <c r="K137" s="302">
        <f t="shared" si="112"/>
        <v>-9.7781628811014709E-2</v>
      </c>
      <c r="L137" s="302">
        <f t="shared" si="113"/>
        <v>-6.1301562714120017E-3</v>
      </c>
      <c r="M137" s="302">
        <f t="shared" si="114"/>
        <v>-1.3088214917569008E-2</v>
      </c>
      <c r="N137" s="302">
        <f t="shared" si="115"/>
        <v>-0.11699999999999572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2.3887057204002891</v>
      </c>
      <c r="C140" s="299" t="str">
        <f>CONCATENATE("(",ROUND((B140/$H142)*100,1),")")</f>
        <v>(65)</v>
      </c>
      <c r="D140" s="302">
        <f>'Ind T6'!R54</f>
        <v>3.7481677419446968E-2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2.4261873978197359</v>
      </c>
      <c r="I140" s="299" t="str">
        <f>CONCATENATE("(",ROUND((H140/$H142)*100,1),")")</f>
        <v>(66)</v>
      </c>
      <c r="K140" s="302">
        <f>B145-B140</f>
        <v>1.0766541234445981E-3</v>
      </c>
      <c r="L140" s="302">
        <f>D145-D140</f>
        <v>1.6405552502906651E-3</v>
      </c>
      <c r="M140" s="302">
        <f>F145-F140</f>
        <v>0</v>
      </c>
      <c r="N140" s="302">
        <f>SUM(K140:M140)</f>
        <v>2.7172093737352632E-3</v>
      </c>
    </row>
    <row r="141" spans="1:14" x14ac:dyDescent="0.2">
      <c r="A141" s="282" t="s">
        <v>365</v>
      </c>
      <c r="B141" s="302">
        <f>'Ind T6'!Q53</f>
        <v>0.74567978496705756</v>
      </c>
      <c r="C141" s="299" t="str">
        <f>CONCATENATE("(",ROUND((B141/$H142)*100,1),")")</f>
        <v>(20.3)</v>
      </c>
      <c r="D141" s="302">
        <f>'Ind T6'!R53</f>
        <v>0.20116748387874328</v>
      </c>
      <c r="E141" s="299" t="str">
        <f>CONCATENATE("(",ROUND((D141/$H142)*100,1),")")</f>
        <v>(5.5)</v>
      </c>
      <c r="F141" s="302">
        <f>'Ind T6'!S53</f>
        <v>0.30396533333446557</v>
      </c>
      <c r="G141" s="299" t="str">
        <f>CONCATENATE("(",ROUND((F141/$H142)*100,1),")")</f>
        <v>(8.3)</v>
      </c>
      <c r="H141" s="302">
        <f t="shared" ref="H141" si="116">SUM(B141,D141,F141)</f>
        <v>1.2508126021802664</v>
      </c>
      <c r="I141" s="299" t="str">
        <f>CONCATENATE("(",ROUND((H141/$H142)*100,1),")")</f>
        <v>(34)</v>
      </c>
      <c r="K141" s="302">
        <f t="shared" ref="K141:K142" si="117">B146-B141</f>
        <v>2.4410479176155242E-2</v>
      </c>
      <c r="L141" s="302">
        <f t="shared" ref="L141:L142" si="118">D146-D141</f>
        <v>2.679938982571739E-3</v>
      </c>
      <c r="M141" s="302">
        <f t="shared" ref="M141:M142" si="119">F146-F141</f>
        <v>-8.076275324651605E-4</v>
      </c>
      <c r="N141" s="302">
        <f t="shared" ref="N141:N142" si="120">SUM(K141:M141)</f>
        <v>2.628279062626182E-2</v>
      </c>
    </row>
    <row r="142" spans="1:14" x14ac:dyDescent="0.2">
      <c r="A142" s="282" t="s">
        <v>363</v>
      </c>
      <c r="B142" s="302">
        <f>SUM(B140:B141)</f>
        <v>3.1343855053673466</v>
      </c>
      <c r="C142" s="299" t="str">
        <f>CONCATENATE("(",ROUND((B142/$H142)*100,1),")")</f>
        <v>(85.2)</v>
      </c>
      <c r="D142" s="302">
        <f>SUM(D140:D141)</f>
        <v>0.23864916129819025</v>
      </c>
      <c r="E142" s="299" t="str">
        <f>CONCATENATE("(",ROUND((D142/$H142)*100,1),")")</f>
        <v>(6.5)</v>
      </c>
      <c r="F142" s="302">
        <f>SUM(F140:F141)</f>
        <v>0.30396533333446557</v>
      </c>
      <c r="G142" s="299" t="str">
        <f>CONCATENATE("(",ROUND((F142/$H142)*100,1),")")</f>
        <v>(8.3)</v>
      </c>
      <c r="H142" s="302">
        <f>SUM(H140:H141)</f>
        <v>3.6770000000000023</v>
      </c>
      <c r="I142" s="299" t="str">
        <f>CONCATENATE("(",ROUND((H142/$H142)*100,1),")")</f>
        <v>(100)</v>
      </c>
      <c r="K142" s="302">
        <f t="shared" si="117"/>
        <v>2.548713329959984E-2</v>
      </c>
      <c r="L142" s="302">
        <f t="shared" si="118"/>
        <v>4.3204942328624041E-3</v>
      </c>
      <c r="M142" s="302">
        <f t="shared" si="119"/>
        <v>-8.076275324651605E-4</v>
      </c>
      <c r="N142" s="302">
        <f t="shared" si="120"/>
        <v>2.8999999999997084E-2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2.3897823745237337</v>
      </c>
      <c r="C145" s="299" t="str">
        <f>CONCATENATE("(",ROUND((B145/$H147)*100,1),")")</f>
        <v>(64.5)</v>
      </c>
      <c r="D145" s="302">
        <f>'Ind T6'!W54</f>
        <v>3.9122232669737633E-2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2.4289046071934712</v>
      </c>
      <c r="I145" s="299" t="str">
        <f>CONCATENATE("(",ROUND((H145/$H147)*100,1),")")</f>
        <v>(65.5)</v>
      </c>
      <c r="K145" s="302">
        <f>B145-B135</f>
        <v>-8.2631692874796325E-2</v>
      </c>
      <c r="L145" s="302">
        <f>D145-D135</f>
        <v>1.158406000200965E-3</v>
      </c>
      <c r="M145" s="302">
        <f>F145-F135</f>
        <v>0</v>
      </c>
      <c r="N145" s="302">
        <f>SUM(K145:M145)</f>
        <v>-8.147328687459536E-2</v>
      </c>
    </row>
    <row r="146" spans="1:14" x14ac:dyDescent="0.2">
      <c r="A146" s="282" t="s">
        <v>365</v>
      </c>
      <c r="B146" s="302">
        <f>'Ind T6'!V53</f>
        <v>0.7700902641432128</v>
      </c>
      <c r="C146" s="299" t="str">
        <f>CONCATENATE("(",ROUND((B146/$H147)*100,1),")")</f>
        <v>(20.8)</v>
      </c>
      <c r="D146" s="302">
        <f>'Ind T6'!W53</f>
        <v>0.20384742286131502</v>
      </c>
      <c r="E146" s="299" t="str">
        <f>CONCATENATE("(",ROUND((D146/$H147)*100,1),")")</f>
        <v>(5.5)</v>
      </c>
      <c r="F146" s="302">
        <f>'Ind T6'!X53</f>
        <v>0.30315770580200041</v>
      </c>
      <c r="G146" s="299" t="str">
        <f>CONCATENATE("(",ROUND((F146/$H147)*100,1),")")</f>
        <v>(8.2)</v>
      </c>
      <c r="H146" s="302">
        <f t="shared" ref="H146" si="121">SUM(B146,D146,F146)</f>
        <v>1.2770953928065283</v>
      </c>
      <c r="I146" s="299" t="str">
        <f>CONCATENATE("(",ROUND((H146/$H147)*100,1),")")</f>
        <v>(34.5)</v>
      </c>
      <c r="K146" s="302">
        <f t="shared" ref="K146:K147" si="122">B146-B136</f>
        <v>1.0337197363381234E-2</v>
      </c>
      <c r="L146" s="302">
        <f t="shared" ref="L146:L147" si="123">D146-D136</f>
        <v>-2.9680680387505765E-3</v>
      </c>
      <c r="M146" s="302">
        <f t="shared" ref="M146:M147" si="124">F146-F136</f>
        <v>-1.3895842450034168E-2</v>
      </c>
      <c r="N146" s="302">
        <f t="shared" ref="N146:N147" si="125">SUM(K146:M146)</f>
        <v>-6.5267131254035105E-3</v>
      </c>
    </row>
    <row r="147" spans="1:14" x14ac:dyDescent="0.2">
      <c r="A147" s="282" t="s">
        <v>363</v>
      </c>
      <c r="B147" s="302">
        <f>SUM(B145:B146)</f>
        <v>3.1598726386669465</v>
      </c>
      <c r="C147" s="299" t="str">
        <f>CONCATENATE("(",ROUND((B147/$H147)*100,1),")")</f>
        <v>(85.3)</v>
      </c>
      <c r="D147" s="302">
        <f>SUM(D145:D146)</f>
        <v>0.24296965553105265</v>
      </c>
      <c r="E147" s="299" t="str">
        <f>CONCATENATE("(",ROUND((D147/$H147)*100,1),")")</f>
        <v>(6.6)</v>
      </c>
      <c r="F147" s="302">
        <f>SUM(F145:F146)</f>
        <v>0.30315770580200041</v>
      </c>
      <c r="G147" s="299" t="str">
        <f>CONCATENATE("(",ROUND((F147/$H147)*100,1),")")</f>
        <v>(8.2)</v>
      </c>
      <c r="H147" s="302">
        <f>SUM(H145:H146)</f>
        <v>3.7059999999999995</v>
      </c>
      <c r="I147" s="299" t="str">
        <f>CONCATENATE("(",ROUND((H147/$H147)*100,1),")")</f>
        <v>(100)</v>
      </c>
      <c r="K147" s="302">
        <f t="shared" si="122"/>
        <v>-7.2294495511414869E-2</v>
      </c>
      <c r="L147" s="302">
        <f t="shared" si="123"/>
        <v>-1.8096620385495976E-3</v>
      </c>
      <c r="M147" s="302">
        <f t="shared" si="124"/>
        <v>-1.3895842450034168E-2</v>
      </c>
      <c r="N147" s="302">
        <f t="shared" si="125"/>
        <v>-8.7999999999998635E-2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2.8358757013164237</v>
      </c>
      <c r="C156" s="299" t="str">
        <f>CONCATENATE("(",ROUND((B156/$H158)*100,1),")")</f>
        <v>(67.3)</v>
      </c>
      <c r="D156" s="302">
        <f>'Ind T6'!M63</f>
        <v>0.39041260345459766</v>
      </c>
      <c r="E156" s="299" t="str">
        <f>CONCATENATE("(",ROUND((D156/$H158)*100,1),")")</f>
        <v>(9.3)</v>
      </c>
      <c r="F156" s="302">
        <f>'Ind T6'!N63</f>
        <v>0.18156600849240737</v>
      </c>
      <c r="G156" s="299" t="str">
        <f>CONCATENATE("(",ROUND((F156/$H158)*100,1),")")</f>
        <v>(4.3)</v>
      </c>
      <c r="H156" s="302">
        <f>SUM(B156,D156,F156)</f>
        <v>3.4078543132634289</v>
      </c>
      <c r="I156" s="299" t="str">
        <f>CONCATENATE("(",ROUND((H156/$H158)*100,1),")")</f>
        <v>(80.9)</v>
      </c>
      <c r="K156" s="302">
        <f>B161-B156</f>
        <v>0.18759119421554082</v>
      </c>
      <c r="L156" s="302">
        <f>D161-D156</f>
        <v>3.053186182910661E-2</v>
      </c>
      <c r="M156" s="302">
        <f>F161-F156</f>
        <v>6.0713569942985046E-3</v>
      </c>
      <c r="N156" s="302">
        <f>SUM(K156:M156)</f>
        <v>0.22419441303894594</v>
      </c>
    </row>
    <row r="157" spans="1:14" x14ac:dyDescent="0.2">
      <c r="A157" s="282" t="s">
        <v>365</v>
      </c>
      <c r="B157" s="302">
        <f>'Ind T6'!L62</f>
        <v>0.6393316388146979</v>
      </c>
      <c r="C157" s="299" t="str">
        <f>CONCATENATE("(",ROUND((B157/$H158)*100,1),")")</f>
        <v>(15.2)</v>
      </c>
      <c r="D157" s="302">
        <f>'Ind T6'!M62</f>
        <v>0.15337171817391898</v>
      </c>
      <c r="E157" s="299" t="str">
        <f>CONCATENATE("(",ROUND((D157/$H158)*100,1),")")</f>
        <v>(3.6)</v>
      </c>
      <c r="F157" s="302">
        <f>'Ind T6'!N62</f>
        <v>1.0442329747937875E-2</v>
      </c>
      <c r="G157" s="299" t="str">
        <f>CONCATENATE("(",ROUND((F157/$H158)*100,1),")")</f>
        <v>(0.2)</v>
      </c>
      <c r="H157" s="302">
        <f t="shared" ref="H157" si="126">SUM(B157,D157,F157)</f>
        <v>0.80314568673655473</v>
      </c>
      <c r="I157" s="299" t="str">
        <f>CONCATENATE("(",ROUND((H157/$H158)*100,1),")")</f>
        <v>(19.1)</v>
      </c>
      <c r="K157" s="302">
        <f t="shared" ref="K157:K158" si="127">B162-B157</f>
        <v>7.389912598266235E-2</v>
      </c>
      <c r="L157" s="302">
        <f t="shared" ref="L157:L158" si="128">D162-D157</f>
        <v>1.325756953944654E-2</v>
      </c>
      <c r="M157" s="302">
        <f t="shared" ref="M157:M158" si="129">F162-F157</f>
        <v>6.4889143896531241E-4</v>
      </c>
      <c r="N157" s="302">
        <f t="shared" ref="N157:N158" si="130">SUM(K157:M157)</f>
        <v>8.7805586961074197E-2</v>
      </c>
    </row>
    <row r="158" spans="1:14" x14ac:dyDescent="0.2">
      <c r="A158" s="282" t="s">
        <v>363</v>
      </c>
      <c r="B158" s="302">
        <f>SUM(B156:B157)</f>
        <v>3.4752073401311216</v>
      </c>
      <c r="C158" s="299" t="str">
        <f>CONCATENATE("(",ROUND((B158/$H158)*100,1),")")</f>
        <v>(82.5)</v>
      </c>
      <c r="D158" s="302">
        <f>SUM(D156:D157)</f>
        <v>0.54378432162851664</v>
      </c>
      <c r="E158" s="299" t="str">
        <f>CONCATENATE("(",ROUND((D158/$H158)*100,1),")")</f>
        <v>(12.9)</v>
      </c>
      <c r="F158" s="302">
        <f>SUM(F156:F157)</f>
        <v>0.19200833824034524</v>
      </c>
      <c r="G158" s="299" t="str">
        <f>CONCATENATE("(",ROUND((F158/$H158)*100,1),")")</f>
        <v>(4.6)</v>
      </c>
      <c r="H158" s="302">
        <f>SUM(H156:H157)</f>
        <v>4.2109999999999834</v>
      </c>
      <c r="I158" s="299" t="str">
        <f>CONCATENATE("(",ROUND((H158/$H158)*100,1),")")</f>
        <v>(100)</v>
      </c>
      <c r="K158" s="302">
        <f t="shared" si="127"/>
        <v>0.26149032019820329</v>
      </c>
      <c r="L158" s="302">
        <f t="shared" si="128"/>
        <v>4.3789431368553178E-2</v>
      </c>
      <c r="M158" s="302">
        <f t="shared" si="129"/>
        <v>6.7202484332638257E-3</v>
      </c>
      <c r="N158" s="302">
        <f t="shared" si="130"/>
        <v>0.31200000000002026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3.0234668955319646</v>
      </c>
      <c r="C161" s="299" t="str">
        <f>CONCATENATE("(",ROUND((B161/$H163)*100,1),")")</f>
        <v>(66.8)</v>
      </c>
      <c r="D161" s="302">
        <f>'Ind T6'!R63</f>
        <v>0.42094446528370427</v>
      </c>
      <c r="E161" s="299" t="str">
        <f>CONCATENATE("(",ROUND((D161/$H163)*100,1),")")</f>
        <v>(9.3)</v>
      </c>
      <c r="F161" s="302">
        <f>'Ind T6'!S63</f>
        <v>0.18763736548670587</v>
      </c>
      <c r="G161" s="299" t="str">
        <f>CONCATENATE("(",ROUND((F161/$H163)*100,1),")")</f>
        <v>(4.1)</v>
      </c>
      <c r="H161" s="302">
        <f>SUM(B161,D161,F161)</f>
        <v>3.6320487263023749</v>
      </c>
      <c r="I161" s="299" t="str">
        <f>CONCATENATE("(",ROUND((H161/$H163)*100,1),")")</f>
        <v>(80.3)</v>
      </c>
      <c r="K161" s="302">
        <f>B166-B161</f>
        <v>0.30492868558581687</v>
      </c>
      <c r="L161" s="302">
        <f>D166-D161</f>
        <v>4.9698231466644649E-2</v>
      </c>
      <c r="M161" s="302">
        <f>F166-F161</f>
        <v>5.0523591045841254E-3</v>
      </c>
      <c r="N161" s="302">
        <f>SUM(K161:M161)</f>
        <v>0.35967927615704565</v>
      </c>
    </row>
    <row r="162" spans="1:14" x14ac:dyDescent="0.2">
      <c r="A162" s="282" t="s">
        <v>365</v>
      </c>
      <c r="B162" s="302">
        <f>'Ind T6'!Q62</f>
        <v>0.71323076479736025</v>
      </c>
      <c r="C162" s="299" t="str">
        <f>CONCATENATE("(",ROUND((B162/$H163)*100,1),")")</f>
        <v>(15.8)</v>
      </c>
      <c r="D162" s="302">
        <f>'Ind T6'!R62</f>
        <v>0.16662928771336552</v>
      </c>
      <c r="E162" s="299" t="str">
        <f>CONCATENATE("(",ROUND((D162/$H163)*100,1),")")</f>
        <v>(3.7)</v>
      </c>
      <c r="F162" s="302">
        <f>'Ind T6'!S62</f>
        <v>1.1091221186903187E-2</v>
      </c>
      <c r="G162" s="299" t="str">
        <f>CONCATENATE("(",ROUND((F162/$H163)*100,1),")")</f>
        <v>(0.2)</v>
      </c>
      <c r="H162" s="302">
        <f t="shared" ref="H162" si="131">SUM(B162,D162,F162)</f>
        <v>0.89095127369762894</v>
      </c>
      <c r="I162" s="299" t="str">
        <f>CONCATENATE("(",ROUND((H162/$H163)*100,1),")")</f>
        <v>(19.7)</v>
      </c>
      <c r="K162" s="302">
        <f t="shared" ref="K162:K163" si="132">B167-B162</f>
        <v>0.14396472859937015</v>
      </c>
      <c r="L162" s="302">
        <f t="shared" ref="L162:L163" si="133">D167-D162</f>
        <v>2.34529981199815E-2</v>
      </c>
      <c r="M162" s="302">
        <f t="shared" ref="M162:M163" si="134">F167-F162</f>
        <v>9.0299712358891775E-4</v>
      </c>
      <c r="N162" s="302">
        <f t="shared" ref="N162:N163" si="135">SUM(K162:M162)</f>
        <v>0.16832072384294056</v>
      </c>
    </row>
    <row r="163" spans="1:14" x14ac:dyDescent="0.2">
      <c r="A163" s="282" t="s">
        <v>363</v>
      </c>
      <c r="B163" s="302">
        <f>SUM(B161:B162)</f>
        <v>3.7366976603293249</v>
      </c>
      <c r="C163" s="299" t="str">
        <f>CONCATENATE("(",ROUND((B163/$H163)*100,1),")")</f>
        <v>(82.6)</v>
      </c>
      <c r="D163" s="302">
        <f>SUM(D161:D162)</f>
        <v>0.58757375299706982</v>
      </c>
      <c r="E163" s="299" t="str">
        <f>CONCATENATE("(",ROUND((D163/$H163)*100,1),")")</f>
        <v>(13)</v>
      </c>
      <c r="F163" s="302">
        <f>SUM(F161:F162)</f>
        <v>0.19872858667360907</v>
      </c>
      <c r="G163" s="299" t="str">
        <f>CONCATENATE("(",ROUND((F163/$H163)*100,1),")")</f>
        <v>(4.4)</v>
      </c>
      <c r="H163" s="302">
        <f>SUM(H161:H162)</f>
        <v>4.5230000000000041</v>
      </c>
      <c r="I163" s="299" t="str">
        <f>CONCATENATE("(",ROUND((H163/$H163)*100,1),")")</f>
        <v>(100)</v>
      </c>
      <c r="K163" s="302">
        <f t="shared" si="132"/>
        <v>0.44889341418518658</v>
      </c>
      <c r="L163" s="302">
        <f t="shared" si="133"/>
        <v>7.3151229586626121E-2</v>
      </c>
      <c r="M163" s="302">
        <f t="shared" si="134"/>
        <v>5.955356228173031E-3</v>
      </c>
      <c r="N163" s="302">
        <f t="shared" si="135"/>
        <v>0.5279999999999857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3.3283955811177814</v>
      </c>
      <c r="C166" s="299" t="str">
        <f>CONCATENATE("(",ROUND((B166/$H168)*100,1),")")</f>
        <v>(65.9)</v>
      </c>
      <c r="D166" s="302">
        <f>'Ind T6'!W63</f>
        <v>0.47064269675034892</v>
      </c>
      <c r="E166" s="299" t="str">
        <f>CONCATENATE("(",ROUND((D166/$H168)*100,1),")")</f>
        <v>(9.3)</v>
      </c>
      <c r="F166" s="302">
        <f>'Ind T6'!X63</f>
        <v>0.19268972459129</v>
      </c>
      <c r="G166" s="299" t="str">
        <f>CONCATENATE("(",ROUND((F166/$H168)*100,1),")")</f>
        <v>(3.8)</v>
      </c>
      <c r="H166" s="302">
        <f>SUM(B166,D166,F166)</f>
        <v>3.9917280024594204</v>
      </c>
      <c r="I166" s="299" t="str">
        <f>CONCATENATE("(",ROUND((H166/$H168)*100,1),")")</f>
        <v>(79)</v>
      </c>
      <c r="K166" s="302">
        <f>B166-B156</f>
        <v>0.4925198798013577</v>
      </c>
      <c r="L166" s="302">
        <f>D166-D156</f>
        <v>8.0230093295751259E-2</v>
      </c>
      <c r="M166" s="302">
        <f>F166-F156</f>
        <v>1.112371609888263E-2</v>
      </c>
      <c r="N166" s="302">
        <f>SUM(K166:M166)</f>
        <v>0.58387368919599159</v>
      </c>
    </row>
    <row r="167" spans="1:14" x14ac:dyDescent="0.2">
      <c r="A167" s="282" t="s">
        <v>365</v>
      </c>
      <c r="B167" s="302">
        <f>'Ind T6'!V62</f>
        <v>0.8571954933967304</v>
      </c>
      <c r="C167" s="299" t="str">
        <f>CONCATENATE("(",ROUND((B167/$H168)*100,1),")")</f>
        <v>(17)</v>
      </c>
      <c r="D167" s="302">
        <f>'Ind T6'!W62</f>
        <v>0.19008228583334702</v>
      </c>
      <c r="E167" s="299" t="str">
        <f>CONCATENATE("(",ROUND((D167/$H168)*100,1),")")</f>
        <v>(3.8)</v>
      </c>
      <c r="F167" s="302">
        <f>'Ind T6'!X62</f>
        <v>1.1994218310492105E-2</v>
      </c>
      <c r="G167" s="299" t="str">
        <f>CONCATENATE("(",ROUND((F167/$H168)*100,1),")")</f>
        <v>(0.2)</v>
      </c>
      <c r="H167" s="302">
        <f t="shared" ref="H167" si="136">SUM(B167,D167,F167)</f>
        <v>1.0592719975405696</v>
      </c>
      <c r="I167" s="299" t="str">
        <f>CONCATENATE("(",ROUND((H167/$H168)*100,1),")")</f>
        <v>(21)</v>
      </c>
      <c r="K167" s="302">
        <f t="shared" ref="K167:K168" si="137">B167-B157</f>
        <v>0.2178638545820325</v>
      </c>
      <c r="L167" s="302">
        <f t="shared" ref="L167:L168" si="138">D167-D157</f>
        <v>3.6710567659428039E-2</v>
      </c>
      <c r="M167" s="302">
        <f t="shared" ref="M167:M168" si="139">F167-F157</f>
        <v>1.5518885625542302E-3</v>
      </c>
      <c r="N167" s="302">
        <f t="shared" ref="N167:N168" si="140">SUM(K167:M167)</f>
        <v>0.25612631080401477</v>
      </c>
    </row>
    <row r="168" spans="1:14" x14ac:dyDescent="0.2">
      <c r="A168" s="282" t="s">
        <v>363</v>
      </c>
      <c r="B168" s="302">
        <f>SUM(B166:B167)</f>
        <v>4.1855910745145115</v>
      </c>
      <c r="C168" s="299" t="str">
        <f>CONCATENATE("(",ROUND((B168/$H168)*100,1),")")</f>
        <v>(82.9)</v>
      </c>
      <c r="D168" s="302">
        <f>SUM(D166:D167)</f>
        <v>0.66072498258369594</v>
      </c>
      <c r="E168" s="299" t="str">
        <f>CONCATENATE("(",ROUND((D168/$H168)*100,1),")")</f>
        <v>(13.1)</v>
      </c>
      <c r="F168" s="302">
        <f>SUM(F166:F167)</f>
        <v>0.2046839429017821</v>
      </c>
      <c r="G168" s="299" t="str">
        <f>CONCATENATE("(",ROUND((F168/$H168)*100,1),")")</f>
        <v>(4.1)</v>
      </c>
      <c r="H168" s="302">
        <f>SUM(H166:H167)</f>
        <v>5.0509999999999895</v>
      </c>
      <c r="I168" s="299" t="str">
        <f>CONCATENATE("(",ROUND((H168/$H168)*100,1),")")</f>
        <v>(100)</v>
      </c>
      <c r="K168" s="302">
        <f t="shared" si="137"/>
        <v>0.71038373438338986</v>
      </c>
      <c r="L168" s="302">
        <f t="shared" si="138"/>
        <v>0.1169406609551793</v>
      </c>
      <c r="M168" s="302">
        <f t="shared" si="139"/>
        <v>1.2675604661436857E-2</v>
      </c>
      <c r="N168" s="302">
        <f t="shared" si="140"/>
        <v>0.84000000000000608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27.190168637599488</v>
      </c>
      <c r="C177" s="299" t="str">
        <f>CONCATENATE("(",ROUND((B177/$H179)*100,1),")")</f>
        <v>(43.7)</v>
      </c>
      <c r="D177" s="302">
        <f>'Ind T6'!M72</f>
        <v>2.0108141675598512</v>
      </c>
      <c r="E177" s="299" t="str">
        <f>CONCATENATE("(",ROUND((D177/$H179)*100,1),")")</f>
        <v>(3.2)</v>
      </c>
      <c r="F177" s="302">
        <f>'Ind T6'!N72</f>
        <v>22.248076251016393</v>
      </c>
      <c r="G177" s="299" t="str">
        <f>CONCATENATE("(",ROUND((F177/$H179)*100,1),")")</f>
        <v>(35.8)</v>
      </c>
      <c r="H177" s="302">
        <f>SUM(B177,D177,F177)</f>
        <v>51.449059056175727</v>
      </c>
      <c r="I177" s="299" t="str">
        <f>CONCATENATE("(",ROUND((H177/$H179)*100,1),")")</f>
        <v>(82.7)</v>
      </c>
      <c r="K177" s="302">
        <f>B182-B177</f>
        <v>1.5964134082621264</v>
      </c>
      <c r="L177" s="302">
        <f>D182-D177</f>
        <v>0.18460664044873987</v>
      </c>
      <c r="M177" s="302">
        <f>F182-F177</f>
        <v>1.8463319085462473</v>
      </c>
      <c r="N177" s="302">
        <f>SUM(K177:M177)</f>
        <v>3.6273519572571136</v>
      </c>
    </row>
    <row r="178" spans="1:14" x14ac:dyDescent="0.2">
      <c r="A178" s="282" t="s">
        <v>365</v>
      </c>
      <c r="B178" s="302">
        <f>'Ind T6'!L71</f>
        <v>5.0675386363994699</v>
      </c>
      <c r="C178" s="299" t="str">
        <f>CONCATENATE("(",ROUND((B178/$H179)*100,1),")")</f>
        <v>(8.1)</v>
      </c>
      <c r="D178" s="302">
        <f>'Ind T6'!M71</f>
        <v>3.989785632771881</v>
      </c>
      <c r="E178" s="299" t="str">
        <f>CONCATENATE("(",ROUND((D178/$H179)*100,1),")")</f>
        <v>(6.4)</v>
      </c>
      <c r="F178" s="302">
        <f>'Ind T6'!N71</f>
        <v>1.6726166746530491</v>
      </c>
      <c r="G178" s="299" t="str">
        <f>CONCATENATE("(",ROUND((F178/$H179)*100,1),")")</f>
        <v>(2.7)</v>
      </c>
      <c r="H178" s="302">
        <f t="shared" ref="H178" si="141">SUM(B178,D178,F178)</f>
        <v>10.729940943824401</v>
      </c>
      <c r="I178" s="299" t="str">
        <f>CONCATENATE("(",ROUND((H178/$H179)*100,1),")")</f>
        <v>(17.3)</v>
      </c>
      <c r="K178" s="302">
        <f t="shared" ref="K178:K179" si="142">B183-B178</f>
        <v>0.38960990370405035</v>
      </c>
      <c r="L178" s="302">
        <f t="shared" ref="L178:L179" si="143">D183-D178</f>
        <v>0.33524981473985038</v>
      </c>
      <c r="M178" s="302">
        <f t="shared" ref="M178:M179" si="144">F183-F178</f>
        <v>0.13678832429865984</v>
      </c>
      <c r="N178" s="302">
        <f t="shared" ref="N178:N179" si="145">SUM(K178:M178)</f>
        <v>0.86164804274256057</v>
      </c>
    </row>
    <row r="179" spans="1:14" x14ac:dyDescent="0.2">
      <c r="A179" s="282" t="s">
        <v>363</v>
      </c>
      <c r="B179" s="302">
        <f>SUM(B177:B178)</f>
        <v>32.25770727399896</v>
      </c>
      <c r="C179" s="299" t="str">
        <f>CONCATENATE("(",ROUND((B179/$H179)*100,1),")")</f>
        <v>(51.9)</v>
      </c>
      <c r="D179" s="302">
        <f>SUM(D177:D178)</f>
        <v>6.0005998003317327</v>
      </c>
      <c r="E179" s="299" t="str">
        <f>CONCATENATE("(",ROUND((D179/$H179)*100,1),")")</f>
        <v>(9.7)</v>
      </c>
      <c r="F179" s="302">
        <f>SUM(F177:F178)</f>
        <v>23.920692925669442</v>
      </c>
      <c r="G179" s="299" t="str">
        <f>CONCATENATE("(",ROUND((F179/$H179)*100,1),")")</f>
        <v>(38.5)</v>
      </c>
      <c r="H179" s="302">
        <f>SUM(H177:H178)</f>
        <v>62.17900000000013</v>
      </c>
      <c r="I179" s="299" t="str">
        <f>CONCATENATE("(",ROUND((H179/$H179)*100,1),")")</f>
        <v>(100)</v>
      </c>
      <c r="K179" s="302">
        <f t="shared" si="142"/>
        <v>1.9860233119661714</v>
      </c>
      <c r="L179" s="302">
        <f t="shared" si="143"/>
        <v>0.51985645518858981</v>
      </c>
      <c r="M179" s="302">
        <f t="shared" si="144"/>
        <v>1.9831202328449073</v>
      </c>
      <c r="N179" s="302">
        <f t="shared" si="145"/>
        <v>4.4889999999996686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28.786582045861614</v>
      </c>
      <c r="C182" s="299" t="str">
        <f>CONCATENATE("(",ROUND((B182/$H184)*100,1),")")</f>
        <v>(43.2)</v>
      </c>
      <c r="D182" s="302">
        <f>'Ind T6'!R72</f>
        <v>2.1954208080085911</v>
      </c>
      <c r="E182" s="299" t="str">
        <f>CONCATENATE("(",ROUND((D182/$H184)*100,1),")")</f>
        <v>(3.3)</v>
      </c>
      <c r="F182" s="302">
        <f>'Ind T6'!S72</f>
        <v>24.09440815956264</v>
      </c>
      <c r="G182" s="299" t="str">
        <f>CONCATENATE("(",ROUND((F182/$H184)*100,1),")")</f>
        <v>(36.1)</v>
      </c>
      <c r="H182" s="302">
        <f>SUM(B182,D182,F182)</f>
        <v>55.076411013432846</v>
      </c>
      <c r="I182" s="299" t="str">
        <f>CONCATENATE("(",ROUND((H182/$H184)*100,1),")")</f>
        <v>(82.6)</v>
      </c>
      <c r="K182" s="302">
        <f>B187-B182</f>
        <v>1.5275974876782641</v>
      </c>
      <c r="L182" s="302">
        <f>D187-D182</f>
        <v>0.27879497917351914</v>
      </c>
      <c r="M182" s="302">
        <f>F187-F182</f>
        <v>2.6852028572942679</v>
      </c>
      <c r="N182" s="302">
        <f>SUM(K182:M182)</f>
        <v>4.4915953241460507</v>
      </c>
    </row>
    <row r="183" spans="1:14" x14ac:dyDescent="0.2">
      <c r="A183" s="282" t="s">
        <v>365</v>
      </c>
      <c r="B183" s="302">
        <f>'Ind T6'!Q71</f>
        <v>5.4571485401035202</v>
      </c>
      <c r="C183" s="299" t="str">
        <f>CONCATENATE("(",ROUND((B183/$H184)*100,1),")")</f>
        <v>(8.2)</v>
      </c>
      <c r="D183" s="302">
        <f>'Ind T6'!R71</f>
        <v>4.3250354475117314</v>
      </c>
      <c r="E183" s="299" t="str">
        <f>CONCATENATE("(",ROUND((D183/$H184)*100,1),")")</f>
        <v>(6.5)</v>
      </c>
      <c r="F183" s="302">
        <f>'Ind T6'!S71</f>
        <v>1.8094049989517089</v>
      </c>
      <c r="G183" s="299" t="str">
        <f>CONCATENATE("(",ROUND((F183/$H184)*100,1),")")</f>
        <v>(2.7)</v>
      </c>
      <c r="H183" s="302">
        <f t="shared" ref="H183" si="146">SUM(B183,D183,F183)</f>
        <v>11.591588986566961</v>
      </c>
      <c r="I183" s="299" t="str">
        <f>CONCATENATE("(",ROUND((H183/$H184)*100,1),")")</f>
        <v>(17.4)</v>
      </c>
      <c r="K183" s="302">
        <f t="shared" ref="K183:K184" si="147">B188-B183</f>
        <v>0.55841003930943689</v>
      </c>
      <c r="L183" s="302">
        <f t="shared" ref="L183:L184" si="148">D188-D183</f>
        <v>0.4959327442218191</v>
      </c>
      <c r="M183" s="302">
        <f t="shared" ref="M183:M184" si="149">F188-F183</f>
        <v>0.24106189232288489</v>
      </c>
      <c r="N183" s="302">
        <f t="shared" ref="N183:N184" si="150">SUM(K183:M183)</f>
        <v>1.2954046758541409</v>
      </c>
    </row>
    <row r="184" spans="1:14" x14ac:dyDescent="0.2">
      <c r="A184" s="282" t="s">
        <v>363</v>
      </c>
      <c r="B184" s="302">
        <f>SUM(B182:B183)</f>
        <v>34.243730585965132</v>
      </c>
      <c r="C184" s="299" t="str">
        <f>CONCATENATE("(",ROUND((B184/$H184)*100,1),")")</f>
        <v>(51.4)</v>
      </c>
      <c r="D184" s="302">
        <f>SUM(D182:D183)</f>
        <v>6.5204562555203225</v>
      </c>
      <c r="E184" s="299" t="str">
        <f>CONCATENATE("(",ROUND((D184/$H184)*100,1),")")</f>
        <v>(9.8)</v>
      </c>
      <c r="F184" s="302">
        <f>SUM(F182:F183)</f>
        <v>25.90381315851435</v>
      </c>
      <c r="G184" s="299" t="str">
        <f>CONCATENATE("(",ROUND((F184/$H184)*100,1),")")</f>
        <v>(38.9)</v>
      </c>
      <c r="H184" s="302">
        <f>SUM(H182:H183)</f>
        <v>66.667999999999807</v>
      </c>
      <c r="I184" s="299" t="str">
        <f>CONCATENATE("(",ROUND((H184/$H184)*100,1),")")</f>
        <v>(100)</v>
      </c>
      <c r="K184" s="302">
        <f t="shared" si="147"/>
        <v>2.0860075269877072</v>
      </c>
      <c r="L184" s="302">
        <f t="shared" si="148"/>
        <v>0.77472772339533869</v>
      </c>
      <c r="M184" s="302">
        <f t="shared" si="149"/>
        <v>2.9262647496171503</v>
      </c>
      <c r="N184" s="302">
        <f t="shared" si="150"/>
        <v>5.7870000000001962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30.314179533539878</v>
      </c>
      <c r="C187" s="299" t="str">
        <f>CONCATENATE("(",ROUND((B187/$H189)*100,1),")")</f>
        <v>(41.8)</v>
      </c>
      <c r="D187" s="302">
        <f>'Ind T6'!W72</f>
        <v>2.4742157871821102</v>
      </c>
      <c r="E187" s="299" t="str">
        <f>CONCATENATE("(",ROUND((D187/$H189)*100,1),")")</f>
        <v>(3.4)</v>
      </c>
      <c r="F187" s="302">
        <f>'Ind T6'!X72</f>
        <v>26.779611016856908</v>
      </c>
      <c r="G187" s="299" t="str">
        <f>CONCATENATE("(",ROUND((F187/$H189)*100,1),")")</f>
        <v>(37)</v>
      </c>
      <c r="H187" s="302">
        <f>SUM(B187,D187,F187)</f>
        <v>59.568006337578893</v>
      </c>
      <c r="I187" s="299" t="str">
        <f>CONCATENATE("(",ROUND((H187/$H189)*100,1),")")</f>
        <v>(82.2)</v>
      </c>
      <c r="K187" s="302">
        <f>B187-B177</f>
        <v>3.1240108959403905</v>
      </c>
      <c r="L187" s="302">
        <f>D187-D177</f>
        <v>0.46340161962225901</v>
      </c>
      <c r="M187" s="302">
        <f>F187-F177</f>
        <v>4.5315347658405152</v>
      </c>
      <c r="N187" s="302">
        <f>SUM(K187:M187)</f>
        <v>8.1189472814031642</v>
      </c>
    </row>
    <row r="188" spans="1:14" x14ac:dyDescent="0.2">
      <c r="A188" s="282" t="s">
        <v>365</v>
      </c>
      <c r="B188" s="302">
        <f>'Ind T6'!V71</f>
        <v>6.0155585794129571</v>
      </c>
      <c r="C188" s="299" t="str">
        <f>CONCATENATE("(",ROUND((B188/$H189)*100,1),")")</f>
        <v>(8.3)</v>
      </c>
      <c r="D188" s="302">
        <f>'Ind T6'!W71</f>
        <v>4.8209681917335505</v>
      </c>
      <c r="E188" s="299" t="str">
        <f>CONCATENATE("(",ROUND((D188/$H189)*100,1),")")</f>
        <v>(6.7)</v>
      </c>
      <c r="F188" s="302">
        <f>'Ind T6'!X71</f>
        <v>2.0504668912745938</v>
      </c>
      <c r="G188" s="299" t="str">
        <f>CONCATENATE("(",ROUND((F188/$H189)*100,1),")")</f>
        <v>(2.8)</v>
      </c>
      <c r="H188" s="302">
        <f t="shared" ref="H188" si="151">SUM(B188,D188,F188)</f>
        <v>12.886993662421101</v>
      </c>
      <c r="I188" s="299" t="str">
        <f>CONCATENATE("(",ROUND((H188/$H189)*100,1),")")</f>
        <v>(17.8)</v>
      </c>
      <c r="K188" s="302">
        <f t="shared" ref="K188:K189" si="152">B188-B178</f>
        <v>0.94801994301348724</v>
      </c>
      <c r="L188" s="302">
        <f t="shared" ref="L188:L189" si="153">D188-D178</f>
        <v>0.83118255896166948</v>
      </c>
      <c r="M188" s="302">
        <f t="shared" ref="M188:M189" si="154">F188-F178</f>
        <v>0.37785021662154472</v>
      </c>
      <c r="N188" s="302">
        <f t="shared" ref="N188:N189" si="155">SUM(K188:M188)</f>
        <v>2.1570527185967014</v>
      </c>
    </row>
    <row r="189" spans="1:14" x14ac:dyDescent="0.2">
      <c r="A189" s="282" t="s">
        <v>363</v>
      </c>
      <c r="B189" s="302">
        <f>SUM(B187:B188)</f>
        <v>36.329738112952839</v>
      </c>
      <c r="C189" s="299" t="str">
        <f>CONCATENATE("(",ROUND((B189/$H189)*100,1),")")</f>
        <v>(50.1)</v>
      </c>
      <c r="D189" s="302">
        <f>SUM(D187:D188)</f>
        <v>7.2951839789156612</v>
      </c>
      <c r="E189" s="299" t="str">
        <f>CONCATENATE("(",ROUND((D189/$H189)*100,1),")")</f>
        <v>(10.1)</v>
      </c>
      <c r="F189" s="302">
        <f>SUM(F187:F188)</f>
        <v>28.8300779081315</v>
      </c>
      <c r="G189" s="299" t="str">
        <f>CONCATENATE("(",ROUND((F189/$H189)*100,1),")")</f>
        <v>(39.8)</v>
      </c>
      <c r="H189" s="302">
        <f>SUM(H187:H188)</f>
        <v>72.454999999999998</v>
      </c>
      <c r="I189" s="299" t="str">
        <f>CONCATENATE("(",ROUND((H189/$H189)*100,1),")")</f>
        <v>(100)</v>
      </c>
      <c r="K189" s="302">
        <f t="shared" si="152"/>
        <v>4.0720308389538786</v>
      </c>
      <c r="L189" s="302">
        <f t="shared" si="153"/>
        <v>1.2945841785839285</v>
      </c>
      <c r="M189" s="302">
        <f t="shared" si="154"/>
        <v>4.9093849824620577</v>
      </c>
      <c r="N189" s="302">
        <f t="shared" si="155"/>
        <v>10.275999999999865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48.509363458331769</v>
      </c>
      <c r="C198" s="299" t="str">
        <f>CONCATENATE("(",ROUND((B198/$H200)*100,1),")")</f>
        <v>(35.2)</v>
      </c>
      <c r="D198" s="302">
        <f>'Ind T6'!M81</f>
        <v>17.516092854021146</v>
      </c>
      <c r="E198" s="299" t="str">
        <f>CONCATENATE("(",ROUND((D198/$H200)*100,1),")")</f>
        <v>(12.7)</v>
      </c>
      <c r="F198" s="302">
        <f>'Ind T6'!N81</f>
        <v>3.9683998735125838</v>
      </c>
      <c r="G198" s="299" t="str">
        <f>CONCATENATE("(",ROUND((F198/$H200)*100,1),")")</f>
        <v>(2.9)</v>
      </c>
      <c r="H198" s="302">
        <f>SUM(B198,D198,F198)</f>
        <v>69.993856185865496</v>
      </c>
      <c r="I198" s="299" t="str">
        <f>CONCATENATE("(",ROUND((H198/$H200)*100,1),")")</f>
        <v>(50.8)</v>
      </c>
      <c r="K198" s="302">
        <f>B203-B198</f>
        <v>1.0035726230803519</v>
      </c>
      <c r="L198" s="302">
        <f>D203-D198</f>
        <v>6.0479438223456583E-2</v>
      </c>
      <c r="M198" s="302">
        <f>F203-F198</f>
        <v>6.8506215776171331E-2</v>
      </c>
      <c r="N198" s="302">
        <f>SUM(K198:M198)</f>
        <v>1.1325582770799798</v>
      </c>
    </row>
    <row r="199" spans="1:14" x14ac:dyDescent="0.2">
      <c r="A199" s="282" t="s">
        <v>365</v>
      </c>
      <c r="B199" s="302">
        <f>'Ind T6'!L80</f>
        <v>30.356258664826772</v>
      </c>
      <c r="C199" s="299" t="str">
        <f>CONCATENATE("(",ROUND((B199/$H200)*100,1),")")</f>
        <v>(22)</v>
      </c>
      <c r="D199" s="302">
        <f>'Ind T6'!M80</f>
        <v>34.283737784443353</v>
      </c>
      <c r="E199" s="299" t="str">
        <f>CONCATENATE("(",ROUND((D199/$H200)*100,1),")")</f>
        <v>(24.9)</v>
      </c>
      <c r="F199" s="302">
        <f>'Ind T6'!N80</f>
        <v>3.1651473648646404</v>
      </c>
      <c r="G199" s="299" t="str">
        <f>CONCATENATE("(",ROUND((F199/$H200)*100,1),")")</f>
        <v>(2.3)</v>
      </c>
      <c r="H199" s="302">
        <f t="shared" ref="H199" si="156">SUM(B199,D199,F199)</f>
        <v>67.805143814134766</v>
      </c>
      <c r="I199" s="299" t="str">
        <f>CONCATENATE("(",ROUND((H199/$H200)*100,1),")")</f>
        <v>(49.2)</v>
      </c>
      <c r="K199" s="302">
        <f t="shared" ref="K199:K200" si="157">B204-B199</f>
        <v>1.4239169414383639</v>
      </c>
      <c r="L199" s="302">
        <f t="shared" ref="L199:L200" si="158">D204-D199</f>
        <v>-1.1756879551437578</v>
      </c>
      <c r="M199" s="302">
        <f t="shared" ref="M199:M200" si="159">F204-F199</f>
        <v>0.1082127366250667</v>
      </c>
      <c r="N199" s="302">
        <f t="shared" ref="N199:N200" si="160">SUM(K199:M199)</f>
        <v>0.3564417229196728</v>
      </c>
    </row>
    <row r="200" spans="1:14" x14ac:dyDescent="0.2">
      <c r="A200" s="282" t="s">
        <v>363</v>
      </c>
      <c r="B200" s="302">
        <f>SUM(B198:B199)</f>
        <v>78.865622123158545</v>
      </c>
      <c r="C200" s="299" t="str">
        <f>CONCATENATE("(",ROUND((B200/$H200)*100,1),")")</f>
        <v>(57.2)</v>
      </c>
      <c r="D200" s="302">
        <f>SUM(D198:D199)</f>
        <v>51.799830638464499</v>
      </c>
      <c r="E200" s="299" t="str">
        <f>CONCATENATE("(",ROUND((D200/$H200)*100,1),")")</f>
        <v>(37.6)</v>
      </c>
      <c r="F200" s="302">
        <f>SUM(F198:F199)</f>
        <v>7.1335472383772238</v>
      </c>
      <c r="G200" s="299" t="str">
        <f>CONCATENATE("(",ROUND((F200/$H200)*100,1),")")</f>
        <v>(5.2)</v>
      </c>
      <c r="H200" s="302">
        <f>SUM(H198:H199)</f>
        <v>137.79900000000026</v>
      </c>
      <c r="I200" s="299" t="str">
        <f>CONCATENATE("(",ROUND((H200/$H200)*100,1),")")</f>
        <v>(100)</v>
      </c>
      <c r="K200" s="302">
        <f t="shared" si="157"/>
        <v>2.4274895645187087</v>
      </c>
      <c r="L200" s="302">
        <f t="shared" si="158"/>
        <v>-1.1152085169203048</v>
      </c>
      <c r="M200" s="302">
        <f t="shared" si="159"/>
        <v>0.17671895240123803</v>
      </c>
      <c r="N200" s="302">
        <f t="shared" si="160"/>
        <v>1.4889999999996419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49.512936081412121</v>
      </c>
      <c r="C203" s="299" t="str">
        <f>CONCATENATE("(",ROUND((B203/$H205)*100,1),")")</f>
        <v>(35.5)</v>
      </c>
      <c r="D203" s="302">
        <f>'Ind T6'!R81</f>
        <v>17.576572292244602</v>
      </c>
      <c r="E203" s="299" t="str">
        <f>CONCATENATE("(",ROUND((D203/$H205)*100,1),")")</f>
        <v>(12.6)</v>
      </c>
      <c r="F203" s="302">
        <f>'Ind T6'!S81</f>
        <v>4.0369060892887552</v>
      </c>
      <c r="G203" s="299" t="str">
        <f>CONCATENATE("(",ROUND((F203/$H205)*100,1),")")</f>
        <v>(2.9)</v>
      </c>
      <c r="H203" s="302">
        <f>SUM(B203,D203,F203)</f>
        <v>71.126414462945476</v>
      </c>
      <c r="I203" s="299" t="str">
        <f>CONCATENATE("(",ROUND((H203/$H205)*100,1),")")</f>
        <v>(51.1)</v>
      </c>
      <c r="K203" s="302">
        <f>B208-B203</f>
        <v>1.1681860847497134</v>
      </c>
      <c r="L203" s="302">
        <f>D208-D203</f>
        <v>0.21079832169973756</v>
      </c>
      <c r="M203" s="302">
        <f>F208-F203</f>
        <v>0.10048931903923464</v>
      </c>
      <c r="N203" s="302">
        <f>SUM(K203:M203)</f>
        <v>1.4794737254886856</v>
      </c>
    </row>
    <row r="204" spans="1:14" x14ac:dyDescent="0.2">
      <c r="A204" s="282" t="s">
        <v>365</v>
      </c>
      <c r="B204" s="302">
        <f>'Ind T6'!Q80</f>
        <v>31.780175606265136</v>
      </c>
      <c r="C204" s="299" t="str">
        <f>CONCATENATE("(",ROUND((B204/$H205)*100,1),")")</f>
        <v>(22.8)</v>
      </c>
      <c r="D204" s="302">
        <f>'Ind T6'!R80</f>
        <v>33.108049829299596</v>
      </c>
      <c r="E204" s="299" t="str">
        <f>CONCATENATE("(",ROUND((D204/$H205)*100,1),")")</f>
        <v>(23.8)</v>
      </c>
      <c r="F204" s="302">
        <f>'Ind T6'!S80</f>
        <v>3.2733601014897071</v>
      </c>
      <c r="G204" s="299" t="str">
        <f>CONCATENATE("(",ROUND((F204/$H205)*100,1),")")</f>
        <v>(2.4)</v>
      </c>
      <c r="H204" s="302">
        <f t="shared" ref="H204" si="161">SUM(B204,D204,F204)</f>
        <v>68.161585537054435</v>
      </c>
      <c r="I204" s="299" t="str">
        <f>CONCATENATE("(",ROUND((H204/$H205)*100,1),")")</f>
        <v>(48.9)</v>
      </c>
      <c r="K204" s="302">
        <f t="shared" ref="K204:K205" si="162">B209-B204</f>
        <v>2.6138150723913931</v>
      </c>
      <c r="L204" s="302">
        <f t="shared" ref="L204:L205" si="163">D209-D204</f>
        <v>-2.1792814043870905</v>
      </c>
      <c r="M204" s="302">
        <f t="shared" ref="M204:M205" si="164">F209-F204</f>
        <v>0.22799260650702768</v>
      </c>
      <c r="N204" s="302">
        <f t="shared" ref="N204:N205" si="165">SUM(K204:M204)</f>
        <v>0.66252627451133028</v>
      </c>
    </row>
    <row r="205" spans="1:14" x14ac:dyDescent="0.2">
      <c r="A205" s="282" t="s">
        <v>363</v>
      </c>
      <c r="B205" s="302">
        <f>SUM(B203:B204)</f>
        <v>81.293111687677253</v>
      </c>
      <c r="C205" s="299" t="str">
        <f>CONCATENATE("(",ROUND((B205/$H205)*100,1),")")</f>
        <v>(58.4)</v>
      </c>
      <c r="D205" s="302">
        <f>SUM(D203:D204)</f>
        <v>50.684622121544194</v>
      </c>
      <c r="E205" s="299" t="str">
        <f>CONCATENATE("(",ROUND((D205/$H205)*100,1),")")</f>
        <v>(36.4)</v>
      </c>
      <c r="F205" s="302">
        <f>SUM(F203:F204)</f>
        <v>7.3102661907784618</v>
      </c>
      <c r="G205" s="299" t="str">
        <f>CONCATENATE("(",ROUND((F205/$H205)*100,1),")")</f>
        <v>(5.2)</v>
      </c>
      <c r="H205" s="302">
        <f>SUM(H203:H204)</f>
        <v>139.2879999999999</v>
      </c>
      <c r="I205" s="299" t="str">
        <f>CONCATENATE("(",ROUND((H205/$H205)*100,1),")")</f>
        <v>(100)</v>
      </c>
      <c r="K205" s="302">
        <f t="shared" si="162"/>
        <v>3.7820011571411101</v>
      </c>
      <c r="L205" s="302">
        <f t="shared" si="163"/>
        <v>-1.9684830826873494</v>
      </c>
      <c r="M205" s="302">
        <f t="shared" si="164"/>
        <v>0.32848192554626277</v>
      </c>
      <c r="N205" s="302">
        <f t="shared" si="165"/>
        <v>2.1420000000000234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50.681122166161835</v>
      </c>
      <c r="C208" s="299" t="str">
        <f>CONCATENATE("(",ROUND((B208/$H210)*100,1),")")</f>
        <v>(35.8)</v>
      </c>
      <c r="D208" s="302">
        <f>'Ind T6'!W81</f>
        <v>17.78737061394434</v>
      </c>
      <c r="E208" s="299" t="str">
        <f>CONCATENATE("(",ROUND((D208/$H210)*100,1),")")</f>
        <v>(12.6)</v>
      </c>
      <c r="F208" s="302">
        <f>'Ind T6'!X81</f>
        <v>4.1373954083279898</v>
      </c>
      <c r="G208" s="299" t="str">
        <f>CONCATENATE("(",ROUND((F208/$H210)*100,1),")")</f>
        <v>(2.9)</v>
      </c>
      <c r="H208" s="302">
        <f>SUM(B208,D208,F208)</f>
        <v>72.605888188434164</v>
      </c>
      <c r="I208" s="299" t="str">
        <f>CONCATENATE("(",ROUND((H208/$H210)*100,1),")")</f>
        <v>(51.3)</v>
      </c>
      <c r="K208" s="302">
        <f>B208-B198</f>
        <v>2.1717587078300653</v>
      </c>
      <c r="L208" s="302">
        <f>D208-D198</f>
        <v>0.27127775992319414</v>
      </c>
      <c r="M208" s="302">
        <f>F208-F198</f>
        <v>0.16899553481540597</v>
      </c>
      <c r="N208" s="302">
        <f>SUM(K208:M208)</f>
        <v>2.6120320025686654</v>
      </c>
    </row>
    <row r="209" spans="1:14" x14ac:dyDescent="0.2">
      <c r="A209" s="282" t="s">
        <v>365</v>
      </c>
      <c r="B209" s="302">
        <f>'Ind T6'!V80</f>
        <v>34.393990678656529</v>
      </c>
      <c r="C209" s="299" t="str">
        <f>CONCATENATE("(",ROUND((B209/$H210)*100,1),")")</f>
        <v>(24.3)</v>
      </c>
      <c r="D209" s="302">
        <f>'Ind T6'!W80</f>
        <v>30.928768424912505</v>
      </c>
      <c r="E209" s="299" t="str">
        <f>CONCATENATE("(",ROUND((D209/$H210)*100,1),")")</f>
        <v>(21.9)</v>
      </c>
      <c r="F209" s="302">
        <f>'Ind T6'!X80</f>
        <v>3.5013527079967348</v>
      </c>
      <c r="G209" s="299" t="str">
        <f>CONCATENATE("(",ROUND((F209/$H210)*100,1),")")</f>
        <v>(2.5)</v>
      </c>
      <c r="H209" s="302">
        <f t="shared" ref="H209" si="166">SUM(B209,D209,F209)</f>
        <v>68.824111811565771</v>
      </c>
      <c r="I209" s="299" t="str">
        <f>CONCATENATE("(",ROUND((H209/$H210)*100,1),")")</f>
        <v>(48.7)</v>
      </c>
      <c r="K209" s="302">
        <f t="shared" ref="K209:K210" si="167">B209-B199</f>
        <v>4.037732013829757</v>
      </c>
      <c r="L209" s="302">
        <f t="shared" ref="L209:L210" si="168">D209-D199</f>
        <v>-3.3549693595308483</v>
      </c>
      <c r="M209" s="302">
        <f t="shared" ref="M209:M210" si="169">F209-F199</f>
        <v>0.33620534313209438</v>
      </c>
      <c r="N209" s="302">
        <f t="shared" ref="N209:N210" si="170">SUM(K209:M209)</f>
        <v>1.0189679974310031</v>
      </c>
    </row>
    <row r="210" spans="1:14" x14ac:dyDescent="0.2">
      <c r="A210" s="282" t="s">
        <v>363</v>
      </c>
      <c r="B210" s="302">
        <f>SUM(B208:B209)</f>
        <v>85.075112844818364</v>
      </c>
      <c r="C210" s="299" t="str">
        <f>CONCATENATE("(",ROUND((B210/$H210)*100,1),")")</f>
        <v>(60.2)</v>
      </c>
      <c r="D210" s="302">
        <f>SUM(D208:D209)</f>
        <v>48.716139038856845</v>
      </c>
      <c r="E210" s="299" t="str">
        <f>CONCATENATE("(",ROUND((D210/$H210)*100,1),")")</f>
        <v>(34.4)</v>
      </c>
      <c r="F210" s="302">
        <f>SUM(F208:F209)</f>
        <v>7.6387481163247246</v>
      </c>
      <c r="G210" s="299" t="str">
        <f>CONCATENATE("(",ROUND((F210/$H210)*100,1),")")</f>
        <v>(5.4)</v>
      </c>
      <c r="H210" s="302">
        <f>SUM(H208:H209)</f>
        <v>141.42999999999995</v>
      </c>
      <c r="I210" s="299" t="str">
        <f>CONCATENATE("(",ROUND((H210/$H210)*100,1),")")</f>
        <v>(100)</v>
      </c>
      <c r="K210" s="302">
        <f t="shared" si="167"/>
        <v>6.2094907216598187</v>
      </c>
      <c r="L210" s="302">
        <f t="shared" si="168"/>
        <v>-3.0836915996076542</v>
      </c>
      <c r="M210" s="302">
        <f t="shared" si="169"/>
        <v>0.50520087794750079</v>
      </c>
      <c r="N210" s="302">
        <f t="shared" si="170"/>
        <v>3.6309999999996654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16.466603407004534</v>
      </c>
      <c r="C219" s="299" t="str">
        <f>CONCATENATE("(",ROUND((B219/$H221)*100,1),")")</f>
        <v>(56.1)</v>
      </c>
      <c r="D219" s="302">
        <f>'Ind T6'!M90</f>
        <v>2.6546674451180707</v>
      </c>
      <c r="E219" s="299" t="str">
        <f>CONCATENATE("(",ROUND((D219/$H221)*100,1),")")</f>
        <v>(9)</v>
      </c>
      <c r="F219" s="302">
        <f>'Ind T6'!N90</f>
        <v>2.8035032538728988</v>
      </c>
      <c r="G219" s="299" t="str">
        <f>CONCATENATE("(",ROUND((F219/$H221)*100,1),")")</f>
        <v>(9.6)</v>
      </c>
      <c r="H219" s="302">
        <f>SUM(B219,D219,F219)</f>
        <v>21.924774105995503</v>
      </c>
      <c r="I219" s="299" t="str">
        <f>CONCATENATE("(",ROUND((H219/$H221)*100,1),")")</f>
        <v>(74.7)</v>
      </c>
      <c r="K219" s="302">
        <f>B224-B219</f>
        <v>0.76714288327733016</v>
      </c>
      <c r="L219" s="302">
        <f>D224-D219</f>
        <v>0.15453666004902988</v>
      </c>
      <c r="M219" s="302">
        <f>F224-F219</f>
        <v>0.14572478043390458</v>
      </c>
      <c r="N219" s="302">
        <f>SUM(K219:M219)</f>
        <v>1.0674043237602646</v>
      </c>
    </row>
    <row r="220" spans="1:14" x14ac:dyDescent="0.2">
      <c r="A220" s="282" t="s">
        <v>365</v>
      </c>
      <c r="B220" s="302">
        <f>'Ind T6'!L89</f>
        <v>4.4794296711568728</v>
      </c>
      <c r="C220" s="299" t="str">
        <f>CONCATENATE("(",ROUND((B220/$H221)*100,1),")")</f>
        <v>(15.3)</v>
      </c>
      <c r="D220" s="302">
        <f>'Ind T6'!M89</f>
        <v>2.6909622556723503</v>
      </c>
      <c r="E220" s="299" t="str">
        <f>CONCATENATE("(",ROUND((D220/$H221)*100,1),")")</f>
        <v>(9.2)</v>
      </c>
      <c r="F220" s="302">
        <f>'Ind T6'!N89</f>
        <v>0.24783396717528405</v>
      </c>
      <c r="G220" s="299" t="str">
        <f>CONCATENATE("(",ROUND((F220/$H221)*100,1),")")</f>
        <v>(0.8)</v>
      </c>
      <c r="H220" s="302">
        <f t="shared" ref="H220" si="171">SUM(B220,D220,F220)</f>
        <v>7.4182258940045074</v>
      </c>
      <c r="I220" s="299" t="str">
        <f>CONCATENATE("(",ROUND((H220/$H221)*100,1),")")</f>
        <v>(25.3)</v>
      </c>
      <c r="K220" s="302">
        <f t="shared" ref="K220:K221" si="172">B225-B220</f>
        <v>0.22293673320672003</v>
      </c>
      <c r="L220" s="302">
        <f t="shared" ref="L220:L221" si="173">D225-D220</f>
        <v>0.21283763933560795</v>
      </c>
      <c r="M220" s="302">
        <f t="shared" ref="M220:M221" si="174">F225-F220</f>
        <v>3.821303697421341E-3</v>
      </c>
      <c r="N220" s="302">
        <f t="shared" ref="N220:N221" si="175">SUM(K220:M220)</f>
        <v>0.43959567623974932</v>
      </c>
    </row>
    <row r="221" spans="1:14" x14ac:dyDescent="0.2">
      <c r="A221" s="282" t="s">
        <v>363</v>
      </c>
      <c r="B221" s="302">
        <f>SUM(B219:B220)</f>
        <v>20.946033078161406</v>
      </c>
      <c r="C221" s="299" t="str">
        <f>CONCATENATE("(",ROUND((B221/$H221)*100,1),")")</f>
        <v>(71.4)</v>
      </c>
      <c r="D221" s="302">
        <f>SUM(D219:D220)</f>
        <v>5.345629700790421</v>
      </c>
      <c r="E221" s="299" t="str">
        <f>CONCATENATE("(",ROUND((D221/$H221)*100,1),")")</f>
        <v>(18.2)</v>
      </c>
      <c r="F221" s="302">
        <f>SUM(F219:F220)</f>
        <v>3.0513372210481826</v>
      </c>
      <c r="G221" s="299" t="str">
        <f>CONCATENATE("(",ROUND((F221/$H221)*100,1),")")</f>
        <v>(10.4)</v>
      </c>
      <c r="H221" s="302">
        <f>SUM(H219:H220)</f>
        <v>29.343000000000011</v>
      </c>
      <c r="I221" s="299" t="str">
        <f>CONCATENATE("(",ROUND((H221/$H221)*100,1),")")</f>
        <v>(100)</v>
      </c>
      <c r="K221" s="302">
        <f t="shared" si="172"/>
        <v>0.99007961648405285</v>
      </c>
      <c r="L221" s="302">
        <f t="shared" si="173"/>
        <v>0.36737429938463784</v>
      </c>
      <c r="M221" s="302">
        <f t="shared" si="174"/>
        <v>0.14954608413132631</v>
      </c>
      <c r="N221" s="302">
        <f t="shared" si="175"/>
        <v>1.507000000000017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17.233746290281864</v>
      </c>
      <c r="C224" s="299" t="str">
        <f>CONCATENATE("(",ROUND((B224/$H226)*100,1),")")</f>
        <v>(55.9)</v>
      </c>
      <c r="D224" s="302">
        <f>'Ind T6'!R90</f>
        <v>2.8092041051671006</v>
      </c>
      <c r="E224" s="299" t="str">
        <f>CONCATENATE("(",ROUND((D224/$H226)*100,1),")")</f>
        <v>(9.1)</v>
      </c>
      <c r="F224" s="302">
        <f>'Ind T6'!S90</f>
        <v>2.9492280343068034</v>
      </c>
      <c r="G224" s="299" t="str">
        <f>CONCATENATE("(",ROUND((F224/$H226)*100,1),")")</f>
        <v>(9.6)</v>
      </c>
      <c r="H224" s="302">
        <f>SUM(B224,D224,F224)</f>
        <v>22.992178429755768</v>
      </c>
      <c r="I224" s="299" t="str">
        <f>CONCATENATE("(",ROUND((H224/$H226)*100,1),")")</f>
        <v>(74.5)</v>
      </c>
      <c r="K224" s="302">
        <f>B229-B224</f>
        <v>-0.20462566374909485</v>
      </c>
      <c r="L224" s="302">
        <f>D229-D224</f>
        <v>0.11934592890333828</v>
      </c>
      <c r="M224" s="302">
        <f>F229-F224</f>
        <v>0.10640187015165736</v>
      </c>
      <c r="N224" s="302">
        <f>SUM(K224:M224)</f>
        <v>2.1122135305900791E-2</v>
      </c>
    </row>
    <row r="225" spans="1:14" x14ac:dyDescent="0.2">
      <c r="A225" s="282" t="s">
        <v>365</v>
      </c>
      <c r="B225" s="302">
        <f>'Ind T6'!Q89</f>
        <v>4.7023664043635929</v>
      </c>
      <c r="C225" s="299" t="str">
        <f>CONCATENATE("(",ROUND((B225/$H226)*100,1),")")</f>
        <v>(15.2)</v>
      </c>
      <c r="D225" s="302">
        <f>'Ind T6'!R89</f>
        <v>2.9037998950079582</v>
      </c>
      <c r="E225" s="299" t="str">
        <f>CONCATENATE("(",ROUND((D225/$H226)*100,1),")")</f>
        <v>(9.4)</v>
      </c>
      <c r="F225" s="302">
        <f>'Ind T6'!S89</f>
        <v>0.25165527087270539</v>
      </c>
      <c r="G225" s="299" t="str">
        <f>CONCATENATE("(",ROUND((F225/$H226)*100,1),")")</f>
        <v>(0.8)</v>
      </c>
      <c r="H225" s="302">
        <f t="shared" ref="H225" si="176">SUM(B225,D225,F225)</f>
        <v>7.8578215702442566</v>
      </c>
      <c r="I225" s="299" t="str">
        <f>CONCATENATE("(",ROUND((H225/$H226)*100,1),")")</f>
        <v>(25.5)</v>
      </c>
      <c r="K225" s="302">
        <f t="shared" ref="K225:K226" si="177">B230-B225</f>
        <v>0.18212676278484263</v>
      </c>
      <c r="L225" s="302">
        <f t="shared" ref="L225:L226" si="178">D230-D225</f>
        <v>0.24295965294492383</v>
      </c>
      <c r="M225" s="302">
        <f t="shared" ref="M225:M226" si="179">F230-F225</f>
        <v>-3.2085510356960334E-3</v>
      </c>
      <c r="N225" s="302">
        <f t="shared" ref="N225:N226" si="180">SUM(K225:M225)</f>
        <v>0.4218778646940704</v>
      </c>
    </row>
    <row r="226" spans="1:14" x14ac:dyDescent="0.2">
      <c r="A226" s="282" t="s">
        <v>363</v>
      </c>
      <c r="B226" s="302">
        <f>SUM(B224:B225)</f>
        <v>21.936112694645459</v>
      </c>
      <c r="C226" s="299" t="str">
        <f>CONCATENATE("(",ROUND((B226/$H226)*100,1),")")</f>
        <v>(71.1)</v>
      </c>
      <c r="D226" s="302">
        <f>SUM(D224:D225)</f>
        <v>5.7130040001750588</v>
      </c>
      <c r="E226" s="299" t="str">
        <f>CONCATENATE("(",ROUND((D226/$H226)*100,1),")")</f>
        <v>(18.5)</v>
      </c>
      <c r="F226" s="302">
        <f>SUM(F224:F225)</f>
        <v>3.2008833051795089</v>
      </c>
      <c r="G226" s="299" t="str">
        <f>CONCATENATE("(",ROUND((F226/$H226)*100,1),")")</f>
        <v>(10.4)</v>
      </c>
      <c r="H226" s="302">
        <f>SUM(H224:H225)</f>
        <v>30.850000000000023</v>
      </c>
      <c r="I226" s="299" t="str">
        <f>CONCATENATE("(",ROUND((H226/$H226)*100,1),")")</f>
        <v>(100)</v>
      </c>
      <c r="K226" s="302">
        <f t="shared" si="177"/>
        <v>-2.2498900964254887E-2</v>
      </c>
      <c r="L226" s="302">
        <f t="shared" si="178"/>
        <v>0.36230558184826211</v>
      </c>
      <c r="M226" s="302">
        <f t="shared" si="179"/>
        <v>0.1031933191159613</v>
      </c>
      <c r="N226" s="302">
        <f t="shared" si="180"/>
        <v>0.44299999999996853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17.029120626532769</v>
      </c>
      <c r="C229" s="299" t="str">
        <f>CONCATENATE("(",ROUND((B229/$H231)*100,1),")")</f>
        <v>(54.4)</v>
      </c>
      <c r="D229" s="302">
        <f>'Ind T6'!W90</f>
        <v>2.9285500340704389</v>
      </c>
      <c r="E229" s="299" t="str">
        <f>CONCATENATE("(",ROUND((D229/$H231)*100,1),")")</f>
        <v>(9.4)</v>
      </c>
      <c r="F229" s="302">
        <f>'Ind T6'!X90</f>
        <v>3.0556299044584607</v>
      </c>
      <c r="G229" s="299" t="str">
        <f>CONCATENATE("(",ROUND((F229/$H231)*100,1),")")</f>
        <v>(9.8)</v>
      </c>
      <c r="H229" s="302">
        <f>SUM(B229,D229,F229)</f>
        <v>23.01330056506167</v>
      </c>
      <c r="I229" s="299" t="str">
        <f>CONCATENATE("(",ROUND((H229/$H231)*100,1),")")</f>
        <v>(73.5)</v>
      </c>
      <c r="K229" s="302">
        <f>B229-B219</f>
        <v>0.5625172195282353</v>
      </c>
      <c r="L229" s="302">
        <f>D229-D219</f>
        <v>0.27388258895236817</v>
      </c>
      <c r="M229" s="302">
        <f>F229-F219</f>
        <v>0.25212665058556194</v>
      </c>
      <c r="N229" s="302">
        <f>SUM(K229:M229)</f>
        <v>1.0885264590661654</v>
      </c>
    </row>
    <row r="230" spans="1:14" x14ac:dyDescent="0.2">
      <c r="A230" s="282" t="s">
        <v>365</v>
      </c>
      <c r="B230" s="302">
        <f>'Ind T6'!V89</f>
        <v>4.8844931671484355</v>
      </c>
      <c r="C230" s="299" t="str">
        <f>CONCATENATE("(",ROUND((B230/$H231)*100,1),")")</f>
        <v>(15.6)</v>
      </c>
      <c r="D230" s="302">
        <f>'Ind T6'!W89</f>
        <v>3.146759547952882</v>
      </c>
      <c r="E230" s="299" t="str">
        <f>CONCATENATE("(",ROUND((D230/$H231)*100,1),")")</f>
        <v>(10.1)</v>
      </c>
      <c r="F230" s="302">
        <f>'Ind T6'!X89</f>
        <v>0.24844671983700936</v>
      </c>
      <c r="G230" s="299" t="str">
        <f>CONCATENATE("(",ROUND((F230/$H231)*100,1),")")</f>
        <v>(0.8)</v>
      </c>
      <c r="H230" s="302">
        <f t="shared" ref="H230" si="181">SUM(B230,D230,F230)</f>
        <v>8.2796994349383262</v>
      </c>
      <c r="I230" s="299" t="str">
        <f>CONCATENATE("(",ROUND((H230/$H231)*100,1),")")</f>
        <v>(26.5)</v>
      </c>
      <c r="K230" s="302">
        <f t="shared" ref="K230:K231" si="182">B230-B220</f>
        <v>0.40506349599156266</v>
      </c>
      <c r="L230" s="302">
        <f t="shared" ref="L230:L231" si="183">D230-D220</f>
        <v>0.45579729228053179</v>
      </c>
      <c r="M230" s="302">
        <f t="shared" ref="M230:M231" si="184">F230-F220</f>
        <v>6.1275266172530762E-4</v>
      </c>
      <c r="N230" s="302">
        <f t="shared" ref="N230:N231" si="185">SUM(K230:M230)</f>
        <v>0.86147354093381978</v>
      </c>
    </row>
    <row r="231" spans="1:14" x14ac:dyDescent="0.2">
      <c r="A231" s="282" t="s">
        <v>363</v>
      </c>
      <c r="B231" s="302">
        <f>SUM(B229:B230)</f>
        <v>21.913613793681204</v>
      </c>
      <c r="C231" s="299" t="str">
        <f>CONCATENATE("(",ROUND((B231/$H231)*100,1),")")</f>
        <v>(70)</v>
      </c>
      <c r="D231" s="302">
        <f>SUM(D229:D230)</f>
        <v>6.0753095820233209</v>
      </c>
      <c r="E231" s="299" t="str">
        <f>CONCATENATE("(",ROUND((D231/$H231)*100,1),")")</f>
        <v>(19.4)</v>
      </c>
      <c r="F231" s="302">
        <f>SUM(F229:F230)</f>
        <v>3.3040766242954702</v>
      </c>
      <c r="G231" s="299" t="str">
        <f>CONCATENATE("(",ROUND((F231/$H231)*100,1),")")</f>
        <v>(10.6)</v>
      </c>
      <c r="H231" s="302">
        <f>SUM(H229:H230)</f>
        <v>31.292999999999996</v>
      </c>
      <c r="I231" s="299" t="str">
        <f>CONCATENATE("(",ROUND((H231/$H231)*100,1),")")</f>
        <v>(100)</v>
      </c>
      <c r="K231" s="302">
        <f t="shared" si="182"/>
        <v>0.96758071551979796</v>
      </c>
      <c r="L231" s="302">
        <f t="shared" si="183"/>
        <v>0.72967988123289995</v>
      </c>
      <c r="M231" s="302">
        <f t="shared" si="184"/>
        <v>0.25273940324728761</v>
      </c>
      <c r="N231" s="302">
        <f t="shared" si="185"/>
        <v>1.9499999999999855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12.558910874543361</v>
      </c>
      <c r="C240" s="299" t="str">
        <f>CONCATENATE("(",ROUND((B240/$H242)*100,1),")")</f>
        <v>(22.3)</v>
      </c>
      <c r="D240" s="302">
        <f>'Ind T6'!M99</f>
        <v>13.100368093800126</v>
      </c>
      <c r="E240" s="299" t="str">
        <f>CONCATENATE("(",ROUND((D240/$H242)*100,1),")")</f>
        <v>(23.2)</v>
      </c>
      <c r="F240" s="302">
        <f>'Ind T6'!N99</f>
        <v>0.69152270707552099</v>
      </c>
      <c r="G240" s="299" t="str">
        <f>CONCATENATE("(",ROUND((F240/$H242)*100,1),")")</f>
        <v>(1.2)</v>
      </c>
      <c r="H240" s="302">
        <f>SUM(B240,D240,F240)</f>
        <v>26.350801675419007</v>
      </c>
      <c r="I240" s="299" t="str">
        <f>CONCATENATE("(",ROUND((H240/$H242)*100,1),")")</f>
        <v>(46.8)</v>
      </c>
      <c r="K240" s="302">
        <f>B245-B240</f>
        <v>0.79701020423327051</v>
      </c>
      <c r="L240" s="302">
        <f>D245-D240</f>
        <v>0.66063343752385606</v>
      </c>
      <c r="M240" s="302">
        <f>F245-F240</f>
        <v>4.893563813155688E-2</v>
      </c>
      <c r="N240" s="302">
        <f>SUM(K240:M240)</f>
        <v>1.5065792798886835</v>
      </c>
    </row>
    <row r="241" spans="1:14" x14ac:dyDescent="0.2">
      <c r="A241" s="282" t="s">
        <v>365</v>
      </c>
      <c r="B241" s="302">
        <f>'Ind T6'!L98</f>
        <v>10.691817014956335</v>
      </c>
      <c r="C241" s="299" t="str">
        <f>CONCATENATE("(",ROUND((B241/$H242)*100,1),")")</f>
        <v>(19)</v>
      </c>
      <c r="D241" s="302">
        <f>'Ind T6'!M98</f>
        <v>18.272567075112089</v>
      </c>
      <c r="E241" s="299" t="str">
        <f>CONCATENATE("(",ROUND((D241/$H242)*100,1),")")</f>
        <v>(32.4)</v>
      </c>
      <c r="F241" s="302">
        <f>'Ind T6'!N98</f>
        <v>1.0398142345126151</v>
      </c>
      <c r="G241" s="299" t="str">
        <f>CONCATENATE("(",ROUND((F241/$H242)*100,1),")")</f>
        <v>(1.8)</v>
      </c>
      <c r="H241" s="302">
        <f t="shared" ref="H241" si="186">SUM(B241,D241,F241)</f>
        <v>30.00419832458104</v>
      </c>
      <c r="I241" s="299" t="str">
        <f>CONCATENATE("(",ROUND((H241/$H242)*100,1),")")</f>
        <v>(53.2)</v>
      </c>
      <c r="K241" s="302">
        <f t="shared" ref="K241:K242" si="187">B246-B241</f>
        <v>0.65463881992208606</v>
      </c>
      <c r="L241" s="302">
        <f t="shared" ref="L241:L242" si="188">D246-D241</f>
        <v>0.98425359865897022</v>
      </c>
      <c r="M241" s="302">
        <f t="shared" ref="M241:M242" si="189">F246-F241</f>
        <v>7.7528301530167321E-2</v>
      </c>
      <c r="N241" s="302">
        <f t="shared" ref="N241:N242" si="190">SUM(K241:M241)</f>
        <v>1.7164207201112236</v>
      </c>
    </row>
    <row r="242" spans="1:14" x14ac:dyDescent="0.2">
      <c r="A242" s="282" t="s">
        <v>363</v>
      </c>
      <c r="B242" s="302">
        <f>SUM(B240:B241)</f>
        <v>23.250727889499696</v>
      </c>
      <c r="C242" s="299" t="str">
        <f>CONCATENATE("(",ROUND((B242/$H242)*100,1),")")</f>
        <v>(41.3)</v>
      </c>
      <c r="D242" s="302">
        <f>SUM(D240:D241)</f>
        <v>31.372935168912214</v>
      </c>
      <c r="E242" s="299" t="str">
        <f>CONCATENATE("(",ROUND((D242/$H242)*100,1),")")</f>
        <v>(55.7)</v>
      </c>
      <c r="F242" s="302">
        <f>SUM(F240:F241)</f>
        <v>1.7313369415881361</v>
      </c>
      <c r="G242" s="299" t="str">
        <f>CONCATENATE("(",ROUND((F242/$H242)*100,1),")")</f>
        <v>(3.1)</v>
      </c>
      <c r="H242" s="302">
        <f>SUM(H240:H241)</f>
        <v>56.355000000000047</v>
      </c>
      <c r="I242" s="299" t="str">
        <f>CONCATENATE("(",ROUND((H242/$H242)*100,1),")")</f>
        <v>(100)</v>
      </c>
      <c r="K242" s="302">
        <f t="shared" si="187"/>
        <v>1.4516490241553548</v>
      </c>
      <c r="L242" s="302">
        <f t="shared" si="188"/>
        <v>1.6448870361828298</v>
      </c>
      <c r="M242" s="302">
        <f t="shared" si="189"/>
        <v>0.1264639396617242</v>
      </c>
      <c r="N242" s="302">
        <f t="shared" si="190"/>
        <v>3.2229999999999088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13.355921078776632</v>
      </c>
      <c r="C245" s="299" t="str">
        <f>CONCATENATE("(",ROUND((B245/$H247)*100,1),")")</f>
        <v>(22.4)</v>
      </c>
      <c r="D245" s="302">
        <f>'Ind T6'!R99</f>
        <v>13.761001531323982</v>
      </c>
      <c r="E245" s="299" t="str">
        <f>CONCATENATE("(",ROUND((D245/$H247)*100,1),")")</f>
        <v>(23.1)</v>
      </c>
      <c r="F245" s="302">
        <f>'Ind T6'!S99</f>
        <v>0.74045834520707787</v>
      </c>
      <c r="G245" s="299" t="str">
        <f>CONCATENATE("(",ROUND((F245/$H247)*100,1),")")</f>
        <v>(1.2)</v>
      </c>
      <c r="H245" s="302">
        <f>SUM(B245,D245,F245)</f>
        <v>27.857380955307693</v>
      </c>
      <c r="I245" s="299" t="str">
        <f>CONCATENATE("(",ROUND((H245/$H247)*100,1),")")</f>
        <v>(46.8)</v>
      </c>
      <c r="K245" s="302">
        <f>B250-B245</f>
        <v>2.1934957634957026</v>
      </c>
      <c r="L245" s="302">
        <f>D250-D245</f>
        <v>2.0423950027626958</v>
      </c>
      <c r="M245" s="302">
        <f>F250-F245</f>
        <v>0.11608331127492821</v>
      </c>
      <c r="N245" s="302">
        <f>SUM(K245:M245)</f>
        <v>4.3519740775333267</v>
      </c>
    </row>
    <row r="246" spans="1:14" x14ac:dyDescent="0.2">
      <c r="A246" s="282" t="s">
        <v>365</v>
      </c>
      <c r="B246" s="302">
        <f>'Ind T6'!Q98</f>
        <v>11.346455834878421</v>
      </c>
      <c r="C246" s="299" t="str">
        <f>CONCATENATE("(",ROUND((B246/$H247)*100,1),")")</f>
        <v>(19)</v>
      </c>
      <c r="D246" s="302">
        <f>'Ind T6'!R98</f>
        <v>19.25682067377106</v>
      </c>
      <c r="E246" s="299" t="str">
        <f>CONCATENATE("(",ROUND((D246/$H247)*100,1),")")</f>
        <v>(32.3)</v>
      </c>
      <c r="F246" s="302">
        <f>'Ind T6'!S98</f>
        <v>1.1173425360427824</v>
      </c>
      <c r="G246" s="299" t="str">
        <f>CONCATENATE("(",ROUND((F246/$H247)*100,1),")")</f>
        <v>(1.9)</v>
      </c>
      <c r="H246" s="302">
        <f t="shared" ref="H246" si="191">SUM(B246,D246,F246)</f>
        <v>31.720619044692263</v>
      </c>
      <c r="I246" s="299" t="str">
        <f>CONCATENATE("(",ROUND((H246/$H247)*100,1),")")</f>
        <v>(53.2)</v>
      </c>
      <c r="K246" s="302">
        <f t="shared" ref="K246:K247" si="192">B251-B246</f>
        <v>1.7323510534744599</v>
      </c>
      <c r="L246" s="302">
        <f t="shared" ref="L246:L247" si="193">D251-D246</f>
        <v>2.8222922589913004</v>
      </c>
      <c r="M246" s="302">
        <f t="shared" ref="M246:M247" si="194">F251-F246</f>
        <v>0.17338261000102362</v>
      </c>
      <c r="N246" s="302">
        <f t="shared" ref="N246:N247" si="195">SUM(K246:M246)</f>
        <v>4.7280259224667844</v>
      </c>
    </row>
    <row r="247" spans="1:14" x14ac:dyDescent="0.2">
      <c r="A247" s="282" t="s">
        <v>363</v>
      </c>
      <c r="B247" s="302">
        <f>SUM(B245:B246)</f>
        <v>24.702376913655051</v>
      </c>
      <c r="C247" s="299" t="str">
        <f>CONCATENATE("(",ROUND((B247/$H247)*100,1),")")</f>
        <v>(41.5)</v>
      </c>
      <c r="D247" s="302">
        <f>SUM(D245:D246)</f>
        <v>33.017822205095044</v>
      </c>
      <c r="E247" s="299" t="str">
        <f>CONCATENATE("(",ROUND((D247/$H247)*100,1),")")</f>
        <v>(55.4)</v>
      </c>
      <c r="F247" s="302">
        <f>SUM(F245:F246)</f>
        <v>1.8578008812498603</v>
      </c>
      <c r="G247" s="299" t="str">
        <f>CONCATENATE("(",ROUND((F247/$H247)*100,1),")")</f>
        <v>(3.1)</v>
      </c>
      <c r="H247" s="302">
        <f>SUM(H245:H246)</f>
        <v>59.57799999999996</v>
      </c>
      <c r="I247" s="299" t="str">
        <f>CONCATENATE("(",ROUND((H247/$H247)*100,1),")")</f>
        <v>(100)</v>
      </c>
      <c r="K247" s="302">
        <f t="shared" si="192"/>
        <v>3.9258468169701644</v>
      </c>
      <c r="L247" s="302">
        <f t="shared" si="193"/>
        <v>4.8646872617539927</v>
      </c>
      <c r="M247" s="302">
        <f t="shared" si="194"/>
        <v>0.28946592127595183</v>
      </c>
      <c r="N247" s="302">
        <f t="shared" si="195"/>
        <v>9.0800000000001084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15.549416842272334</v>
      </c>
      <c r="C250" s="299" t="str">
        <f>CONCATENATE("(",ROUND((B250/$H252)*100,1),")")</f>
        <v>(22.6)</v>
      </c>
      <c r="D250" s="302">
        <f>'Ind T6'!W99</f>
        <v>15.803396534086678</v>
      </c>
      <c r="E250" s="299" t="str">
        <f>CONCATENATE("(",ROUND((D250/$H252)*100,1),")")</f>
        <v>(23)</v>
      </c>
      <c r="F250" s="302">
        <f>'Ind T6'!X99</f>
        <v>0.85654165648200609</v>
      </c>
      <c r="G250" s="299" t="str">
        <f>CONCATENATE("(",ROUND((F250/$H252)*100,1),")")</f>
        <v>(1.2)</v>
      </c>
      <c r="H250" s="302">
        <f>SUM(B250,D250,F250)</f>
        <v>32.209355032841017</v>
      </c>
      <c r="I250" s="299" t="str">
        <f>CONCATENATE("(",ROUND((H250/$H252)*100,1),")")</f>
        <v>(46.9)</v>
      </c>
      <c r="K250" s="302">
        <f>B250-B240</f>
        <v>2.9905059677289731</v>
      </c>
      <c r="L250" s="302">
        <f>D250-D240</f>
        <v>2.7030284402865519</v>
      </c>
      <c r="M250" s="302">
        <f>F250-F240</f>
        <v>0.16501894940648509</v>
      </c>
      <c r="N250" s="302">
        <f>SUM(K250:M250)</f>
        <v>5.8585533574220099</v>
      </c>
    </row>
    <row r="251" spans="1:14" x14ac:dyDescent="0.2">
      <c r="A251" s="282" t="s">
        <v>365</v>
      </c>
      <c r="B251" s="302">
        <f>'Ind T6'!V98</f>
        <v>13.078806888352881</v>
      </c>
      <c r="C251" s="299" t="str">
        <f>CONCATENATE("(",ROUND((B251/$H252)*100,1),")")</f>
        <v>(19)</v>
      </c>
      <c r="D251" s="302">
        <f>'Ind T6'!W98</f>
        <v>22.07911293276236</v>
      </c>
      <c r="E251" s="299" t="str">
        <f>CONCATENATE("(",ROUND((D251/$H252)*100,1),")")</f>
        <v>(32.2)</v>
      </c>
      <c r="F251" s="302">
        <f>'Ind T6'!X98</f>
        <v>1.2907251460438061</v>
      </c>
      <c r="G251" s="299" t="str">
        <f>CONCATENATE("(",ROUND((F251/$H252)*100,1),")")</f>
        <v>(1.9)</v>
      </c>
      <c r="H251" s="302">
        <f t="shared" ref="H251" si="196">SUM(B251,D251,F251)</f>
        <v>36.448644967159048</v>
      </c>
      <c r="I251" s="299" t="str">
        <f>CONCATENATE("(",ROUND((H251/$H252)*100,1),")")</f>
        <v>(53.1)</v>
      </c>
      <c r="K251" s="302">
        <f t="shared" ref="K251:K252" si="197">B251-B241</f>
        <v>2.386989873396546</v>
      </c>
      <c r="L251" s="302">
        <f t="shared" ref="L251:L252" si="198">D251-D241</f>
        <v>3.8065458576502706</v>
      </c>
      <c r="M251" s="302">
        <f t="shared" ref="M251:M252" si="199">F251-F241</f>
        <v>0.25091091153119094</v>
      </c>
      <c r="N251" s="302">
        <f t="shared" ref="N251:N252" si="200">SUM(K251:M251)</f>
        <v>6.4444466425780078</v>
      </c>
    </row>
    <row r="252" spans="1:14" x14ac:dyDescent="0.2">
      <c r="A252" s="282" t="s">
        <v>363</v>
      </c>
      <c r="B252" s="302">
        <f>SUM(B250:B251)</f>
        <v>28.628223730625216</v>
      </c>
      <c r="C252" s="299" t="str">
        <f>CONCATENATE("(",ROUND((B252/$H252)*100,1),")")</f>
        <v>(41.7)</v>
      </c>
      <c r="D252" s="302">
        <f>SUM(D250:D251)</f>
        <v>37.882509466849037</v>
      </c>
      <c r="E252" s="299" t="str">
        <f>CONCATENATE("(",ROUND((D252/$H252)*100,1),")")</f>
        <v>(55.2)</v>
      </c>
      <c r="F252" s="302">
        <f>SUM(F250:F251)</f>
        <v>2.1472668025258121</v>
      </c>
      <c r="G252" s="299" t="str">
        <f>CONCATENATE("(",ROUND((F252/$H252)*100,1),")")</f>
        <v>(3.1)</v>
      </c>
      <c r="H252" s="302">
        <f>SUM(H250:H251)</f>
        <v>68.658000000000072</v>
      </c>
      <c r="I252" s="299" t="str">
        <f>CONCATENATE("(",ROUND((H252/$H252)*100,1),")")</f>
        <v>(100)</v>
      </c>
      <c r="K252" s="302">
        <f t="shared" si="197"/>
        <v>5.3774958411255191</v>
      </c>
      <c r="L252" s="302">
        <f t="shared" si="198"/>
        <v>6.5095742979368225</v>
      </c>
      <c r="M252" s="302">
        <f t="shared" si="199"/>
        <v>0.41592986093767603</v>
      </c>
      <c r="N252" s="302">
        <f t="shared" si="200"/>
        <v>12.303000000000019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1.672841502953524</v>
      </c>
      <c r="C261" s="299" t="str">
        <f>CONCATENATE("(",ROUND((B261/$H263)*100,1),")")</f>
        <v>(28.6)</v>
      </c>
      <c r="D261" s="302">
        <f>'Ind T6'!M108</f>
        <v>0.52771382948348944</v>
      </c>
      <c r="E261" s="299" t="str">
        <f>CONCATENATE("(",ROUND((D261/$H263)*100,1),")")</f>
        <v>(9)</v>
      </c>
      <c r="F261" s="302">
        <f>'Ind T6'!N108</f>
        <v>0.59828350916239326</v>
      </c>
      <c r="G261" s="299" t="str">
        <f>CONCATENATE("(",ROUND((F261/$H263)*100,1),")")</f>
        <v>(10.2)</v>
      </c>
      <c r="H261" s="302">
        <f>SUM(B261,D261,F261)</f>
        <v>2.798838841599407</v>
      </c>
      <c r="I261" s="299" t="str">
        <f>CONCATENATE("(",ROUND((H261/$H263)*100,1),")")</f>
        <v>(47.8)</v>
      </c>
      <c r="K261" s="302">
        <f>B266-B261</f>
        <v>-7.2826727482037112E-2</v>
      </c>
      <c r="L261" s="302">
        <f>D266-D261</f>
        <v>4.0682696377992711E-3</v>
      </c>
      <c r="M261" s="302">
        <f>F266-F261</f>
        <v>-1.9109283594915927E-2</v>
      </c>
      <c r="N261" s="302">
        <f>SUM(K261:M261)</f>
        <v>-8.7867741439153768E-2</v>
      </c>
    </row>
    <row r="262" spans="1:14" x14ac:dyDescent="0.2">
      <c r="A262" s="282" t="s">
        <v>365</v>
      </c>
      <c r="B262" s="302">
        <f>'Ind T6'!L107</f>
        <v>1.3762504596885885</v>
      </c>
      <c r="C262" s="299" t="str">
        <f>CONCATENATE("(",ROUND((B262/$H263)*100,1),")")</f>
        <v>(23.5)</v>
      </c>
      <c r="D262" s="302">
        <f>'Ind T6'!M107</f>
        <v>0.67480484855639999</v>
      </c>
      <c r="E262" s="299" t="str">
        <f>CONCATENATE("(",ROUND((D262/$H263)*100,1),")")</f>
        <v>(11.5)</v>
      </c>
      <c r="F262" s="302">
        <f>'Ind T6'!N107</f>
        <v>1.0071058501556072</v>
      </c>
      <c r="G262" s="299" t="str">
        <f>CONCATENATE("(",ROUND((F262/$H263)*100,1),")")</f>
        <v>(17.2)</v>
      </c>
      <c r="H262" s="302">
        <f t="shared" ref="H262" si="201">SUM(B262,D262,F262)</f>
        <v>3.0581611584005959</v>
      </c>
      <c r="I262" s="299" t="str">
        <f>CONCATENATE("(",ROUND((H262/$H263)*100,1),")")</f>
        <v>(52.2)</v>
      </c>
      <c r="K262" s="302">
        <f t="shared" ref="K262:K263" si="202">B267-B262</f>
        <v>-5.4222336166072749E-2</v>
      </c>
      <c r="L262" s="302">
        <f t="shared" ref="L262:L263" si="203">D267-D262</f>
        <v>-1.6832371020759185E-2</v>
      </c>
      <c r="M262" s="302">
        <f t="shared" ref="M262:M263" si="204">F267-F262</f>
        <v>-4.9077551374016481E-2</v>
      </c>
      <c r="N262" s="302">
        <f t="shared" ref="N262:N263" si="205">SUM(K262:M262)</f>
        <v>-0.12013225856084842</v>
      </c>
    </row>
    <row r="263" spans="1:14" x14ac:dyDescent="0.2">
      <c r="A263" s="282" t="s">
        <v>363</v>
      </c>
      <c r="B263" s="302">
        <f>SUM(B261:B262)</f>
        <v>3.0490919626421125</v>
      </c>
      <c r="C263" s="299" t="str">
        <f>CONCATENATE("(",ROUND((B263/$H263)*100,1),")")</f>
        <v>(52.1)</v>
      </c>
      <c r="D263" s="302">
        <f>SUM(D261:D262)</f>
        <v>1.2025186780398895</v>
      </c>
      <c r="E263" s="299" t="str">
        <f>CONCATENATE("(",ROUND((D263/$H263)*100,1),")")</f>
        <v>(20.5)</v>
      </c>
      <c r="F263" s="302">
        <f>SUM(F261:F262)</f>
        <v>1.6053893593180004</v>
      </c>
      <c r="G263" s="299" t="str">
        <f>CONCATENATE("(",ROUND((F263/$H263)*100,1),")")</f>
        <v>(27.4)</v>
      </c>
      <c r="H263" s="302">
        <f>SUM(H261:H262)</f>
        <v>5.8570000000000029</v>
      </c>
      <c r="I263" s="299" t="str">
        <f>CONCATENATE("(",ROUND((H263/$H263)*100,1),")")</f>
        <v>(100)</v>
      </c>
      <c r="K263" s="302">
        <f t="shared" si="202"/>
        <v>-0.12704906364810986</v>
      </c>
      <c r="L263" s="302">
        <f t="shared" si="203"/>
        <v>-1.2764101382960025E-2</v>
      </c>
      <c r="M263" s="302">
        <f t="shared" si="204"/>
        <v>-6.8186834968932519E-2</v>
      </c>
      <c r="N263" s="302">
        <f t="shared" si="205"/>
        <v>-0.20800000000000241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1.6000147754714868</v>
      </c>
      <c r="C266" s="299" t="str">
        <f>CONCATENATE("(",ROUND((B266/$H268)*100,1),")")</f>
        <v>(28.3)</v>
      </c>
      <c r="D266" s="302">
        <f>'Ind T6'!R108</f>
        <v>0.53178209912128871</v>
      </c>
      <c r="E266" s="299" t="str">
        <f>CONCATENATE("(",ROUND((D266/$H268)*100,1),")")</f>
        <v>(9.4)</v>
      </c>
      <c r="F266" s="302">
        <f>'Ind T6'!S108</f>
        <v>0.57917422556747733</v>
      </c>
      <c r="G266" s="299" t="str">
        <f>CONCATENATE("(",ROUND((F266/$H268)*100,1),")")</f>
        <v>(10.3)</v>
      </c>
      <c r="H266" s="302">
        <f>SUM(B266,D266,F266)</f>
        <v>2.7109711001602528</v>
      </c>
      <c r="I266" s="299" t="str">
        <f>CONCATENATE("(",ROUND((H266/$H268)*100,1),")")</f>
        <v>(48)</v>
      </c>
      <c r="K266" s="302">
        <f>B271-B266</f>
        <v>-5.2068025250094463E-2</v>
      </c>
      <c r="L266" s="302">
        <f>D271-D266</f>
        <v>2.2659917255137163E-2</v>
      </c>
      <c r="M266" s="302">
        <f>F271-F266</f>
        <v>-7.5029870638259055E-3</v>
      </c>
      <c r="N266" s="302">
        <f>SUM(K266:M266)</f>
        <v>-3.6911095058783205E-2</v>
      </c>
    </row>
    <row r="267" spans="1:14" x14ac:dyDescent="0.2">
      <c r="A267" s="282" t="s">
        <v>365</v>
      </c>
      <c r="B267" s="302">
        <f>'Ind T6'!Q107</f>
        <v>1.3220281235225158</v>
      </c>
      <c r="C267" s="299" t="str">
        <f>CONCATENATE("(",ROUND((B267/$H268)*100,1),")")</f>
        <v>(23.4)</v>
      </c>
      <c r="D267" s="302">
        <f>'Ind T6'!R107</f>
        <v>0.65797247753564081</v>
      </c>
      <c r="E267" s="299" t="str">
        <f>CONCATENATE("(",ROUND((D267/$H268)*100,1),")")</f>
        <v>(11.6)</v>
      </c>
      <c r="F267" s="302">
        <f>'Ind T6'!S107</f>
        <v>0.95802829878159068</v>
      </c>
      <c r="G267" s="299" t="str">
        <f>CONCATENATE("(",ROUND((F267/$H268)*100,1),")")</f>
        <v>(17)</v>
      </c>
      <c r="H267" s="302">
        <f t="shared" ref="H267" si="206">SUM(B267,D267,F267)</f>
        <v>2.9380288998397472</v>
      </c>
      <c r="I267" s="299" t="str">
        <f>CONCATENATE("(",ROUND((H267/$H268)*100,1),")")</f>
        <v>(52)</v>
      </c>
      <c r="K267" s="302">
        <f t="shared" ref="K267:K268" si="207">B272-B267</f>
        <v>-1.8397391673111274E-2</v>
      </c>
      <c r="L267" s="302">
        <f t="shared" ref="L267:L268" si="208">D272-D267</f>
        <v>-1.314765664756834E-2</v>
      </c>
      <c r="M267" s="302">
        <f t="shared" ref="M267:M268" si="209">F272-F267</f>
        <v>-6.1543856620536408E-2</v>
      </c>
      <c r="N267" s="302">
        <f t="shared" ref="N267:N268" si="210">SUM(K267:M267)</f>
        <v>-9.3088904941216022E-2</v>
      </c>
    </row>
    <row r="268" spans="1:14" x14ac:dyDescent="0.2">
      <c r="A268" s="282" t="s">
        <v>363</v>
      </c>
      <c r="B268" s="302">
        <f>SUM(B266:B267)</f>
        <v>2.9220428989940026</v>
      </c>
      <c r="C268" s="299" t="str">
        <f>CONCATENATE("(",ROUND((B268/$H268)*100,1),")")</f>
        <v>(51.7)</v>
      </c>
      <c r="D268" s="302">
        <f>SUM(D266:D267)</f>
        <v>1.1897545766569295</v>
      </c>
      <c r="E268" s="299" t="str">
        <f>CONCATENATE("(",ROUND((D268/$H268)*100,1),")")</f>
        <v>(21.1)</v>
      </c>
      <c r="F268" s="302">
        <f>SUM(F266:F267)</f>
        <v>1.5372025243490679</v>
      </c>
      <c r="G268" s="299" t="str">
        <f>CONCATENATE("(",ROUND((F268/$H268)*100,1),")")</f>
        <v>(27.2)</v>
      </c>
      <c r="H268" s="302">
        <f>SUM(H266:H267)</f>
        <v>5.649</v>
      </c>
      <c r="I268" s="299" t="str">
        <f>CONCATENATE("(",ROUND((H268/$H268)*100,1),")")</f>
        <v>(100)</v>
      </c>
      <c r="K268" s="302">
        <f t="shared" si="207"/>
        <v>-7.0465416923205737E-2</v>
      </c>
      <c r="L268" s="302">
        <f t="shared" si="208"/>
        <v>9.5122606075688232E-3</v>
      </c>
      <c r="M268" s="302">
        <f t="shared" si="209"/>
        <v>-6.9046843684362091E-2</v>
      </c>
      <c r="N268" s="302">
        <f t="shared" si="210"/>
        <v>-0.12999999999999901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1.5479467502213924</v>
      </c>
      <c r="C271" s="299" t="str">
        <f>CONCATENATE("(",ROUND((B271/$H273)*100,1),")")</f>
        <v>(28)</v>
      </c>
      <c r="D271" s="302">
        <f>'Ind T6'!W108</f>
        <v>0.55444201637642587</v>
      </c>
      <c r="E271" s="299" t="str">
        <f>CONCATENATE("(",ROUND((D271/$H273)*100,1),")")</f>
        <v>(10)</v>
      </c>
      <c r="F271" s="302">
        <f>'Ind T6'!X108</f>
        <v>0.57167123850365142</v>
      </c>
      <c r="G271" s="299" t="str">
        <f>CONCATENATE("(",ROUND((F271/$H273)*100,1),")")</f>
        <v>(10.4)</v>
      </c>
      <c r="H271" s="302">
        <f>SUM(B271,D271,F271)</f>
        <v>2.6740600051014698</v>
      </c>
      <c r="I271" s="299" t="str">
        <f>CONCATENATE("(",ROUND((H271/$H273)*100,1),")")</f>
        <v>(48.5)</v>
      </c>
      <c r="K271" s="302">
        <f>B271-B261</f>
        <v>-0.12489475273213158</v>
      </c>
      <c r="L271" s="302">
        <f>D271-D261</f>
        <v>2.6728186892936434E-2</v>
      </c>
      <c r="M271" s="302">
        <f>F271-F261</f>
        <v>-2.6612270658741832E-2</v>
      </c>
      <c r="N271" s="302">
        <f>SUM(K271:M271)</f>
        <v>-0.12477883649793697</v>
      </c>
    </row>
    <row r="272" spans="1:14" x14ac:dyDescent="0.2">
      <c r="A272" s="282" t="s">
        <v>365</v>
      </c>
      <c r="B272" s="302">
        <f>'Ind T6'!V107</f>
        <v>1.3036307318494045</v>
      </c>
      <c r="C272" s="299" t="str">
        <f>CONCATENATE("(",ROUND((B272/$H273)*100,1),")")</f>
        <v>(23.6)</v>
      </c>
      <c r="D272" s="302">
        <f>'Ind T6'!W107</f>
        <v>0.64482482088807247</v>
      </c>
      <c r="E272" s="299" t="str">
        <f>CONCATENATE("(",ROUND((D272/$H273)*100,1),")")</f>
        <v>(11.7)</v>
      </c>
      <c r="F272" s="302">
        <f>'Ind T6'!X107</f>
        <v>0.89648444216105427</v>
      </c>
      <c r="G272" s="299" t="str">
        <f>CONCATENATE("(",ROUND((F272/$H273)*100,1),")")</f>
        <v>(16.2)</v>
      </c>
      <c r="H272" s="302">
        <f t="shared" ref="H272" si="211">SUM(B272,D272,F272)</f>
        <v>2.8449399948985312</v>
      </c>
      <c r="I272" s="299" t="str">
        <f>CONCATENATE("(",ROUND((H272/$H273)*100,1),")")</f>
        <v>(51.5)</v>
      </c>
      <c r="K272" s="302">
        <f t="shared" ref="K272:K273" si="212">B272-B262</f>
        <v>-7.2619727839184023E-2</v>
      </c>
      <c r="L272" s="302">
        <f t="shared" ref="L272:L273" si="213">D272-D262</f>
        <v>-2.9980027668327525E-2</v>
      </c>
      <c r="M272" s="302">
        <f t="shared" ref="M272:M273" si="214">F272-F262</f>
        <v>-0.11062140799455289</v>
      </c>
      <c r="N272" s="302">
        <f t="shared" ref="N272:N273" si="215">SUM(K272:M272)</f>
        <v>-0.21322116350206444</v>
      </c>
    </row>
    <row r="273" spans="1:14" x14ac:dyDescent="0.2">
      <c r="A273" s="282" t="s">
        <v>363</v>
      </c>
      <c r="B273" s="302">
        <f>SUM(B271:B272)</f>
        <v>2.8515774820707969</v>
      </c>
      <c r="C273" s="299" t="str">
        <f>CONCATENATE("(",ROUND((B273/$H273)*100,1),")")</f>
        <v>(51.7)</v>
      </c>
      <c r="D273" s="302">
        <f>SUM(D271:D272)</f>
        <v>1.1992668372644983</v>
      </c>
      <c r="E273" s="299" t="str">
        <f>CONCATENATE("(",ROUND((D273/$H273)*100,1),")")</f>
        <v>(21.7)</v>
      </c>
      <c r="F273" s="302">
        <f>SUM(F271:F272)</f>
        <v>1.4681556806647058</v>
      </c>
      <c r="G273" s="299" t="str">
        <f>CONCATENATE("(",ROUND((F273/$H273)*100,1),")")</f>
        <v>(26.6)</v>
      </c>
      <c r="H273" s="302">
        <f>SUM(H271:H272)</f>
        <v>5.519000000000001</v>
      </c>
      <c r="I273" s="299" t="str">
        <f>CONCATENATE("(",ROUND((H273/$H273)*100,1),")")</f>
        <v>(100)</v>
      </c>
      <c r="K273" s="302">
        <f t="shared" si="212"/>
        <v>-0.1975144805713156</v>
      </c>
      <c r="L273" s="302">
        <f t="shared" si="213"/>
        <v>-3.2518407753912015E-3</v>
      </c>
      <c r="M273" s="302">
        <f t="shared" si="214"/>
        <v>-0.13723367865329461</v>
      </c>
      <c r="N273" s="302">
        <f t="shared" si="215"/>
        <v>-0.33800000000000141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33.42921390946718</v>
      </c>
      <c r="C282" s="299" t="str">
        <f>CONCATENATE("(",ROUND((B282/$H284)*100,1),")")</f>
        <v>(59)</v>
      </c>
      <c r="D282" s="302">
        <f>'Ind T6'!M117</f>
        <v>2.5272855411779815</v>
      </c>
      <c r="E282" s="299" t="str">
        <f>CONCATENATE("(",ROUND((D282/$H284)*100,1),")")</f>
        <v>(4.5)</v>
      </c>
      <c r="F282" s="302">
        <f>'Ind T6'!N117</f>
        <v>4.3617474819445663</v>
      </c>
      <c r="G282" s="299" t="str">
        <f>CONCATENATE("(",ROUND((F282/$H284)*100,1),")")</f>
        <v>(7.7)</v>
      </c>
      <c r="H282" s="302">
        <f>SUM(B282,D282,F282)</f>
        <v>40.31824693258973</v>
      </c>
      <c r="I282" s="299" t="str">
        <f>CONCATENATE("(",ROUND((H282/$H284)*100,1),")")</f>
        <v>(71.2)</v>
      </c>
      <c r="K282" s="302">
        <f>B287-B282</f>
        <v>2.165921560929867</v>
      </c>
      <c r="L282" s="302">
        <f>D287-D282</f>
        <v>0.20455763121975501</v>
      </c>
      <c r="M282" s="302">
        <f>F287-F282</f>
        <v>0.42446440957552944</v>
      </c>
      <c r="N282" s="302">
        <f>SUM(K282:M282)</f>
        <v>2.7949436017251514</v>
      </c>
    </row>
    <row r="283" spans="1:14" x14ac:dyDescent="0.2">
      <c r="A283" s="282" t="s">
        <v>365</v>
      </c>
      <c r="B283" s="302">
        <f>'Ind T6'!L116</f>
        <v>11.593390803845244</v>
      </c>
      <c r="C283" s="299" t="str">
        <f>CONCATENATE("(",ROUND((B283/$H284)*100,1),")")</f>
        <v>(20.5)</v>
      </c>
      <c r="D283" s="302">
        <f>'Ind T6'!M116</f>
        <v>3.0908580995437767</v>
      </c>
      <c r="E283" s="299" t="str">
        <f>CONCATENATE("(",ROUND((D283/$H284)*100,1),")")</f>
        <v>(5.5)</v>
      </c>
      <c r="F283" s="302">
        <f>'Ind T6'!N116</f>
        <v>1.656504164021305</v>
      </c>
      <c r="G283" s="299" t="str">
        <f>CONCATENATE("(",ROUND((F283/$H284)*100,1),")")</f>
        <v>(2.9)</v>
      </c>
      <c r="H283" s="302">
        <f t="shared" ref="H283" si="216">SUM(B283,D283,F283)</f>
        <v>16.340753067410326</v>
      </c>
      <c r="I283" s="299" t="str">
        <f>CONCATENATE("(",ROUND((H283/$H284)*100,1),")")</f>
        <v>(28.8)</v>
      </c>
      <c r="K283" s="302">
        <f t="shared" ref="K283:K284" si="217">B288-B283</f>
        <v>1.1320854512542109</v>
      </c>
      <c r="L283" s="302">
        <f t="shared" ref="L283:L284" si="218">D288-D283</f>
        <v>0.17876434120036855</v>
      </c>
      <c r="M283" s="302">
        <f t="shared" ref="M283:M284" si="219">F288-F283</f>
        <v>0.14820660582032086</v>
      </c>
      <c r="N283" s="302">
        <f t="shared" ref="N283:N284" si="220">SUM(K283:M283)</f>
        <v>1.4590563982749003</v>
      </c>
    </row>
    <row r="284" spans="1:14" x14ac:dyDescent="0.2">
      <c r="A284" s="282" t="s">
        <v>363</v>
      </c>
      <c r="B284" s="302">
        <f>SUM(B282:B283)</f>
        <v>45.022604713312425</v>
      </c>
      <c r="C284" s="299" t="str">
        <f>CONCATENATE("(",ROUND((B284/$H284)*100,1),")")</f>
        <v>(79.5)</v>
      </c>
      <c r="D284" s="302">
        <f>SUM(D282:D283)</f>
        <v>5.6181436407217582</v>
      </c>
      <c r="E284" s="299" t="str">
        <f>CONCATENATE("(",ROUND((D284/$H284)*100,1),")")</f>
        <v>(9.9)</v>
      </c>
      <c r="F284" s="302">
        <f>SUM(F282:F283)</f>
        <v>6.0182516459658713</v>
      </c>
      <c r="G284" s="299" t="str">
        <f>CONCATENATE("(",ROUND((F284/$H284)*100,1),")")</f>
        <v>(10.6)</v>
      </c>
      <c r="H284" s="302">
        <f>SUM(H282:H283)</f>
        <v>56.659000000000056</v>
      </c>
      <c r="I284" s="299" t="str">
        <f>CONCATENATE("(",ROUND((H284/$H284)*100,1),")")</f>
        <v>(100)</v>
      </c>
      <c r="K284" s="302">
        <f t="shared" si="217"/>
        <v>3.2980070121840797</v>
      </c>
      <c r="L284" s="302">
        <f t="shared" si="218"/>
        <v>0.38332197242012356</v>
      </c>
      <c r="M284" s="302">
        <f t="shared" si="219"/>
        <v>0.57267101539585052</v>
      </c>
      <c r="N284" s="302">
        <f t="shared" si="220"/>
        <v>4.2540000000000537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35.595135470397047</v>
      </c>
      <c r="C287" s="299" t="str">
        <f>CONCATENATE("(",ROUND((B287/$H289)*100,1),")")</f>
        <v>(58.4)</v>
      </c>
      <c r="D287" s="302">
        <f>'Ind T6'!R117</f>
        <v>2.7318431723977366</v>
      </c>
      <c r="E287" s="299" t="str">
        <f>CONCATENATE("(",ROUND((D287/$H289)*100,1),")")</f>
        <v>(4.5)</v>
      </c>
      <c r="F287" s="302">
        <f>'Ind T6'!S117</f>
        <v>4.7862118915200957</v>
      </c>
      <c r="G287" s="299" t="str">
        <f>CONCATENATE("(",ROUND((F287/$H289)*100,1),")")</f>
        <v>(7.9)</v>
      </c>
      <c r="H287" s="302">
        <f>SUM(B287,D287,F287)</f>
        <v>43.113190534314882</v>
      </c>
      <c r="I287" s="299" t="str">
        <f>CONCATENATE("(",ROUND((H287/$H289)*100,1),")")</f>
        <v>(70.8)</v>
      </c>
      <c r="K287" s="302">
        <f>B292-B287</f>
        <v>2.4153323776411355</v>
      </c>
      <c r="L287" s="302">
        <f>D292-D287</f>
        <v>0.24039513579069238</v>
      </c>
      <c r="M287" s="302">
        <f>F292-F287</f>
        <v>0.4956861970679034</v>
      </c>
      <c r="N287" s="302">
        <f>SUM(K287:M287)</f>
        <v>3.1514137104997313</v>
      </c>
    </row>
    <row r="288" spans="1:14" x14ac:dyDescent="0.2">
      <c r="A288" s="282" t="s">
        <v>365</v>
      </c>
      <c r="B288" s="302">
        <f>'Ind T6'!Q116</f>
        <v>12.725476255099455</v>
      </c>
      <c r="C288" s="299" t="str">
        <f>CONCATENATE("(",ROUND((B288/$H289)*100,1),")")</f>
        <v>(20.9)</v>
      </c>
      <c r="D288" s="302">
        <f>'Ind T6'!R116</f>
        <v>3.2696224407441452</v>
      </c>
      <c r="E288" s="299" t="str">
        <f>CONCATENATE("(",ROUND((D288/$H289)*100,1),")")</f>
        <v>(5.4)</v>
      </c>
      <c r="F288" s="302">
        <f>'Ind T6'!S116</f>
        <v>1.8047107698416258</v>
      </c>
      <c r="G288" s="299" t="str">
        <f>CONCATENATE("(",ROUND((F288/$H289)*100,1),")")</f>
        <v>(3)</v>
      </c>
      <c r="H288" s="302">
        <f t="shared" ref="H288" si="221">SUM(B288,D288,F288)</f>
        <v>17.799809465685225</v>
      </c>
      <c r="I288" s="299" t="str">
        <f>CONCATENATE("(",ROUND((H288/$H289)*100,1),")")</f>
        <v>(29.2)</v>
      </c>
      <c r="K288" s="302">
        <f t="shared" ref="K288:K289" si="222">B293-B288</f>
        <v>1.6026088172800375</v>
      </c>
      <c r="L288" s="302">
        <f t="shared" ref="L288:L289" si="223">D293-D288</f>
        <v>0.13973039458385017</v>
      </c>
      <c r="M288" s="302">
        <f t="shared" ref="M288:M289" si="224">F293-F288</f>
        <v>0.15024707763628053</v>
      </c>
      <c r="N288" s="302">
        <f t="shared" ref="N288:N289" si="225">SUM(K288:M288)</f>
        <v>1.8925862895001682</v>
      </c>
    </row>
    <row r="289" spans="1:14" x14ac:dyDescent="0.2">
      <c r="A289" s="282" t="s">
        <v>363</v>
      </c>
      <c r="B289" s="302">
        <f>SUM(B287:B288)</f>
        <v>48.320611725496505</v>
      </c>
      <c r="C289" s="299" t="str">
        <f>CONCATENATE("(",ROUND((B289/$H289)*100,1),")")</f>
        <v>(79.3)</v>
      </c>
      <c r="D289" s="302">
        <f>SUM(D287:D288)</f>
        <v>6.0014656131418818</v>
      </c>
      <c r="E289" s="299" t="str">
        <f>CONCATENATE("(",ROUND((D289/$H289)*100,1),")")</f>
        <v>(9.9)</v>
      </c>
      <c r="F289" s="302">
        <f>SUM(F287:F288)</f>
        <v>6.5909226613617218</v>
      </c>
      <c r="G289" s="299" t="str">
        <f>CONCATENATE("(",ROUND((F289/$H289)*100,1),")")</f>
        <v>(10.8)</v>
      </c>
      <c r="H289" s="302">
        <f>SUM(H287:H288)</f>
        <v>60.91300000000011</v>
      </c>
      <c r="I289" s="299" t="str">
        <f>CONCATENATE("(",ROUND((H289/$H289)*100,1),")")</f>
        <v>(100)</v>
      </c>
      <c r="K289" s="302">
        <f t="shared" si="222"/>
        <v>4.0179411949211712</v>
      </c>
      <c r="L289" s="302">
        <f t="shared" si="223"/>
        <v>0.38012553037454211</v>
      </c>
      <c r="M289" s="302">
        <f t="shared" si="224"/>
        <v>0.64593327470418416</v>
      </c>
      <c r="N289" s="302">
        <f t="shared" si="225"/>
        <v>5.0439999999998975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38.010467848038182</v>
      </c>
      <c r="C292" s="299" t="str">
        <f>CONCATENATE("(",ROUND((B292/$H294)*100,1),")")</f>
        <v>(57.6)</v>
      </c>
      <c r="D292" s="302">
        <f>'Ind T6'!W117</f>
        <v>2.9722383081884289</v>
      </c>
      <c r="E292" s="299" t="str">
        <f>CONCATENATE("(",ROUND((D292/$H294)*100,1),")")</f>
        <v>(4.5)</v>
      </c>
      <c r="F292" s="302">
        <f>'Ind T6'!X117</f>
        <v>5.2818980885879991</v>
      </c>
      <c r="G292" s="299" t="str">
        <f>CONCATENATE("(",ROUND((F292/$H294)*100,1),")")</f>
        <v>(8)</v>
      </c>
      <c r="H292" s="302">
        <f>SUM(B292,D292,F292)</f>
        <v>46.264604244814613</v>
      </c>
      <c r="I292" s="299" t="str">
        <f>CONCATENATE("(",ROUND((H292/$H294)*100,1),")")</f>
        <v>(70.1)</v>
      </c>
      <c r="K292" s="302">
        <f>B292-B282</f>
        <v>4.5812539385710025</v>
      </c>
      <c r="L292" s="302">
        <f>D292-D282</f>
        <v>0.44495276701044739</v>
      </c>
      <c r="M292" s="302">
        <f>F292-F282</f>
        <v>0.92015060664343284</v>
      </c>
      <c r="N292" s="302">
        <f>SUM(K292:M292)</f>
        <v>5.9463573122248823</v>
      </c>
    </row>
    <row r="293" spans="1:14" x14ac:dyDescent="0.2">
      <c r="A293" s="282" t="s">
        <v>365</v>
      </c>
      <c r="B293" s="302">
        <f>'Ind T6'!V116</f>
        <v>14.328085072379492</v>
      </c>
      <c r="C293" s="299" t="str">
        <f>CONCATENATE("(",ROUND((B293/$H294)*100,1),")")</f>
        <v>(21.7)</v>
      </c>
      <c r="D293" s="302">
        <f>'Ind T6'!W116</f>
        <v>3.4093528353279954</v>
      </c>
      <c r="E293" s="299" t="str">
        <f>CONCATENATE("(",ROUND((D293/$H294)*100,1),")")</f>
        <v>(5.2)</v>
      </c>
      <c r="F293" s="302">
        <f>'Ind T6'!X116</f>
        <v>1.9549578474779064</v>
      </c>
      <c r="G293" s="299" t="str">
        <f>CONCATENATE("(",ROUND((F293/$H294)*100,1),")")</f>
        <v>(3)</v>
      </c>
      <c r="H293" s="302">
        <f t="shared" ref="H293" si="226">SUM(B293,D293,F293)</f>
        <v>19.692395755185395</v>
      </c>
      <c r="I293" s="299" t="str">
        <f>CONCATENATE("(",ROUND((H293/$H294)*100,1),")")</f>
        <v>(29.9)</v>
      </c>
      <c r="K293" s="302">
        <f t="shared" ref="K293:K294" si="227">B293-B283</f>
        <v>2.7346942685342484</v>
      </c>
      <c r="L293" s="302">
        <f t="shared" ref="L293:L294" si="228">D293-D283</f>
        <v>0.31849473578421872</v>
      </c>
      <c r="M293" s="302">
        <f t="shared" ref="M293:M294" si="229">F293-F283</f>
        <v>0.29845368345660139</v>
      </c>
      <c r="N293" s="302">
        <f t="shared" ref="N293:N294" si="230">SUM(K293:M293)</f>
        <v>3.3516426877750685</v>
      </c>
    </row>
    <row r="294" spans="1:14" x14ac:dyDescent="0.2">
      <c r="A294" s="282" t="s">
        <v>363</v>
      </c>
      <c r="B294" s="302">
        <f>SUM(B292:B293)</f>
        <v>52.338552920417676</v>
      </c>
      <c r="C294" s="299" t="str">
        <f>CONCATENATE("(",ROUND((B294/$H294)*100,1),")")</f>
        <v>(79.4)</v>
      </c>
      <c r="D294" s="302">
        <f>SUM(D292:D293)</f>
        <v>6.3815911435164239</v>
      </c>
      <c r="E294" s="299" t="str">
        <f>CONCATENATE("(",ROUND((D294/$H294)*100,1),")")</f>
        <v>(9.7)</v>
      </c>
      <c r="F294" s="302">
        <f>SUM(F292:F293)</f>
        <v>7.2368559360659059</v>
      </c>
      <c r="G294" s="299" t="str">
        <f>CONCATENATE("(",ROUND((F294/$H294)*100,1),")")</f>
        <v>(11)</v>
      </c>
      <c r="H294" s="302">
        <f>SUM(H292:H293)</f>
        <v>65.957000000000008</v>
      </c>
      <c r="I294" s="299" t="str">
        <f>CONCATENATE("(",ROUND((H294/$H294)*100,1),")")</f>
        <v>(100)</v>
      </c>
      <c r="K294" s="302">
        <f t="shared" si="227"/>
        <v>7.3159482071052508</v>
      </c>
      <c r="L294" s="302">
        <f t="shared" si="228"/>
        <v>0.76344750279466567</v>
      </c>
      <c r="M294" s="302">
        <f t="shared" si="229"/>
        <v>1.2186042901000347</v>
      </c>
      <c r="N294" s="302">
        <f t="shared" si="230"/>
        <v>9.2979999999999521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9.9711839684525838</v>
      </c>
      <c r="C303" s="299" t="str">
        <f>CONCATENATE("(",ROUND((B303/$H305)*100,1),")")</f>
        <v>(42.3)</v>
      </c>
      <c r="D303" s="302">
        <f>'Ind T6'!M126</f>
        <v>0.4296954256159477</v>
      </c>
      <c r="E303" s="299" t="str">
        <f>CONCATENATE("(",ROUND((D303/$H305)*100,1),")")</f>
        <v>(1.8)</v>
      </c>
      <c r="F303" s="302">
        <f>'Ind T6'!N126</f>
        <v>2.1878537781710108</v>
      </c>
      <c r="G303" s="299" t="str">
        <f>CONCATENATE("(",ROUND((F303/$H305)*100,1),")")</f>
        <v>(9.3)</v>
      </c>
      <c r="H303" s="302">
        <f>SUM(B303,D303,F303)</f>
        <v>12.588733172239543</v>
      </c>
      <c r="I303" s="299" t="str">
        <f>CONCATENATE("(",ROUND((H303/$H305)*100,1),")")</f>
        <v>(53.4)</v>
      </c>
      <c r="K303" s="302">
        <f>B308-B303</f>
        <v>-0.24273031082130458</v>
      </c>
      <c r="L303" s="302">
        <f>D308-D303</f>
        <v>7.1041951783679669E-3</v>
      </c>
      <c r="M303" s="302">
        <f>F308-F303</f>
        <v>5.3752289233337525E-2</v>
      </c>
      <c r="N303" s="302">
        <f>SUM(K303:M303)</f>
        <v>-0.18187382640959909</v>
      </c>
    </row>
    <row r="304" spans="1:14" x14ac:dyDescent="0.2">
      <c r="A304" s="282" t="s">
        <v>365</v>
      </c>
      <c r="B304" s="302">
        <f>'Ind T6'!L125</f>
        <v>8.2175620963201332</v>
      </c>
      <c r="C304" s="299" t="str">
        <f>CONCATENATE("(",ROUND((B304/$H305)*100,1),")")</f>
        <v>(34.9)</v>
      </c>
      <c r="D304" s="302">
        <f>'Ind T6'!M125</f>
        <v>2.3157825260686047</v>
      </c>
      <c r="E304" s="299" t="str">
        <f>CONCATENATE("(",ROUND((D304/$H305)*100,1),")")</f>
        <v>(9.8)</v>
      </c>
      <c r="F304" s="302">
        <f>'Ind T6'!N125</f>
        <v>0.45292220537169953</v>
      </c>
      <c r="G304" s="299" t="str">
        <f>CONCATENATE("(",ROUND((F304/$H305)*100,1),")")</f>
        <v>(1.9)</v>
      </c>
      <c r="H304" s="302">
        <f t="shared" ref="H304" si="231">SUM(B304,D304,F304)</f>
        <v>10.986266827760437</v>
      </c>
      <c r="I304" s="299" t="str">
        <f>CONCATENATE("(",ROUND((H304/$H305)*100,1),")")</f>
        <v>(46.6)</v>
      </c>
      <c r="K304" s="302">
        <f t="shared" ref="K304:K305" si="232">B309-B304</f>
        <v>-0.23393697383468481</v>
      </c>
      <c r="L304" s="302">
        <f t="shared" ref="L304:L305" si="233">D309-D304</f>
        <v>-9.0036879038884798E-2</v>
      </c>
      <c r="M304" s="302">
        <f t="shared" ref="M304:M305" si="234">F309-F304</f>
        <v>6.8476792832051214E-3</v>
      </c>
      <c r="N304" s="302">
        <f t="shared" ref="N304:N305" si="235">SUM(K304:M304)</f>
        <v>-0.31712617359036449</v>
      </c>
    </row>
    <row r="305" spans="1:14" x14ac:dyDescent="0.2">
      <c r="A305" s="282" t="s">
        <v>363</v>
      </c>
      <c r="B305" s="302">
        <f>SUM(B303:B304)</f>
        <v>18.188746064772715</v>
      </c>
      <c r="C305" s="299" t="str">
        <f>CONCATENATE("(",ROUND((B305/$H305)*100,1),")")</f>
        <v>(77.2)</v>
      </c>
      <c r="D305" s="302">
        <f>SUM(D303:D304)</f>
        <v>2.7454779516845522</v>
      </c>
      <c r="E305" s="299" t="str">
        <f>CONCATENATE("(",ROUND((D305/$H305)*100,1),")")</f>
        <v>(11.6)</v>
      </c>
      <c r="F305" s="302">
        <f>SUM(F303:F304)</f>
        <v>2.6407759835427105</v>
      </c>
      <c r="G305" s="299" t="str">
        <f>CONCATENATE("(",ROUND((F305/$H305)*100,1),")")</f>
        <v>(11.2)</v>
      </c>
      <c r="H305" s="302">
        <f>SUM(H303:H304)</f>
        <v>23.574999999999982</v>
      </c>
      <c r="I305" s="299" t="str">
        <f>CONCATENATE("(",ROUND((H305/$H305)*100,1),")")</f>
        <v>(100)</v>
      </c>
      <c r="K305" s="302">
        <f t="shared" si="232"/>
        <v>-0.47666728465598851</v>
      </c>
      <c r="L305" s="302">
        <f t="shared" si="233"/>
        <v>-8.2932683860516665E-2</v>
      </c>
      <c r="M305" s="302">
        <f t="shared" si="234"/>
        <v>6.0599968516542368E-2</v>
      </c>
      <c r="N305" s="302">
        <f t="shared" si="235"/>
        <v>-0.49899999999996281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9.7284536576312792</v>
      </c>
      <c r="C308" s="299" t="str">
        <f>CONCATENATE("(",ROUND((B308/$H310)*100,1),")")</f>
        <v>(42.2)</v>
      </c>
      <c r="D308" s="302">
        <f>'Ind T6'!R126</f>
        <v>0.43679962079431567</v>
      </c>
      <c r="E308" s="299" t="str">
        <f>CONCATENATE("(",ROUND((D308/$H310)*100,1),")")</f>
        <v>(1.9)</v>
      </c>
      <c r="F308" s="302">
        <f>'Ind T6'!S126</f>
        <v>2.2416060674043483</v>
      </c>
      <c r="G308" s="299" t="str">
        <f>CONCATENATE("(",ROUND((F308/$H310)*100,1),")")</f>
        <v>(9.7)</v>
      </c>
      <c r="H308" s="302">
        <f>SUM(B308,D308,F308)</f>
        <v>12.406859345829943</v>
      </c>
      <c r="I308" s="299" t="str">
        <f>CONCATENATE("(",ROUND((H308/$H310)*100,1),")")</f>
        <v>(53.8)</v>
      </c>
      <c r="K308" s="302">
        <f>B313-B308</f>
        <v>-0.68161818578708377</v>
      </c>
      <c r="L308" s="302">
        <f>D313-D308</f>
        <v>-2.7859408041902567E-3</v>
      </c>
      <c r="M308" s="302">
        <f>F313-F308</f>
        <v>-7.3012023865710596E-2</v>
      </c>
      <c r="N308" s="302">
        <f>SUM(K308:M308)</f>
        <v>-0.75741615045698463</v>
      </c>
    </row>
    <row r="309" spans="1:14" x14ac:dyDescent="0.2">
      <c r="A309" s="282" t="s">
        <v>365</v>
      </c>
      <c r="B309" s="302">
        <f>'Ind T6'!Q125</f>
        <v>7.9836251224854484</v>
      </c>
      <c r="C309" s="299" t="str">
        <f>CONCATENATE("(",ROUND((B309/$H310)*100,1),")")</f>
        <v>(34.6)</v>
      </c>
      <c r="D309" s="302">
        <f>'Ind T6'!R125</f>
        <v>2.2257456470297199</v>
      </c>
      <c r="E309" s="299" t="str">
        <f>CONCATENATE("(",ROUND((D309/$H310)*100,1),")")</f>
        <v>(9.6)</v>
      </c>
      <c r="F309" s="302">
        <f>'Ind T6'!S125</f>
        <v>0.45976988465490465</v>
      </c>
      <c r="G309" s="299" t="str">
        <f>CONCATENATE("(",ROUND((F309/$H310)*100,1),")")</f>
        <v>(2)</v>
      </c>
      <c r="H309" s="302">
        <f t="shared" ref="H309" si="236">SUM(B309,D309,F309)</f>
        <v>10.669140654170073</v>
      </c>
      <c r="I309" s="299" t="str">
        <f>CONCATENATE("(",ROUND((H309/$H310)*100,1),")")</f>
        <v>(46.2)</v>
      </c>
      <c r="K309" s="302">
        <f t="shared" ref="K309:K310" si="237">B314-B309</f>
        <v>-0.58327721584826708</v>
      </c>
      <c r="L309" s="302">
        <f t="shared" ref="L309:L310" si="238">D314-D309</f>
        <v>-0.18155042902036822</v>
      </c>
      <c r="M309" s="302">
        <f t="shared" ref="M309:M310" si="239">F314-F309</f>
        <v>-2.5756204674398375E-2</v>
      </c>
      <c r="N309" s="302">
        <f t="shared" ref="N309:N310" si="240">SUM(K309:M309)</f>
        <v>-0.79058384954303373</v>
      </c>
    </row>
    <row r="310" spans="1:14" x14ac:dyDescent="0.2">
      <c r="A310" s="282" t="s">
        <v>363</v>
      </c>
      <c r="B310" s="302">
        <f>SUM(B308:B309)</f>
        <v>17.712078780116727</v>
      </c>
      <c r="C310" s="299" t="str">
        <f>CONCATENATE("(",ROUND((B310/$H310)*100,1),")")</f>
        <v>(76.8)</v>
      </c>
      <c r="D310" s="302">
        <f>SUM(D308:D309)</f>
        <v>2.6625452678240356</v>
      </c>
      <c r="E310" s="299" t="str">
        <f>CONCATENATE("(",ROUND((D310/$H310)*100,1),")")</f>
        <v>(11.5)</v>
      </c>
      <c r="F310" s="302">
        <f>SUM(F308:F309)</f>
        <v>2.7013759520592528</v>
      </c>
      <c r="G310" s="299" t="str">
        <f>CONCATENATE("(",ROUND((F310/$H310)*100,1),")")</f>
        <v>(11.7)</v>
      </c>
      <c r="H310" s="302">
        <f>SUM(H308:H309)</f>
        <v>23.076000000000015</v>
      </c>
      <c r="I310" s="299" t="str">
        <f>CONCATENATE("(",ROUND((H310/$H310)*100,1),")")</f>
        <v>(100)</v>
      </c>
      <c r="K310" s="302">
        <f t="shared" si="237"/>
        <v>-1.26489540163535</v>
      </c>
      <c r="L310" s="302">
        <f t="shared" si="238"/>
        <v>-0.18433636982455859</v>
      </c>
      <c r="M310" s="302">
        <f t="shared" si="239"/>
        <v>-9.8768228540108804E-2</v>
      </c>
      <c r="N310" s="302">
        <f t="shared" si="240"/>
        <v>-1.5480000000000174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9.0468354718441955</v>
      </c>
      <c r="C313" s="299" t="str">
        <f>CONCATENATE("(",ROUND((B313/$H315)*100,1),")")</f>
        <v>(42)</v>
      </c>
      <c r="D313" s="302">
        <f>'Ind T6'!W126</f>
        <v>0.43401367999012541</v>
      </c>
      <c r="E313" s="299" t="str">
        <f>CONCATENATE("(",ROUND((D313/$H315)*100,1),")")</f>
        <v>(2)</v>
      </c>
      <c r="F313" s="302">
        <f>'Ind T6'!X126</f>
        <v>2.1685940435386377</v>
      </c>
      <c r="G313" s="299" t="str">
        <f>CONCATENATE("(",ROUND((F313/$H315)*100,1),")")</f>
        <v>(10.1)</v>
      </c>
      <c r="H313" s="302">
        <f>SUM(B313,D313,F313)</f>
        <v>11.649443195372958</v>
      </c>
      <c r="I313" s="299" t="str">
        <f>CONCATENATE("(",ROUND((H313/$H315)*100,1),")")</f>
        <v>(54.1)</v>
      </c>
      <c r="K313" s="302">
        <f>B313-B303</f>
        <v>-0.92434849660838836</v>
      </c>
      <c r="L313" s="302">
        <f>D313-D303</f>
        <v>4.3182543741777102E-3</v>
      </c>
      <c r="M313" s="302">
        <f>F313-F303</f>
        <v>-1.9259734632373071E-2</v>
      </c>
      <c r="N313" s="302">
        <f>SUM(K313:M313)</f>
        <v>-0.93928997686658366</v>
      </c>
    </row>
    <row r="314" spans="1:14" x14ac:dyDescent="0.2">
      <c r="A314" s="282" t="s">
        <v>365</v>
      </c>
      <c r="B314" s="302">
        <f>'Ind T6'!V125</f>
        <v>7.4003479066371813</v>
      </c>
      <c r="C314" s="299" t="str">
        <f>CONCATENATE("(",ROUND((B314/$H315)*100,1),")")</f>
        <v>(34.4)</v>
      </c>
      <c r="D314" s="302">
        <f>'Ind T6'!W125</f>
        <v>2.0441952180093517</v>
      </c>
      <c r="E314" s="299" t="str">
        <f>CONCATENATE("(",ROUND((D314/$H315)*100,1),")")</f>
        <v>(9.5)</v>
      </c>
      <c r="F314" s="302">
        <f>'Ind T6'!X125</f>
        <v>0.43401367998050627</v>
      </c>
      <c r="G314" s="299" t="str">
        <f>CONCATENATE("(",ROUND((F314/$H315)*100,1),")")</f>
        <v>(2)</v>
      </c>
      <c r="H314" s="302">
        <f t="shared" ref="H314" si="241">SUM(B314,D314,F314)</f>
        <v>9.8785568046270384</v>
      </c>
      <c r="I314" s="299" t="str">
        <f>CONCATENATE("(",ROUND((H314/$H315)*100,1),")")</f>
        <v>(45.9)</v>
      </c>
      <c r="K314" s="302">
        <f t="shared" ref="K314:K315" si="242">B314-B304</f>
        <v>-0.8172141896829519</v>
      </c>
      <c r="L314" s="302">
        <f t="shared" ref="L314:L315" si="243">D314-D304</f>
        <v>-0.27158730805925302</v>
      </c>
      <c r="M314" s="302">
        <f t="shared" ref="M314:M315" si="244">F314-F304</f>
        <v>-1.8908525391193254E-2</v>
      </c>
      <c r="N314" s="302">
        <f t="shared" ref="N314:N315" si="245">SUM(K314:M314)</f>
        <v>-1.1077100231333983</v>
      </c>
    </row>
    <row r="315" spans="1:14" x14ac:dyDescent="0.2">
      <c r="A315" s="282" t="s">
        <v>363</v>
      </c>
      <c r="B315" s="302">
        <f>SUM(B313:B314)</f>
        <v>16.447183378481377</v>
      </c>
      <c r="C315" s="299" t="str">
        <f>CONCATENATE("(",ROUND((B315/$H315)*100,1),")")</f>
        <v>(76.4)</v>
      </c>
      <c r="D315" s="302">
        <f>SUM(D313:D314)</f>
        <v>2.478208897999477</v>
      </c>
      <c r="E315" s="299" t="str">
        <f>CONCATENATE("(",ROUND((D315/$H315)*100,1),")")</f>
        <v>(11.5)</v>
      </c>
      <c r="F315" s="302">
        <f>SUM(F313:F314)</f>
        <v>2.602607723519144</v>
      </c>
      <c r="G315" s="299" t="str">
        <f>CONCATENATE("(",ROUND((F315/$H315)*100,1),")")</f>
        <v>(12.1)</v>
      </c>
      <c r="H315" s="302">
        <f>SUM(H313:H314)</f>
        <v>21.527999999999999</v>
      </c>
      <c r="I315" s="299" t="str">
        <f>CONCATENATE("(",ROUND((H315/$H315)*100,1),")")</f>
        <v>(100)</v>
      </c>
      <c r="K315" s="302">
        <f t="shared" si="242"/>
        <v>-1.7415626862913385</v>
      </c>
      <c r="L315" s="302">
        <f t="shared" si="243"/>
        <v>-0.26726905368507525</v>
      </c>
      <c r="M315" s="302">
        <f t="shared" si="244"/>
        <v>-3.8168260023566436E-2</v>
      </c>
      <c r="N315" s="302">
        <f t="shared" si="245"/>
        <v>-2.0469999999999802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4.5873051623569596</v>
      </c>
      <c r="C324" s="299" t="str">
        <f>CONCATENATE("(",ROUND((B324/$H326)*100,1),")")</f>
        <v>(30.1)</v>
      </c>
      <c r="D324" s="302">
        <f>'Ind T6'!M135</f>
        <v>1.1198143747609468</v>
      </c>
      <c r="E324" s="299" t="str">
        <f>CONCATENATE("(",ROUND((D324/$H326)*100,1),")")</f>
        <v>(7.4)</v>
      </c>
      <c r="F324" s="302">
        <f>'Ind T6'!N135</f>
        <v>0.71437338568647379</v>
      </c>
      <c r="G324" s="299" t="str">
        <f>CONCATENATE("(",ROUND((F324/$H326)*100,1),")")</f>
        <v>(4.7)</v>
      </c>
      <c r="H324" s="302">
        <f>SUM(B324,D324,F324)</f>
        <v>6.4214929228043802</v>
      </c>
      <c r="I324" s="299" t="str">
        <f>CONCATENATE("(",ROUND((H324/$H326)*100,1),")")</f>
        <v>(42.2)</v>
      </c>
      <c r="K324" s="302">
        <f>B329-B324</f>
        <v>-2.5991073784899399E-2</v>
      </c>
      <c r="L324" s="302">
        <f>D329-D324</f>
        <v>-3.403936197541535E-3</v>
      </c>
      <c r="M324" s="302">
        <f>F329-F324</f>
        <v>3.3340013174596339E-2</v>
      </c>
      <c r="N324" s="302">
        <f>SUM(K324:M324)</f>
        <v>3.9450031921554052E-3</v>
      </c>
    </row>
    <row r="325" spans="1:14" x14ac:dyDescent="0.2">
      <c r="A325" s="282" t="s">
        <v>365</v>
      </c>
      <c r="B325" s="302">
        <f>'Ind T6'!L134</f>
        <v>4.4684177658173141</v>
      </c>
      <c r="C325" s="299" t="str">
        <f>CONCATENATE("(",ROUND((B325/$H326)*100,1),")")</f>
        <v>(29.3)</v>
      </c>
      <c r="D325" s="302">
        <f>'Ind T6'!M134</f>
        <v>3.4132921216023875</v>
      </c>
      <c r="E325" s="299" t="str">
        <f>CONCATENATE("(",ROUND((D325/$H326)*100,1),")")</f>
        <v>(22.4)</v>
      </c>
      <c r="F325" s="302">
        <f>'Ind T6'!N134</f>
        <v>0.92679718977587322</v>
      </c>
      <c r="G325" s="299" t="str">
        <f>CONCATENATE("(",ROUND((F325/$H326)*100,1),")")</f>
        <v>(6.1)</v>
      </c>
      <c r="H325" s="302">
        <f t="shared" ref="H325" si="246">SUM(B325,D325,F325)</f>
        <v>8.8085070771955749</v>
      </c>
      <c r="I325" s="299" t="str">
        <f>CONCATENATE("(",ROUND((H325/$H326)*100,1),")")</f>
        <v>(57.8)</v>
      </c>
      <c r="K325" s="302">
        <f t="shared" ref="K325:K326" si="247">B330-B325</f>
        <v>0.13627244517230253</v>
      </c>
      <c r="L325" s="302">
        <f t="shared" ref="L325:L326" si="248">D330-D325</f>
        <v>-0.16480534795914537</v>
      </c>
      <c r="M325" s="302">
        <f t="shared" ref="M325:M326" si="249">F330-F325</f>
        <v>8.5878995947378245E-3</v>
      </c>
      <c r="N325" s="302">
        <f t="shared" ref="N325:N326" si="250">SUM(K325:M325)</f>
        <v>-1.9945003192105015E-2</v>
      </c>
    </row>
    <row r="326" spans="1:14" x14ac:dyDescent="0.2">
      <c r="A326" s="282" t="s">
        <v>363</v>
      </c>
      <c r="B326" s="302">
        <f>SUM(B324:B325)</f>
        <v>9.0557229281742728</v>
      </c>
      <c r="C326" s="299" t="str">
        <f>CONCATENATE("(",ROUND((B326/$H326)*100,1),")")</f>
        <v>(59.5)</v>
      </c>
      <c r="D326" s="302">
        <f>SUM(D324:D325)</f>
        <v>4.5331064963633345</v>
      </c>
      <c r="E326" s="299" t="str">
        <f>CONCATENATE("(",ROUND((D326/$H326)*100,1),")")</f>
        <v>(29.8)</v>
      </c>
      <c r="F326" s="302">
        <f>SUM(F324:F325)</f>
        <v>1.6411705754623469</v>
      </c>
      <c r="G326" s="299" t="str">
        <f>CONCATENATE("(",ROUND((F326/$H326)*100,1),")")</f>
        <v>(10.8)</v>
      </c>
      <c r="H326" s="302">
        <f>SUM(H324:H325)</f>
        <v>15.229999999999954</v>
      </c>
      <c r="I326" s="299" t="str">
        <f>CONCATENATE("(",ROUND((H326/$H326)*100,1),")")</f>
        <v>(100)</v>
      </c>
      <c r="K326" s="302">
        <f t="shared" si="247"/>
        <v>0.1102813713874049</v>
      </c>
      <c r="L326" s="302">
        <f t="shared" si="248"/>
        <v>-0.16820928415668668</v>
      </c>
      <c r="M326" s="302">
        <f t="shared" si="249"/>
        <v>4.1927912769334164E-2</v>
      </c>
      <c r="N326" s="302">
        <f t="shared" si="250"/>
        <v>-1.5999999999947612E-2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4.5613140885720602</v>
      </c>
      <c r="C329" s="299" t="str">
        <f>CONCATENATE("(",ROUND((B329/$H331)*100,1),")")</f>
        <v>(30)</v>
      </c>
      <c r="D329" s="302">
        <f>'Ind T6'!R135</f>
        <v>1.1164104385634053</v>
      </c>
      <c r="E329" s="299" t="str">
        <f>CONCATENATE("(",ROUND((D329/$H331)*100,1),")")</f>
        <v>(7.3)</v>
      </c>
      <c r="F329" s="302">
        <f>'Ind T6'!S135</f>
        <v>0.74771339886107013</v>
      </c>
      <c r="G329" s="299" t="str">
        <f>CONCATENATE("(",ROUND((F329/$H331)*100,1),")")</f>
        <v>(4.9)</v>
      </c>
      <c r="H329" s="302">
        <f>SUM(B329,D329,F329)</f>
        <v>6.425437925996536</v>
      </c>
      <c r="I329" s="299" t="str">
        <f>CONCATENATE("(",ROUND((H329/$H331)*100,1),")")</f>
        <v>(42.2)</v>
      </c>
      <c r="K329" s="302">
        <f>B334-B329</f>
        <v>0.47335175722178668</v>
      </c>
      <c r="L329" s="302">
        <f>D334-D329</f>
        <v>0.13826554634640642</v>
      </c>
      <c r="M329" s="302">
        <f>F334-F329</f>
        <v>0.14895983404454227</v>
      </c>
      <c r="N329" s="302">
        <f>SUM(K329:M329)</f>
        <v>0.76057713761273538</v>
      </c>
    </row>
    <row r="330" spans="1:14" x14ac:dyDescent="0.2">
      <c r="A330" s="282" t="s">
        <v>365</v>
      </c>
      <c r="B330" s="302">
        <f>'Ind T6'!Q134</f>
        <v>4.6046902109896166</v>
      </c>
      <c r="C330" s="299" t="str">
        <f>CONCATENATE("(",ROUND((B330/$H331)*100,1),")")</f>
        <v>(30.3)</v>
      </c>
      <c r="D330" s="302">
        <f>'Ind T6'!R134</f>
        <v>3.2484867736432421</v>
      </c>
      <c r="E330" s="299" t="str">
        <f>CONCATENATE("(",ROUND((D330/$H331)*100,1),")")</f>
        <v>(21.4)</v>
      </c>
      <c r="F330" s="302">
        <f>'Ind T6'!S134</f>
        <v>0.93538508937061104</v>
      </c>
      <c r="G330" s="299" t="str">
        <f>CONCATENATE("(",ROUND((F330/$H331)*100,1),")")</f>
        <v>(6.1)</v>
      </c>
      <c r="H330" s="302">
        <f t="shared" ref="H330" si="251">SUM(B330,D330,F330)</f>
        <v>8.7885620740034689</v>
      </c>
      <c r="I330" s="299" t="str">
        <f>CONCATENATE("(",ROUND((H330/$H331)*100,1),")")</f>
        <v>(57.8)</v>
      </c>
      <c r="K330" s="302">
        <f t="shared" ref="K330:K331" si="252">B335-B330</f>
        <v>0.8395476222043996</v>
      </c>
      <c r="L330" s="302">
        <f t="shared" ref="L330:L331" si="253">D335-D330</f>
        <v>3.5105346944764193E-2</v>
      </c>
      <c r="M330" s="302">
        <f t="shared" ref="M330:M331" si="254">F335-F330</f>
        <v>0.1047698932380785</v>
      </c>
      <c r="N330" s="302">
        <f t="shared" ref="N330:N331" si="255">SUM(K330:M330)</f>
        <v>0.9794228623872423</v>
      </c>
    </row>
    <row r="331" spans="1:14" x14ac:dyDescent="0.2">
      <c r="A331" s="282" t="s">
        <v>363</v>
      </c>
      <c r="B331" s="302">
        <f>SUM(B329:B330)</f>
        <v>9.1660042995616777</v>
      </c>
      <c r="C331" s="299" t="str">
        <f>CONCATENATE("(",ROUND((B331/$H331)*100,1),")")</f>
        <v>(60.2)</v>
      </c>
      <c r="D331" s="302">
        <f>SUM(D329:D330)</f>
        <v>4.3648972122066478</v>
      </c>
      <c r="E331" s="299" t="str">
        <f>CONCATENATE("(",ROUND((D331/$H331)*100,1),")")</f>
        <v>(28.7)</v>
      </c>
      <c r="F331" s="302">
        <f>SUM(F329:F330)</f>
        <v>1.6830984882316811</v>
      </c>
      <c r="G331" s="299" t="str">
        <f>CONCATENATE("(",ROUND((F331/$H331)*100,1),")")</f>
        <v>(11.1)</v>
      </c>
      <c r="H331" s="302">
        <f>SUM(H329:H330)</f>
        <v>15.214000000000006</v>
      </c>
      <c r="I331" s="299" t="str">
        <f>CONCATENATE("(",ROUND((H331/$H331)*100,1),")")</f>
        <v>(100)</v>
      </c>
      <c r="K331" s="302">
        <f t="shared" si="252"/>
        <v>1.3128993794261845</v>
      </c>
      <c r="L331" s="302">
        <f t="shared" si="253"/>
        <v>0.17337089329117017</v>
      </c>
      <c r="M331" s="302">
        <f t="shared" si="254"/>
        <v>0.25372972728262089</v>
      </c>
      <c r="N331" s="302">
        <f t="shared" si="255"/>
        <v>1.7399999999999756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5.0346658457938469</v>
      </c>
      <c r="C334" s="299" t="str">
        <f>CONCATENATE("(",ROUND((B334/$H336)*100,1),")")</f>
        <v>(29.7)</v>
      </c>
      <c r="D334" s="302">
        <f>'Ind T6'!W135</f>
        <v>1.2546759849098117</v>
      </c>
      <c r="E334" s="299" t="str">
        <f>CONCATENATE("(",ROUND((D334/$H336)*100,1),")")</f>
        <v>(7.4)</v>
      </c>
      <c r="F334" s="302">
        <f>'Ind T6'!X135</f>
        <v>0.89667323290561241</v>
      </c>
      <c r="G334" s="299" t="str">
        <f>CONCATENATE("(",ROUND((F334/$H336)*100,1),")")</f>
        <v>(5.3)</v>
      </c>
      <c r="H334" s="302">
        <f>SUM(B334,D334,F334)</f>
        <v>7.1860150636092719</v>
      </c>
      <c r="I334" s="299" t="str">
        <f>CONCATENATE("(",ROUND((H334/$H336)*100,1),")")</f>
        <v>(42.4)</v>
      </c>
      <c r="K334" s="302">
        <f>B334-B324</f>
        <v>0.44736068343688729</v>
      </c>
      <c r="L334" s="302">
        <f>D334-D324</f>
        <v>0.13486161014886489</v>
      </c>
      <c r="M334" s="302">
        <f>F334-F324</f>
        <v>0.18229984721913861</v>
      </c>
      <c r="N334" s="302">
        <f>SUM(K334:M334)</f>
        <v>0.76452214080489078</v>
      </c>
    </row>
    <row r="335" spans="1:14" x14ac:dyDescent="0.2">
      <c r="A335" s="282" t="s">
        <v>365</v>
      </c>
      <c r="B335" s="302">
        <f>'Ind T6'!V134</f>
        <v>5.4442378331940162</v>
      </c>
      <c r="C335" s="299" t="str">
        <f>CONCATENATE("(",ROUND((B335/$H336)*100,1),")")</f>
        <v>(32.1)</v>
      </c>
      <c r="D335" s="302">
        <f>'Ind T6'!W134</f>
        <v>3.2835921205880063</v>
      </c>
      <c r="E335" s="299" t="str">
        <f>CONCATENATE("(",ROUND((D335/$H336)*100,1),")")</f>
        <v>(19.4)</v>
      </c>
      <c r="F335" s="302">
        <f>'Ind T6'!X134</f>
        <v>1.0401549826086895</v>
      </c>
      <c r="G335" s="299" t="str">
        <f>CONCATENATE("(",ROUND((F335/$H336)*100,1),")")</f>
        <v>(6.1)</v>
      </c>
      <c r="H335" s="302">
        <f>SUM(B335,D335,F335)</f>
        <v>9.767984936390711</v>
      </c>
      <c r="I335" s="299" t="str">
        <f>CONCATENATE("(",ROUND((H335/$H336)*100,1),")")</f>
        <v>(57.6)</v>
      </c>
      <c r="K335" s="302">
        <f t="shared" ref="K335:K336" si="256">B335-B325</f>
        <v>0.97582006737670213</v>
      </c>
      <c r="L335" s="302">
        <f t="shared" ref="L335:L336" si="257">D335-D325</f>
        <v>-0.12970000101438117</v>
      </c>
      <c r="M335" s="302">
        <f t="shared" ref="M335:M336" si="258">F335-F325</f>
        <v>0.11335779283281633</v>
      </c>
      <c r="N335" s="302">
        <f t="shared" ref="N335:N336" si="259">SUM(K335:M335)</f>
        <v>0.95947785919513728</v>
      </c>
    </row>
    <row r="336" spans="1:14" x14ac:dyDescent="0.2">
      <c r="A336" s="282" t="s">
        <v>363</v>
      </c>
      <c r="B336" s="302">
        <f>SUM(B334:B335)</f>
        <v>10.478903678987862</v>
      </c>
      <c r="C336" s="299" t="str">
        <f>CONCATENATE("(",ROUND((B336/$H336)*100,1),")")</f>
        <v>(61.8)</v>
      </c>
      <c r="D336" s="302">
        <f>SUM(D334:D335)</f>
        <v>4.538268105497818</v>
      </c>
      <c r="E336" s="299" t="str">
        <f>CONCATENATE("(",ROUND((D336/$H336)*100,1),")")</f>
        <v>(26.8)</v>
      </c>
      <c r="F336" s="302">
        <f>SUM(F334:F335)</f>
        <v>1.936828215514302</v>
      </c>
      <c r="G336" s="299" t="str">
        <f>CONCATENATE("(",ROUND((F336/$H336)*100,1),")")</f>
        <v>(11.4)</v>
      </c>
      <c r="H336" s="302">
        <f>SUM(H334:H335)</f>
        <v>16.953999999999983</v>
      </c>
      <c r="I336" s="299" t="str">
        <f>CONCATENATE("(",ROUND((H336/$H336)*100,1),")")</f>
        <v>(100)</v>
      </c>
      <c r="K336" s="302">
        <f t="shared" si="256"/>
        <v>1.4231807508135894</v>
      </c>
      <c r="L336" s="302">
        <f t="shared" si="257"/>
        <v>5.1616091344834913E-3</v>
      </c>
      <c r="M336" s="302">
        <f t="shared" si="258"/>
        <v>0.29565764005195505</v>
      </c>
      <c r="N336" s="302">
        <f t="shared" si="259"/>
        <v>1.724000000000028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37.446641517643627</v>
      </c>
      <c r="C345" s="299" t="str">
        <f>CONCATENATE("(",ROUND((B345/$H347)*100,1),")")</f>
        <v>(40.2)</v>
      </c>
      <c r="D345" s="302">
        <f>'Ind T6'!M144</f>
        <v>5.9980561981131988</v>
      </c>
      <c r="E345" s="299" t="str">
        <f>CONCATENATE("(",ROUND((D345/$H347)*100,1),")")</f>
        <v>(6.4)</v>
      </c>
      <c r="F345" s="302">
        <f>'Ind T6'!N144</f>
        <v>7.6929053817991413</v>
      </c>
      <c r="G345" s="299" t="str">
        <f>CONCATENATE("(",ROUND((F345/$H347)*100,1),")")</f>
        <v>(8.3)</v>
      </c>
      <c r="H345" s="302">
        <f>SUM(B345,D345,F345)</f>
        <v>51.137603097555967</v>
      </c>
      <c r="I345" s="299" t="str">
        <f>CONCATENATE("(",ROUND((H345/$H347)*100,1),")")</f>
        <v>(54.9)</v>
      </c>
      <c r="K345" s="302">
        <f>B350-B345</f>
        <v>0.94140431612392206</v>
      </c>
      <c r="L345" s="302">
        <f>D350-D345</f>
        <v>0.37814041039891322</v>
      </c>
      <c r="M345" s="302">
        <f>F350-F345</f>
        <v>0.40962902070174678</v>
      </c>
      <c r="N345" s="302">
        <f>SUM(K345:M345)</f>
        <v>1.7291737472245821</v>
      </c>
    </row>
    <row r="346" spans="1:14" x14ac:dyDescent="0.2">
      <c r="A346" s="282" t="s">
        <v>365</v>
      </c>
      <c r="B346" s="302">
        <f>'Ind T6'!L143</f>
        <v>25.049145386777774</v>
      </c>
      <c r="C346" s="299" t="str">
        <f>CONCATENATE("(",ROUND((B346/$H347)*100,1),")")</f>
        <v>(26.9)</v>
      </c>
      <c r="D346" s="302">
        <f>'Ind T6'!M143</f>
        <v>10.604634639870195</v>
      </c>
      <c r="E346" s="299" t="str">
        <f>CONCATENATE("(",ROUND((D346/$H347)*100,1),")")</f>
        <v>(11.4)</v>
      </c>
      <c r="F346" s="302">
        <f>'Ind T6'!N143</f>
        <v>6.3606168757960653</v>
      </c>
      <c r="G346" s="299" t="str">
        <f>CONCATENATE("(",ROUND((F346/$H347)*100,1),")")</f>
        <v>(6.8)</v>
      </c>
      <c r="H346" s="302">
        <f t="shared" ref="H346" si="260">SUM(B346,D346,F346)</f>
        <v>42.014396902444034</v>
      </c>
      <c r="I346" s="299" t="str">
        <f>CONCATENATE("(",ROUND((H346/$H347)*100,1),")")</f>
        <v>(45.1)</v>
      </c>
      <c r="K346" s="302">
        <f t="shared" ref="K346:K347" si="261">B351-B346</f>
        <v>1.4307100134671238</v>
      </c>
      <c r="L346" s="302">
        <f t="shared" ref="L346:L347" si="262">D351-D346</f>
        <v>0.61866836358073485</v>
      </c>
      <c r="M346" s="302">
        <f t="shared" ref="M346:M347" si="263">F351-F346</f>
        <v>0.57444787572756884</v>
      </c>
      <c r="N346" s="302">
        <f t="shared" ref="N346:N347" si="264">SUM(K346:M346)</f>
        <v>2.6238262527754275</v>
      </c>
    </row>
    <row r="347" spans="1:14" x14ac:dyDescent="0.2">
      <c r="A347" s="282" t="s">
        <v>363</v>
      </c>
      <c r="B347" s="302">
        <f>SUM(B345:B346)</f>
        <v>62.495786904421401</v>
      </c>
      <c r="C347" s="299" t="str">
        <f>CONCATENATE("(",ROUND((B347/$H347)*100,1),")")</f>
        <v>(67.1)</v>
      </c>
      <c r="D347" s="302">
        <f>SUM(D345:D346)</f>
        <v>16.602690837983396</v>
      </c>
      <c r="E347" s="299" t="str">
        <f>CONCATENATE("(",ROUND((D347/$H347)*100,1),")")</f>
        <v>(17.8)</v>
      </c>
      <c r="F347" s="302">
        <f>SUM(F345:F346)</f>
        <v>14.053522257595207</v>
      </c>
      <c r="G347" s="299" t="str">
        <f>CONCATENATE("(",ROUND((F347/$H347)*100,1),")")</f>
        <v>(15.1)</v>
      </c>
      <c r="H347" s="302">
        <f>SUM(H345:H346)</f>
        <v>93.152000000000001</v>
      </c>
      <c r="I347" s="299" t="str">
        <f>CONCATENATE("(",ROUND((H347/$H347)*100,1),")")</f>
        <v>(100)</v>
      </c>
      <c r="K347" s="302">
        <f t="shared" si="261"/>
        <v>2.3721143295910494</v>
      </c>
      <c r="L347" s="302">
        <f t="shared" si="262"/>
        <v>0.99680877397964451</v>
      </c>
      <c r="M347" s="302">
        <f t="shared" si="263"/>
        <v>0.98407689642931651</v>
      </c>
      <c r="N347" s="302">
        <f t="shared" si="264"/>
        <v>4.3530000000000104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38.388045833767549</v>
      </c>
      <c r="C350" s="299" t="str">
        <f>CONCATENATE("(",ROUND((B350/$H352)*100,1),")")</f>
        <v>(39.4)</v>
      </c>
      <c r="D350" s="302">
        <f>'Ind T6'!R144</f>
        <v>6.376196608512112</v>
      </c>
      <c r="E350" s="299" t="str">
        <f>CONCATENATE("(",ROUND((D350/$H352)*100,1),")")</f>
        <v>(6.5)</v>
      </c>
      <c r="F350" s="302">
        <f>'Ind T6'!S144</f>
        <v>8.1025344025008881</v>
      </c>
      <c r="G350" s="299" t="str">
        <f>CONCATENATE("(",ROUND((F350/$H352)*100,1),")")</f>
        <v>(8.3)</v>
      </c>
      <c r="H350" s="302">
        <f>SUM(B350,D350,F350)</f>
        <v>52.866776844780546</v>
      </c>
      <c r="I350" s="299" t="str">
        <f>CONCATENATE("(",ROUND((H350/$H352)*100,1),")")</f>
        <v>(54.2)</v>
      </c>
      <c r="K350" s="302">
        <f>B355-B350</f>
        <v>1.2981862669315873</v>
      </c>
      <c r="L350" s="302">
        <f>D355-D350</f>
        <v>0.6803797126970661</v>
      </c>
      <c r="M350" s="302">
        <f>F355-F350</f>
        <v>0.64536876063044879</v>
      </c>
      <c r="N350" s="302">
        <f>SUM(K350:M350)</f>
        <v>2.6239347402591022</v>
      </c>
    </row>
    <row r="351" spans="1:14" x14ac:dyDescent="0.2">
      <c r="A351" s="282" t="s">
        <v>365</v>
      </c>
      <c r="B351" s="302">
        <f>'Ind T6'!Q143</f>
        <v>26.479855400244897</v>
      </c>
      <c r="C351" s="299" t="str">
        <f>CONCATENATE("(",ROUND((B351/$H352)*100,1),")")</f>
        <v>(27.2)</v>
      </c>
      <c r="D351" s="302">
        <f>'Ind T6'!R143</f>
        <v>11.22330300345093</v>
      </c>
      <c r="E351" s="299" t="str">
        <f>CONCATENATE("(",ROUND((D351/$H352)*100,1),")")</f>
        <v>(11.5)</v>
      </c>
      <c r="F351" s="302">
        <f>'Ind T6'!S143</f>
        <v>6.9350647515236341</v>
      </c>
      <c r="G351" s="299" t="str">
        <f>CONCATENATE("(",ROUND((F351/$H352)*100,1),")")</f>
        <v>(7.1)</v>
      </c>
      <c r="H351" s="302">
        <f t="shared" ref="H351" si="265">SUM(B351,D351,F351)</f>
        <v>44.638223155219457</v>
      </c>
      <c r="I351" s="299" t="str">
        <f>CONCATENATE("(",ROUND((H351/$H352)*100,1),")")</f>
        <v>(45.8)</v>
      </c>
      <c r="K351" s="302">
        <f t="shared" ref="K351:K352" si="266">B356-B351</f>
        <v>1.983733646205021</v>
      </c>
      <c r="L351" s="302">
        <f t="shared" ref="L351:L352" si="267">D356-D351</f>
        <v>0.88360916450968574</v>
      </c>
      <c r="M351" s="302">
        <f t="shared" ref="M351:M352" si="268">F356-F351</f>
        <v>0.9637224490261076</v>
      </c>
      <c r="N351" s="302">
        <f t="shared" ref="N351:N352" si="269">SUM(K351:M351)</f>
        <v>3.8310652597408144</v>
      </c>
    </row>
    <row r="352" spans="1:14" x14ac:dyDescent="0.2">
      <c r="A352" s="282" t="s">
        <v>363</v>
      </c>
      <c r="B352" s="302">
        <f>SUM(B350:B351)</f>
        <v>64.86790123401245</v>
      </c>
      <c r="C352" s="299" t="str">
        <f>CONCATENATE("(",ROUND((B352/$H352)*100,1),")")</f>
        <v>(66.5)</v>
      </c>
      <c r="D352" s="302">
        <f>SUM(D350:D351)</f>
        <v>17.59949961196304</v>
      </c>
      <c r="E352" s="299" t="str">
        <f>CONCATENATE("(",ROUND((D352/$H352)*100,1),")")</f>
        <v>(18)</v>
      </c>
      <c r="F352" s="302">
        <f>SUM(F350:F351)</f>
        <v>15.037599154024523</v>
      </c>
      <c r="G352" s="299" t="str">
        <f>CONCATENATE("(",ROUND((F352/$H352)*100,1),")")</f>
        <v>(15.4)</v>
      </c>
      <c r="H352" s="302">
        <f>SUM(H350:H351)</f>
        <v>97.504999999999995</v>
      </c>
      <c r="I352" s="299" t="str">
        <f>CONCATENATE("(",ROUND((H352/$H352)*100,1),")")</f>
        <v>(100)</v>
      </c>
      <c r="K352" s="302">
        <f t="shared" si="266"/>
        <v>3.2819199131366048</v>
      </c>
      <c r="L352" s="302">
        <f t="shared" si="267"/>
        <v>1.5639888772067536</v>
      </c>
      <c r="M352" s="302">
        <f t="shared" si="268"/>
        <v>1.6090912096565546</v>
      </c>
      <c r="N352" s="302">
        <f t="shared" si="269"/>
        <v>6.454999999999913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39.686232100699137</v>
      </c>
      <c r="C355" s="299" t="str">
        <f>CONCATENATE("(",ROUND((B355/$H357)*100,1),")")</f>
        <v>(38.2)</v>
      </c>
      <c r="D355" s="302">
        <f>'Ind T6'!W144</f>
        <v>7.0565763212091781</v>
      </c>
      <c r="E355" s="299" t="str">
        <f>CONCATENATE("(",ROUND((D355/$H357)*100,1),")")</f>
        <v>(6.8)</v>
      </c>
      <c r="F355" s="302">
        <f>'Ind T6'!X144</f>
        <v>8.7479031631313369</v>
      </c>
      <c r="G355" s="299" t="str">
        <f>CONCATENATE("(",ROUND((F355/$H357)*100,1),")")</f>
        <v>(8.4)</v>
      </c>
      <c r="H355" s="302">
        <f>SUM(B355,D355,F355)</f>
        <v>55.490711585039648</v>
      </c>
      <c r="I355" s="299" t="str">
        <f>CONCATENATE("(",ROUND((H355/$H357)*100,1),")")</f>
        <v>(53.4)</v>
      </c>
      <c r="K355" s="302">
        <f>B355-B345</f>
        <v>2.2395905830555094</v>
      </c>
      <c r="L355" s="302">
        <f>D355-D345</f>
        <v>1.0585201230959793</v>
      </c>
      <c r="M355" s="302">
        <f>F355-F345</f>
        <v>1.0549977813321956</v>
      </c>
      <c r="N355" s="302">
        <f>SUM(K355:M355)</f>
        <v>4.3531084874836843</v>
      </c>
    </row>
    <row r="356" spans="1:14" x14ac:dyDescent="0.2">
      <c r="A356" s="282" t="s">
        <v>365</v>
      </c>
      <c r="B356" s="302">
        <f>'Ind T6'!V143</f>
        <v>28.463589046449918</v>
      </c>
      <c r="C356" s="299" t="str">
        <f>CONCATENATE("(",ROUND((B356/$H357)*100,1),")")</f>
        <v>(27.4)</v>
      </c>
      <c r="D356" s="302">
        <f>'Ind T6'!W143</f>
        <v>12.106912167960616</v>
      </c>
      <c r="E356" s="299" t="str">
        <f>CONCATENATE("(",ROUND((D356/$H357)*100,1),")")</f>
        <v>(11.6)</v>
      </c>
      <c r="F356" s="302">
        <f>'Ind T6'!X143</f>
        <v>7.8987872005497417</v>
      </c>
      <c r="G356" s="299" t="str">
        <f>CONCATENATE("(",ROUND((F356/$H357)*100,1),")")</f>
        <v>(7.6)</v>
      </c>
      <c r="H356" s="302">
        <f t="shared" ref="H356" si="270">SUM(B356,D356,F356)</f>
        <v>48.469288414960275</v>
      </c>
      <c r="I356" s="299" t="str">
        <f>CONCATENATE("(",ROUND((H356/$H357)*100,1),")")</f>
        <v>(46.6)</v>
      </c>
      <c r="K356" s="302">
        <f t="shared" ref="K356:K357" si="271">B356-B346</f>
        <v>3.4144436596721448</v>
      </c>
      <c r="L356" s="302">
        <f t="shared" ref="L356:L357" si="272">D356-D346</f>
        <v>1.5022775280904206</v>
      </c>
      <c r="M356" s="302">
        <f t="shared" ref="M356:M357" si="273">F356-F346</f>
        <v>1.5381703247536764</v>
      </c>
      <c r="N356" s="302">
        <f t="shared" ref="N356:N357" si="274">SUM(K356:M356)</f>
        <v>6.4548915125162418</v>
      </c>
    </row>
    <row r="357" spans="1:14" x14ac:dyDescent="0.2">
      <c r="A357" s="282" t="s">
        <v>363</v>
      </c>
      <c r="B357" s="302">
        <f>SUM(B355:B356)</f>
        <v>68.149821147149055</v>
      </c>
      <c r="C357" s="299" t="str">
        <f>CONCATENATE("(",ROUND((B357/$H357)*100,1),")")</f>
        <v>(65.6)</v>
      </c>
      <c r="D357" s="302">
        <f>SUM(D355:D356)</f>
        <v>19.163488489169794</v>
      </c>
      <c r="E357" s="299" t="str">
        <f>CONCATENATE("(",ROUND((D357/$H357)*100,1),")")</f>
        <v>(18.4)</v>
      </c>
      <c r="F357" s="302">
        <f>SUM(F355:F356)</f>
        <v>16.646690363681078</v>
      </c>
      <c r="G357" s="299" t="str">
        <f>CONCATENATE("(",ROUND((F357/$H357)*100,1),")")</f>
        <v>(16)</v>
      </c>
      <c r="H357" s="302">
        <f>SUM(H355:H356)</f>
        <v>103.95999999999992</v>
      </c>
      <c r="I357" s="299" t="str">
        <f>CONCATENATE("(",ROUND((H357/$H357)*100,1),")")</f>
        <v>(100)</v>
      </c>
      <c r="K357" s="302">
        <f t="shared" si="271"/>
        <v>5.6540342427276542</v>
      </c>
      <c r="L357" s="302">
        <f t="shared" si="272"/>
        <v>2.5607976511863981</v>
      </c>
      <c r="M357" s="302">
        <f t="shared" si="273"/>
        <v>2.5931681060858711</v>
      </c>
      <c r="N357" s="302">
        <f t="shared" si="274"/>
        <v>10.807999999999923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21.483968506921613</v>
      </c>
      <c r="C366" s="299" t="str">
        <f>CONCATENATE("(",ROUND((B366/$H368)*100,1),")")</f>
        <v>(33)</v>
      </c>
      <c r="D366" s="302">
        <f>'Ind T6'!M153</f>
        <v>9.4192229990074292</v>
      </c>
      <c r="E366" s="299" t="str">
        <f>CONCATENATE("(",ROUND((D366/$H368)*100,1),")")</f>
        <v>(14.5)</v>
      </c>
      <c r="F366" s="302">
        <f>'Ind T6'!N153</f>
        <v>5.3496983992648923</v>
      </c>
      <c r="G366" s="299" t="str">
        <f>CONCATENATE("(",ROUND((F366/$H368)*100,1),")")</f>
        <v>(8.2)</v>
      </c>
      <c r="H366" s="302">
        <f>SUM(B366,D366,F366)</f>
        <v>36.252889905193939</v>
      </c>
      <c r="I366" s="299" t="str">
        <f>CONCATENATE("(",ROUND((H366/$H368)*100,1),")")</f>
        <v>(55.7)</v>
      </c>
      <c r="K366" s="302">
        <f>B371-B366</f>
        <v>0.98799370148816834</v>
      </c>
      <c r="L366" s="302">
        <f>D371-D366</f>
        <v>0.4129137513951413</v>
      </c>
      <c r="M366" s="302">
        <f>F371-F366</f>
        <v>0.15845612602687797</v>
      </c>
      <c r="N366" s="302">
        <f>SUM(K366:M366)</f>
        <v>1.5593635789101876</v>
      </c>
    </row>
    <row r="367" spans="1:14" x14ac:dyDescent="0.2">
      <c r="A367" s="282" t="s">
        <v>365</v>
      </c>
      <c r="B367" s="302">
        <f>'Ind T6'!L152</f>
        <v>11.863793923501939</v>
      </c>
      <c r="C367" s="299" t="str">
        <f>CONCATENATE("(",ROUND((B367/$H368)*100,1),")")</f>
        <v>(18.2)</v>
      </c>
      <c r="D367" s="302">
        <f>'Ind T6'!M152</f>
        <v>12.084976674525599</v>
      </c>
      <c r="E367" s="299" t="str">
        <f>CONCATENATE("(",ROUND((D367/$H368)*100,1),")")</f>
        <v>(18.6)</v>
      </c>
      <c r="F367" s="302">
        <f>'Ind T6'!N152</f>
        <v>4.8483394967785252</v>
      </c>
      <c r="G367" s="299" t="str">
        <f>CONCATENATE("(",ROUND((F367/$H368)*100,1),")")</f>
        <v>(7.5)</v>
      </c>
      <c r="H367" s="302">
        <f t="shared" ref="H367" si="275">SUM(B367,D367,F367)</f>
        <v>28.797110094806062</v>
      </c>
      <c r="I367" s="299" t="str">
        <f>CONCATENATE("(",ROUND((H367/$H368)*100,1),")")</f>
        <v>(44.3)</v>
      </c>
      <c r="K367" s="302">
        <f t="shared" ref="K367:K368" si="276">B372-B367</f>
        <v>0.76861359906928506</v>
      </c>
      <c r="L367" s="302">
        <f t="shared" ref="L367:L368" si="277">D372-D367</f>
        <v>0.31848637451592055</v>
      </c>
      <c r="M367" s="302">
        <f t="shared" ref="M367:M368" si="278">F372-F367</f>
        <v>0.13853644750440708</v>
      </c>
      <c r="N367" s="302">
        <f t="shared" ref="N367:N368" si="279">SUM(K367:M367)</f>
        <v>1.2256364210896127</v>
      </c>
    </row>
    <row r="368" spans="1:14" x14ac:dyDescent="0.2">
      <c r="A368" s="282" t="s">
        <v>363</v>
      </c>
      <c r="B368" s="302">
        <f>SUM(B366:B367)</f>
        <v>33.34776243042355</v>
      </c>
      <c r="C368" s="299" t="str">
        <f>CONCATENATE("(",ROUND((B368/$H368)*100,1),")")</f>
        <v>(51.3)</v>
      </c>
      <c r="D368" s="302">
        <f>SUM(D366:D367)</f>
        <v>21.50419967353303</v>
      </c>
      <c r="E368" s="299" t="str">
        <f>CONCATENATE("(",ROUND((D368/$H368)*100,1),")")</f>
        <v>(33.1)</v>
      </c>
      <c r="F368" s="302">
        <f>SUM(F366:F367)</f>
        <v>10.198037896043417</v>
      </c>
      <c r="G368" s="299" t="str">
        <f>CONCATENATE("(",ROUND((F368/$H368)*100,1),")")</f>
        <v>(15.7)</v>
      </c>
      <c r="H368" s="302">
        <f>SUM(H366:H367)</f>
        <v>65.05</v>
      </c>
      <c r="I368" s="299" t="str">
        <f>CONCATENATE("(",ROUND((H368/$H368)*100,1),")")</f>
        <v>(100)</v>
      </c>
      <c r="K368" s="302">
        <f t="shared" si="276"/>
        <v>1.7566073005574552</v>
      </c>
      <c r="L368" s="302">
        <f t="shared" si="277"/>
        <v>0.7314001259110583</v>
      </c>
      <c r="M368" s="302">
        <f t="shared" si="278"/>
        <v>0.29699257353128594</v>
      </c>
      <c r="N368" s="302">
        <f t="shared" si="279"/>
        <v>2.7849999999997994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22.471962208409781</v>
      </c>
      <c r="C371" s="299" t="str">
        <f>CONCATENATE("(",ROUND((B371/$H373)*100,1),")")</f>
        <v>(33.1)</v>
      </c>
      <c r="D371" s="302">
        <f>'Ind T6'!R153</f>
        <v>9.8321367504025705</v>
      </c>
      <c r="E371" s="299" t="str">
        <f>CONCATENATE("(",ROUND((D371/$H373)*100,1),")")</f>
        <v>(14.5)</v>
      </c>
      <c r="F371" s="302">
        <f>'Ind T6'!S153</f>
        <v>5.5081545252917703</v>
      </c>
      <c r="G371" s="299" t="str">
        <f>CONCATENATE("(",ROUND((F371/$H373)*100,1),")")</f>
        <v>(8.1)</v>
      </c>
      <c r="H371" s="302">
        <f>SUM(B371,D371,F371)</f>
        <v>37.812253484104126</v>
      </c>
      <c r="I371" s="299" t="str">
        <f>CONCATENATE("(",ROUND((H371/$H373)*100,1),")")</f>
        <v>(55.7)</v>
      </c>
      <c r="K371" s="302">
        <f>B376-B371</f>
        <v>1.7227995426355314</v>
      </c>
      <c r="L371" s="302">
        <f>D376-D371</f>
        <v>0.65696025915336698</v>
      </c>
      <c r="M371" s="302">
        <f>F376-F371</f>
        <v>0.44076644199313808</v>
      </c>
      <c r="N371" s="302">
        <f>SUM(K371:M371)</f>
        <v>2.8205262437820364</v>
      </c>
    </row>
    <row r="372" spans="1:14" x14ac:dyDescent="0.2">
      <c r="A372" s="282" t="s">
        <v>365</v>
      </c>
      <c r="B372" s="302">
        <f>'Ind T6'!Q152</f>
        <v>12.632407522571224</v>
      </c>
      <c r="C372" s="299" t="str">
        <f>CONCATENATE("(",ROUND((B372/$H373)*100,1),")")</f>
        <v>(18.6)</v>
      </c>
      <c r="D372" s="302">
        <f>'Ind T6'!R152</f>
        <v>12.40346304904152</v>
      </c>
      <c r="E372" s="299" t="str">
        <f>CONCATENATE("(",ROUND((D372/$H373)*100,1),")")</f>
        <v>(18.3)</v>
      </c>
      <c r="F372" s="302">
        <f>'Ind T6'!S152</f>
        <v>4.9868759442829322</v>
      </c>
      <c r="G372" s="299" t="str">
        <f>CONCATENATE("(",ROUND((F372/$H373)*100,1),")")</f>
        <v>(7.4)</v>
      </c>
      <c r="H372" s="302">
        <f t="shared" ref="H372" si="280">SUM(B372,D372,F372)</f>
        <v>30.022746515895676</v>
      </c>
      <c r="I372" s="299" t="str">
        <f>CONCATENATE("(",ROUND((H372/$H373)*100,1),")")</f>
        <v>(44.3)</v>
      </c>
      <c r="K372" s="302">
        <f t="shared" ref="K372:K373" si="281">B377-B372</f>
        <v>1.2716321832343045</v>
      </c>
      <c r="L372" s="302">
        <f t="shared" ref="L372:L373" si="282">D377-D372</f>
        <v>0.49456782845530789</v>
      </c>
      <c r="M372" s="302">
        <f t="shared" ref="M372:M373" si="283">F377-F372</f>
        <v>0.43027374452853895</v>
      </c>
      <c r="N372" s="302">
        <f t="shared" ref="N372:N373" si="284">SUM(K372:M372)</f>
        <v>2.1964737562181513</v>
      </c>
    </row>
    <row r="373" spans="1:14" x14ac:dyDescent="0.2">
      <c r="A373" s="282" t="s">
        <v>363</v>
      </c>
      <c r="B373" s="302">
        <f>SUM(B371:B372)</f>
        <v>35.104369730981006</v>
      </c>
      <c r="C373" s="299" t="str">
        <f>CONCATENATE("(",ROUND((B373/$H373)*100,1),")")</f>
        <v>(51.7)</v>
      </c>
      <c r="D373" s="302">
        <f>SUM(D371:D372)</f>
        <v>22.235599799444088</v>
      </c>
      <c r="E373" s="299" t="str">
        <f>CONCATENATE("(",ROUND((D373/$H373)*100,1),")")</f>
        <v>(32.8)</v>
      </c>
      <c r="F373" s="302">
        <f>SUM(F371:F372)</f>
        <v>10.495030469574703</v>
      </c>
      <c r="G373" s="299" t="str">
        <f>CONCATENATE("(",ROUND((F373/$H373)*100,1),")")</f>
        <v>(15.5)</v>
      </c>
      <c r="H373" s="302">
        <f>SUM(H371:H372)</f>
        <v>67.834999999999809</v>
      </c>
      <c r="I373" s="299" t="str">
        <f>CONCATENATE("(",ROUND((H373/$H373)*100,1),")")</f>
        <v>(100)</v>
      </c>
      <c r="K373" s="302">
        <f t="shared" si="281"/>
        <v>2.9944317258698376</v>
      </c>
      <c r="L373" s="302">
        <f t="shared" si="282"/>
        <v>1.1515280876086749</v>
      </c>
      <c r="M373" s="302">
        <f t="shared" si="283"/>
        <v>0.87104018652167703</v>
      </c>
      <c r="N373" s="302">
        <f t="shared" si="284"/>
        <v>5.0170000000001895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24.194761751045313</v>
      </c>
      <c r="C376" s="299" t="str">
        <f>CONCATENATE("(",ROUND((B376/$H378)*100,1),")")</f>
        <v>(33.2)</v>
      </c>
      <c r="D376" s="302">
        <f>'Ind T6'!W153</f>
        <v>10.489097009555937</v>
      </c>
      <c r="E376" s="299" t="str">
        <f>CONCATENATE("(",ROUND((D376/$H378)*100,1),")")</f>
        <v>(14.4)</v>
      </c>
      <c r="F376" s="302">
        <f>'Ind T6'!X153</f>
        <v>5.9489209672849084</v>
      </c>
      <c r="G376" s="299" t="str">
        <f>CONCATENATE("(",ROUND((F376/$H378)*100,1),")")</f>
        <v>(8.2)</v>
      </c>
      <c r="H376" s="302">
        <f>SUM(B376,D376,F376)</f>
        <v>40.63277972788616</v>
      </c>
      <c r="I376" s="299" t="str">
        <f>CONCATENATE("(",ROUND((H376/$H378)*100,1),")")</f>
        <v>(55.8)</v>
      </c>
      <c r="K376" s="302">
        <f>B376-B366</f>
        <v>2.7107932441236997</v>
      </c>
      <c r="L376" s="302">
        <f>D376-D366</f>
        <v>1.0698740105485083</v>
      </c>
      <c r="M376" s="302">
        <f>F376-F366</f>
        <v>0.59922256802001606</v>
      </c>
      <c r="N376" s="302">
        <f>SUM(K376:M376)</f>
        <v>4.379889822692224</v>
      </c>
    </row>
    <row r="377" spans="1:14" x14ac:dyDescent="0.2">
      <c r="A377" s="282" t="s">
        <v>365</v>
      </c>
      <c r="B377" s="302">
        <f>'Ind T6'!V152</f>
        <v>13.904039705805529</v>
      </c>
      <c r="C377" s="299" t="str">
        <f>CONCATENATE("(",ROUND((B377/$H378)*100,1),")")</f>
        <v>(19.1)</v>
      </c>
      <c r="D377" s="302">
        <f>'Ind T6'!W152</f>
        <v>12.898030877496828</v>
      </c>
      <c r="E377" s="299" t="str">
        <f>CONCATENATE("(",ROUND((D377/$H378)*100,1),")")</f>
        <v>(17.7)</v>
      </c>
      <c r="F377" s="302">
        <f>'Ind T6'!X152</f>
        <v>5.4171496888114712</v>
      </c>
      <c r="G377" s="299" t="str">
        <f>CONCATENATE("(",ROUND((F377/$H378)*100,1),")")</f>
        <v>(7.4)</v>
      </c>
      <c r="H377" s="302">
        <f t="shared" ref="H377" si="285">SUM(B377,D377,F377)</f>
        <v>32.21922027211383</v>
      </c>
      <c r="I377" s="299" t="str">
        <f>CONCATENATE("(",ROUND((H377/$H378)*100,1),")")</f>
        <v>(44.2)</v>
      </c>
      <c r="K377" s="302">
        <f t="shared" ref="K377:K378" si="286">B377-B367</f>
        <v>2.0402457823035896</v>
      </c>
      <c r="L377" s="302">
        <f t="shared" ref="L377:L378" si="287">D377-D367</f>
        <v>0.81305420297122843</v>
      </c>
      <c r="M377" s="302">
        <f t="shared" ref="M377:M378" si="288">F377-F367</f>
        <v>0.56881019203294603</v>
      </c>
      <c r="N377" s="302">
        <f t="shared" ref="N377:N378" si="289">SUM(K377:M377)</f>
        <v>3.422110177307764</v>
      </c>
    </row>
    <row r="378" spans="1:14" x14ac:dyDescent="0.2">
      <c r="A378" s="282" t="s">
        <v>363</v>
      </c>
      <c r="B378" s="302">
        <f>SUM(B376:B377)</f>
        <v>38.098801456850843</v>
      </c>
      <c r="C378" s="299" t="str">
        <f>CONCATENATE("(",ROUND((B378/$H378)*100,1),")")</f>
        <v>(52.3)</v>
      </c>
      <c r="D378" s="302">
        <f>SUM(D376:D377)</f>
        <v>23.387127887052763</v>
      </c>
      <c r="E378" s="299" t="str">
        <f>CONCATENATE("(",ROUND((D378/$H378)*100,1),")")</f>
        <v>(32.1)</v>
      </c>
      <c r="F378" s="302">
        <f>SUM(F376:F377)</f>
        <v>11.36607065609638</v>
      </c>
      <c r="G378" s="299" t="str">
        <f>CONCATENATE("(",ROUND((F378/$H378)*100,1),")")</f>
        <v>(15.6)</v>
      </c>
      <c r="H378" s="302">
        <f>SUM(H376:H377)</f>
        <v>72.85199999999999</v>
      </c>
      <c r="I378" s="299" t="str">
        <f>CONCATENATE("(",ROUND((H378/$H378)*100,1),")")</f>
        <v>(100)</v>
      </c>
      <c r="K378" s="302">
        <f t="shared" si="286"/>
        <v>4.7510390264272928</v>
      </c>
      <c r="L378" s="302">
        <f t="shared" si="287"/>
        <v>1.8829282135197332</v>
      </c>
      <c r="M378" s="302">
        <f t="shared" si="288"/>
        <v>1.168032760052963</v>
      </c>
      <c r="N378" s="302">
        <f t="shared" si="289"/>
        <v>7.8019999999999889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9.5000434170539201</v>
      </c>
      <c r="C387" s="299" t="str">
        <f>CONCATENATE("(",ROUND((B387/$H389)*100,1),")")</f>
        <v>(35.9)</v>
      </c>
      <c r="D387" s="302">
        <f>'Ind T6'!M162</f>
        <v>1.3681658586214545</v>
      </c>
      <c r="E387" s="299" t="str">
        <f>CONCATENATE("(",ROUND((D387/$H389)*100,1),")")</f>
        <v>(5.2)</v>
      </c>
      <c r="F387" s="302">
        <f>'Ind T6'!N162</f>
        <v>0.51373361882025737</v>
      </c>
      <c r="G387" s="299" t="str">
        <f>CONCATENATE("(",ROUND((F387/$H389)*100,1),")")</f>
        <v>(1.9)</v>
      </c>
      <c r="H387" s="302">
        <f>SUM(B387,D387,F387)</f>
        <v>11.381942894495632</v>
      </c>
      <c r="I387" s="299" t="str">
        <f>CONCATENATE("(",ROUND((H387/$H389)*100,1),")")</f>
        <v>(43.1)</v>
      </c>
      <c r="K387" s="302">
        <f>B392-B387</f>
        <v>0.17827753901077159</v>
      </c>
      <c r="L387" s="302">
        <f>D392-D387</f>
        <v>0.13100880410714599</v>
      </c>
      <c r="M387" s="302">
        <f>F392-F387</f>
        <v>2.091996276096264E-2</v>
      </c>
      <c r="N387" s="302">
        <f>SUM(K387:M387)</f>
        <v>0.33020630587888022</v>
      </c>
    </row>
    <row r="388" spans="1:14" x14ac:dyDescent="0.2">
      <c r="A388" s="282" t="s">
        <v>365</v>
      </c>
      <c r="B388" s="302">
        <f>'Ind T6'!L161</f>
        <v>7.9060879880484878</v>
      </c>
      <c r="C388" s="299" t="str">
        <f>CONCATENATE("(",ROUND((B388/$H389)*100,1),")")</f>
        <v>(29.9)</v>
      </c>
      <c r="D388" s="302">
        <f>'Ind T6'!M161</f>
        <v>6.2929490782710396</v>
      </c>
      <c r="E388" s="299" t="str">
        <f>CONCATENATE("(",ROUND((D388/$H389)*100,1),")")</f>
        <v>(23.8)</v>
      </c>
      <c r="F388" s="302">
        <f>'Ind T6'!N161</f>
        <v>0.85002003918488656</v>
      </c>
      <c r="G388" s="299" t="str">
        <f>CONCATENATE("(",ROUND((F388/$H389)*100,1),")")</f>
        <v>(3.2)</v>
      </c>
      <c r="H388" s="302">
        <f t="shared" ref="H388" si="290">SUM(B388,D388,F388)</f>
        <v>15.049057105504414</v>
      </c>
      <c r="I388" s="299" t="str">
        <f>CONCATENATE("(",ROUND((H388/$H389)*100,1),")")</f>
        <v>(56.9)</v>
      </c>
      <c r="K388" s="302">
        <f t="shared" ref="K388:K389" si="291">B393-B388</f>
        <v>0.31425786000721967</v>
      </c>
      <c r="L388" s="302">
        <f t="shared" ref="L388:L389" si="292">D393-D388</f>
        <v>0.26361201416460034</v>
      </c>
      <c r="M388" s="302">
        <f t="shared" ref="M388:M389" si="293">F393-F388</f>
        <v>3.4923819949192358E-2</v>
      </c>
      <c r="N388" s="302">
        <f t="shared" ref="N388:N389" si="294">SUM(K388:M388)</f>
        <v>0.61279369412101237</v>
      </c>
    </row>
    <row r="389" spans="1:14" x14ac:dyDescent="0.2">
      <c r="A389" s="282" t="s">
        <v>363</v>
      </c>
      <c r="B389" s="302">
        <f>SUM(B387:B388)</f>
        <v>17.406131405102407</v>
      </c>
      <c r="C389" s="299" t="str">
        <f>CONCATENATE("(",ROUND((B389/$H389)*100,1),")")</f>
        <v>(65.9)</v>
      </c>
      <c r="D389" s="302">
        <f>SUM(D387:D388)</f>
        <v>7.6611149368924938</v>
      </c>
      <c r="E389" s="299" t="str">
        <f>CONCATENATE("(",ROUND((D389/$H389)*100,1),")")</f>
        <v>(29)</v>
      </c>
      <c r="F389" s="302">
        <f>SUM(F387:F388)</f>
        <v>1.3637536580051439</v>
      </c>
      <c r="G389" s="299" t="str">
        <f>CONCATENATE("(",ROUND((F389/$H389)*100,1),")")</f>
        <v>(5.2)</v>
      </c>
      <c r="H389" s="302">
        <f>SUM(H387:H388)</f>
        <v>26.431000000000047</v>
      </c>
      <c r="I389" s="299" t="str">
        <f>CONCATENATE("(",ROUND((H389/$H389)*100,1),")")</f>
        <v>(100)</v>
      </c>
      <c r="K389" s="302">
        <f t="shared" si="291"/>
        <v>0.49253539901799215</v>
      </c>
      <c r="L389" s="302">
        <f t="shared" si="292"/>
        <v>0.394620818271747</v>
      </c>
      <c r="M389" s="302">
        <f t="shared" si="293"/>
        <v>5.5843782710154999E-2</v>
      </c>
      <c r="N389" s="302">
        <f t="shared" si="294"/>
        <v>0.94299999999989415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9.6783209560646917</v>
      </c>
      <c r="C392" s="299" t="str">
        <f>CONCATENATE("(",ROUND((B392/$H394)*100,1),")")</f>
        <v>(35.4)</v>
      </c>
      <c r="D392" s="302">
        <f>'Ind T6'!R162</f>
        <v>1.4991746627286004</v>
      </c>
      <c r="E392" s="299" t="str">
        <f>CONCATENATE("(",ROUND((D392/$H394)*100,1),")")</f>
        <v>(5.5)</v>
      </c>
      <c r="F392" s="302">
        <f>'Ind T6'!S162</f>
        <v>0.53465358158122001</v>
      </c>
      <c r="G392" s="299" t="str">
        <f>CONCATENATE("(",ROUND((F392/$H394)*100,1),")")</f>
        <v>(2)</v>
      </c>
      <c r="H392" s="302">
        <f>SUM(B392,D392,F392)</f>
        <v>11.712149200374512</v>
      </c>
      <c r="I392" s="299" t="str">
        <f>CONCATENATE("(",ROUND((H392/$H394)*100,1),")")</f>
        <v>(42.8)</v>
      </c>
      <c r="K392" s="302">
        <f>B397-B392</f>
        <v>-0.44786917977363672</v>
      </c>
      <c r="L392" s="302">
        <f>D397-D392</f>
        <v>0.14502852675556244</v>
      </c>
      <c r="M392" s="302">
        <f>F397-F392</f>
        <v>2.5998678782356288E-3</v>
      </c>
      <c r="N392" s="302">
        <f>SUM(K392:M392)</f>
        <v>-0.30024078513983865</v>
      </c>
    </row>
    <row r="393" spans="1:14" x14ac:dyDescent="0.2">
      <c r="A393" s="282" t="s">
        <v>365</v>
      </c>
      <c r="B393" s="302">
        <f>'Ind T6'!Q161</f>
        <v>8.2203458480557074</v>
      </c>
      <c r="C393" s="299" t="str">
        <f>CONCATENATE("(",ROUND((B393/$H394)*100,1),")")</f>
        <v>(30)</v>
      </c>
      <c r="D393" s="302">
        <f>'Ind T6'!R161</f>
        <v>6.5565610924356399</v>
      </c>
      <c r="E393" s="299" t="str">
        <f>CONCATENATE("(",ROUND((D393/$H394)*100,1),")")</f>
        <v>(24)</v>
      </c>
      <c r="F393" s="302">
        <f>'Ind T6'!S161</f>
        <v>0.88494385913407891</v>
      </c>
      <c r="G393" s="299" t="str">
        <f>CONCATENATE("(",ROUND((F393/$H394)*100,1),")")</f>
        <v>(3.2)</v>
      </c>
      <c r="H393" s="302">
        <f t="shared" ref="H393" si="295">SUM(B393,D393,F393)</f>
        <v>15.661850799625427</v>
      </c>
      <c r="I393" s="299" t="str">
        <f>CONCATENATE("(",ROUND((H393/$H394)*100,1),")")</f>
        <v>(57.2)</v>
      </c>
      <c r="K393" s="302">
        <f t="shared" ref="K393:K394" si="296">B398-B393</f>
        <v>-4.7716080709292896E-2</v>
      </c>
      <c r="L393" s="302">
        <f t="shared" ref="L393:L394" si="297">D398-D393</f>
        <v>-3.5179245893352196E-2</v>
      </c>
      <c r="M393" s="302">
        <f t="shared" ref="M393:M394" si="298">F398-F393</f>
        <v>2.1361117425575671E-3</v>
      </c>
      <c r="N393" s="302">
        <f t="shared" ref="N393:N394" si="299">SUM(K393:M393)</f>
        <v>-8.0759214860087525E-2</v>
      </c>
    </row>
    <row r="394" spans="1:14" x14ac:dyDescent="0.2">
      <c r="A394" s="282" t="s">
        <v>363</v>
      </c>
      <c r="B394" s="302">
        <f>SUM(B392:B393)</f>
        <v>17.898666804120399</v>
      </c>
      <c r="C394" s="299" t="str">
        <f>CONCATENATE("(",ROUND((B394/$H394)*100,1),")")</f>
        <v>(65.4)</v>
      </c>
      <c r="D394" s="302">
        <f>SUM(D392:D393)</f>
        <v>8.0557357551642408</v>
      </c>
      <c r="E394" s="299" t="str">
        <f>CONCATENATE("(",ROUND((D394/$H394)*100,1),")")</f>
        <v>(29.4)</v>
      </c>
      <c r="F394" s="302">
        <f>SUM(F392:F393)</f>
        <v>1.4195974407152989</v>
      </c>
      <c r="G394" s="299" t="str">
        <f>CONCATENATE("(",ROUND((F394/$H394)*100,1),")")</f>
        <v>(5.2)</v>
      </c>
      <c r="H394" s="302">
        <f>SUM(H392:H393)</f>
        <v>27.373999999999938</v>
      </c>
      <c r="I394" s="299" t="str">
        <f>CONCATENATE("(",ROUND((H394/$H394)*100,1),")")</f>
        <v>(100)</v>
      </c>
      <c r="K394" s="302">
        <f t="shared" si="296"/>
        <v>-0.49558526048292961</v>
      </c>
      <c r="L394" s="302">
        <f t="shared" si="297"/>
        <v>0.10984928086221046</v>
      </c>
      <c r="M394" s="302">
        <f t="shared" si="298"/>
        <v>4.7359796207930849E-3</v>
      </c>
      <c r="N394" s="302">
        <f t="shared" si="299"/>
        <v>-0.38099999999992606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9.230451776291055</v>
      </c>
      <c r="C397" s="299" t="str">
        <f>CONCATENATE("(",ROUND((B397/$H399)*100,1),")")</f>
        <v>(34.2)</v>
      </c>
      <c r="D397" s="302">
        <f>'Ind T6'!W162</f>
        <v>1.6442031894841629</v>
      </c>
      <c r="E397" s="299" t="str">
        <f>CONCATENATE("(",ROUND((D397/$H399)*100,1),")")</f>
        <v>(6.1)</v>
      </c>
      <c r="F397" s="302">
        <f>'Ind T6'!X162</f>
        <v>0.53725344945945563</v>
      </c>
      <c r="G397" s="299" t="str">
        <f>CONCATENATE("(",ROUND((F397/$H399)*100,1),")")</f>
        <v>(2)</v>
      </c>
      <c r="H397" s="302">
        <f>SUM(B397,D397,F397)</f>
        <v>11.411908415234674</v>
      </c>
      <c r="I397" s="299" t="str">
        <f>CONCATENATE("(",ROUND((H397/$H399)*100,1),")")</f>
        <v>(42.3)</v>
      </c>
      <c r="K397" s="302">
        <f>B397-B387</f>
        <v>-0.26959164076286513</v>
      </c>
      <c r="L397" s="302">
        <f>D397-D387</f>
        <v>0.27603733086270843</v>
      </c>
      <c r="M397" s="302">
        <f>F397-F387</f>
        <v>2.3519830639198269E-2</v>
      </c>
      <c r="N397" s="302">
        <f>SUM(K397:M397)</f>
        <v>2.9965520739041573E-2</v>
      </c>
    </row>
    <row r="398" spans="1:14" x14ac:dyDescent="0.2">
      <c r="A398" s="282" t="s">
        <v>365</v>
      </c>
      <c r="B398" s="302">
        <f>'Ind T6'!V161</f>
        <v>8.1726297673464146</v>
      </c>
      <c r="C398" s="299" t="str">
        <f>CONCATENATE("(",ROUND((B398/$H399)*100,1),")")</f>
        <v>(30.3)</v>
      </c>
      <c r="D398" s="302">
        <f>'Ind T6'!W161</f>
        <v>6.5213818465422877</v>
      </c>
      <c r="E398" s="299" t="str">
        <f>CONCATENATE("(",ROUND((D398/$H399)*100,1),")")</f>
        <v>(24.2)</v>
      </c>
      <c r="F398" s="302">
        <f>'Ind T6'!X161</f>
        <v>0.88707997087663648</v>
      </c>
      <c r="G398" s="299" t="str">
        <f>CONCATENATE("(",ROUND((F398/$H399)*100,1),")")</f>
        <v>(3.3)</v>
      </c>
      <c r="H398" s="302">
        <f t="shared" ref="H398" si="300">SUM(B398,D398,F398)</f>
        <v>15.581091584765337</v>
      </c>
      <c r="I398" s="299" t="str">
        <f>CONCATENATE("(",ROUND((H398/$H399)*100,1),")")</f>
        <v>(57.7)</v>
      </c>
      <c r="K398" s="302">
        <f t="shared" ref="K398:K399" si="301">B398-B388</f>
        <v>0.26654177929792677</v>
      </c>
      <c r="L398" s="302">
        <f t="shared" ref="L398:L399" si="302">D398-D388</f>
        <v>0.22843276827124814</v>
      </c>
      <c r="M398" s="302">
        <f t="shared" ref="M398:M399" si="303">F398-F388</f>
        <v>3.7059931691749926E-2</v>
      </c>
      <c r="N398" s="302">
        <f t="shared" ref="N398:N399" si="304">SUM(K398:M398)</f>
        <v>0.53203447926092484</v>
      </c>
    </row>
    <row r="399" spans="1:14" x14ac:dyDescent="0.2">
      <c r="A399" s="282" t="s">
        <v>363</v>
      </c>
      <c r="B399" s="302">
        <f>SUM(B397:B398)</f>
        <v>17.40308154363747</v>
      </c>
      <c r="C399" s="299" t="str">
        <f>CONCATENATE("(",ROUND((B399/$H399)*100,1),")")</f>
        <v>(64.5)</v>
      </c>
      <c r="D399" s="302">
        <f>SUM(D397:D398)</f>
        <v>8.1655850360264512</v>
      </c>
      <c r="E399" s="299" t="str">
        <f>CONCATENATE("(",ROUND((D399/$H399)*100,1),")")</f>
        <v>(30.3)</v>
      </c>
      <c r="F399" s="302">
        <f>SUM(F397:F398)</f>
        <v>1.424333420336092</v>
      </c>
      <c r="G399" s="299" t="str">
        <f>CONCATENATE("(",ROUND((F399/$H399)*100,1),")")</f>
        <v>(5.3)</v>
      </c>
      <c r="H399" s="302">
        <f>SUM(H397:H398)</f>
        <v>26.993000000000009</v>
      </c>
      <c r="I399" s="299" t="str">
        <f>CONCATENATE("(",ROUND((H399/$H399)*100,1),")")</f>
        <v>(100)</v>
      </c>
      <c r="K399" s="302">
        <f t="shared" si="301"/>
        <v>-3.0498614649374645E-3</v>
      </c>
      <c r="L399" s="302">
        <f t="shared" si="302"/>
        <v>0.50447009913395746</v>
      </c>
      <c r="M399" s="302">
        <f t="shared" si="303"/>
        <v>6.0579762330948084E-2</v>
      </c>
      <c r="N399" s="302">
        <f t="shared" si="304"/>
        <v>0.56199999999996808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12.441393581084439</v>
      </c>
      <c r="C408" s="299" t="str">
        <f>CONCATENATE("(",ROUND((B408/$H410)*100,1),")")</f>
        <v>(16.6)</v>
      </c>
      <c r="D408" s="302">
        <f>'Ind T6'!M171</f>
        <v>6.2652840682747604</v>
      </c>
      <c r="E408" s="299" t="str">
        <f>CONCATENATE("(",ROUND((D408/$H410)*100,1),")")</f>
        <v>(8.3)</v>
      </c>
      <c r="F408" s="302">
        <f>'Ind T6'!N171</f>
        <v>4.0383566448847805</v>
      </c>
      <c r="G408" s="299" t="str">
        <f>CONCATENATE("(",ROUND((F408/$H410)*100,1),")")</f>
        <v>(5.4)</v>
      </c>
      <c r="H408" s="302">
        <f>SUM(B408,D408,F408)</f>
        <v>22.745034294243979</v>
      </c>
      <c r="I408" s="299" t="str">
        <f>CONCATENATE("(",ROUND((H408/$H410)*100,1),")")</f>
        <v>(30.3)</v>
      </c>
      <c r="K408" s="302">
        <f>B413-B408</f>
        <v>-0.18869113134227256</v>
      </c>
      <c r="L408" s="302">
        <f>D413-D408</f>
        <v>7.0626310062926301E-2</v>
      </c>
      <c r="M408" s="302">
        <f>F413-F408</f>
        <v>6.952341427676334E-2</v>
      </c>
      <c r="N408" s="302">
        <f>SUM(K408:M408)</f>
        <v>-4.8541407002582915E-2</v>
      </c>
    </row>
    <row r="409" spans="1:14" x14ac:dyDescent="0.2">
      <c r="A409" s="282" t="s">
        <v>365</v>
      </c>
      <c r="B409" s="302">
        <f>'Ind T6'!L170</f>
        <v>19.472539268649925</v>
      </c>
      <c r="C409" s="299" t="str">
        <f>CONCATENATE("(",ROUND((B409/$H410)*100,1),")")</f>
        <v>(25.9)</v>
      </c>
      <c r="D409" s="302">
        <f>'Ind T6'!M170</f>
        <v>26.832282633220395</v>
      </c>
      <c r="E409" s="299" t="str">
        <f>CONCATENATE("(",ROUND((D409/$H410)*100,1),")")</f>
        <v>(35.7)</v>
      </c>
      <c r="F409" s="302">
        <f>'Ind T6'!N170</f>
        <v>6.0661438038856677</v>
      </c>
      <c r="G409" s="299" t="str">
        <f>CONCATENATE("(",ROUND((F409/$H410)*100,1),")")</f>
        <v>(8.1)</v>
      </c>
      <c r="H409" s="302">
        <f t="shared" ref="H409" si="305">SUM(B409,D409,F409)</f>
        <v>52.370965705755985</v>
      </c>
      <c r="I409" s="299" t="str">
        <f>CONCATENATE("(",ROUND((H409/$H410)*100,1),")")</f>
        <v>(69.7)</v>
      </c>
      <c r="K409" s="302">
        <f t="shared" ref="K409:K410" si="306">B414-B409</f>
        <v>0.39034940626538273</v>
      </c>
      <c r="L409" s="302">
        <f t="shared" ref="L409:L410" si="307">D414-D409</f>
        <v>-0.63348357927868904</v>
      </c>
      <c r="M409" s="302">
        <f t="shared" ref="M409:M410" si="308">F414-F409</f>
        <v>5.4675580015970837E-2</v>
      </c>
      <c r="N409" s="302">
        <f t="shared" ref="N409:N410" si="309">SUM(K409:M409)</f>
        <v>-0.18845859299733547</v>
      </c>
    </row>
    <row r="410" spans="1:14" x14ac:dyDescent="0.2">
      <c r="A410" s="282" t="s">
        <v>363</v>
      </c>
      <c r="B410" s="302">
        <f>SUM(B408:B409)</f>
        <v>31.913932849734366</v>
      </c>
      <c r="C410" s="299" t="str">
        <f>CONCATENATE("(",ROUND((B410/$H410)*100,1),")")</f>
        <v>(42.5)</v>
      </c>
      <c r="D410" s="302">
        <f>SUM(D408:D409)</f>
        <v>33.097566701495154</v>
      </c>
      <c r="E410" s="299" t="str">
        <f>CONCATENATE("(",ROUND((D410/$H410)*100,1),")")</f>
        <v>(44.1)</v>
      </c>
      <c r="F410" s="302">
        <f>SUM(F408:F409)</f>
        <v>10.104500448770448</v>
      </c>
      <c r="G410" s="299" t="str">
        <f>CONCATENATE("(",ROUND((F410/$H410)*100,1),")")</f>
        <v>(13.5)</v>
      </c>
      <c r="H410" s="302">
        <f>SUM(H408:H409)</f>
        <v>75.115999999999957</v>
      </c>
      <c r="I410" s="299" t="str">
        <f>CONCATENATE("(",ROUND((H410/$H410)*100,1),")")</f>
        <v>(100)</v>
      </c>
      <c r="K410" s="302">
        <f t="shared" si="306"/>
        <v>0.20165827492310484</v>
      </c>
      <c r="L410" s="302">
        <f t="shared" si="307"/>
        <v>-0.56285726921576185</v>
      </c>
      <c r="M410" s="302">
        <f t="shared" si="308"/>
        <v>0.12419899429273329</v>
      </c>
      <c r="N410" s="302">
        <f t="shared" si="309"/>
        <v>-0.23699999999992372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12.252702449742166</v>
      </c>
      <c r="C413" s="299" t="str">
        <f>CONCATENATE("(",ROUND((B413/$H415)*100,1),")")</f>
        <v>(16.4)</v>
      </c>
      <c r="D413" s="302">
        <f>'Ind T6'!R171</f>
        <v>6.3359103783376867</v>
      </c>
      <c r="E413" s="299" t="str">
        <f>CONCATENATE("(",ROUND((D413/$H415)*100,1),")")</f>
        <v>(8.5)</v>
      </c>
      <c r="F413" s="302">
        <f>'Ind T6'!S171</f>
        <v>4.1078800591615439</v>
      </c>
      <c r="G413" s="299" t="str">
        <f>CONCATENATE("(",ROUND((F413/$H415)*100,1),")")</f>
        <v>(5.5)</v>
      </c>
      <c r="H413" s="302">
        <f>SUM(B413,D413,F413)</f>
        <v>22.696492887241398</v>
      </c>
      <c r="I413" s="299" t="str">
        <f>CONCATENATE("(",ROUND((H413/$H415)*100,1),")")</f>
        <v>(30.3)</v>
      </c>
      <c r="K413" s="302">
        <f>B418-B413</f>
        <v>1.7562077308177493E-3</v>
      </c>
      <c r="L413" s="302">
        <f>D418-D413</f>
        <v>0.30582036067246943</v>
      </c>
      <c r="M413" s="302">
        <f>F418-F413</f>
        <v>0.23647416925962617</v>
      </c>
      <c r="N413" s="302">
        <f>SUM(K413:M413)</f>
        <v>0.54405073766291334</v>
      </c>
    </row>
    <row r="414" spans="1:14" x14ac:dyDescent="0.2">
      <c r="A414" s="282" t="s">
        <v>365</v>
      </c>
      <c r="B414" s="302">
        <f>'Ind T6'!Q170</f>
        <v>19.862888674915308</v>
      </c>
      <c r="C414" s="299" t="str">
        <f>CONCATENATE("(",ROUND((B414/$H415)*100,1),")")</f>
        <v>(26.5)</v>
      </c>
      <c r="D414" s="302">
        <f>'Ind T6'!R170</f>
        <v>26.198799053941705</v>
      </c>
      <c r="E414" s="299" t="str">
        <f>CONCATENATE("(",ROUND((D414/$H415)*100,1),")")</f>
        <v>(35)</v>
      </c>
      <c r="F414" s="302">
        <f>'Ind T6'!S170</f>
        <v>6.1208193839016385</v>
      </c>
      <c r="G414" s="299" t="str">
        <f>CONCATENATE("(",ROUND((F414/$H415)*100,1),")")</f>
        <v>(8.2)</v>
      </c>
      <c r="H414" s="302">
        <f t="shared" ref="H414" si="310">SUM(B414,D414,F414)</f>
        <v>52.18250711275865</v>
      </c>
      <c r="I414" s="299" t="str">
        <f>CONCATENATE("(",ROUND((H414/$H415)*100,1),")")</f>
        <v>(69.7)</v>
      </c>
      <c r="K414" s="302">
        <f t="shared" ref="K414:K415" si="311">B419-B414</f>
        <v>1.4631745220300658</v>
      </c>
      <c r="L414" s="302">
        <f t="shared" ref="L414:L415" si="312">D419-D414</f>
        <v>-0.48556732722074614</v>
      </c>
      <c r="M414" s="302">
        <f t="shared" ref="M414:M415" si="313">F419-F414</f>
        <v>0.16834206752774694</v>
      </c>
      <c r="N414" s="302">
        <f t="shared" ref="N414:N415" si="314">SUM(K414:M414)</f>
        <v>1.1459492623370666</v>
      </c>
    </row>
    <row r="415" spans="1:14" x14ac:dyDescent="0.2">
      <c r="A415" s="282" t="s">
        <v>363</v>
      </c>
      <c r="B415" s="302">
        <f>SUM(B413:B414)</f>
        <v>32.11559112465747</v>
      </c>
      <c r="C415" s="299" t="str">
        <f>CONCATENATE("(",ROUND((B415/$H415)*100,1),")")</f>
        <v>(42.9)</v>
      </c>
      <c r="D415" s="302">
        <f>SUM(D413:D414)</f>
        <v>32.534709432279392</v>
      </c>
      <c r="E415" s="299" t="str">
        <f>CONCATENATE("(",ROUND((D415/$H415)*100,1),")")</f>
        <v>(43.4)</v>
      </c>
      <c r="F415" s="302">
        <f>SUM(F413:F414)</f>
        <v>10.228699443063181</v>
      </c>
      <c r="G415" s="299" t="str">
        <f>CONCATENATE("(",ROUND((F415/$H415)*100,1),")")</f>
        <v>(13.7)</v>
      </c>
      <c r="H415" s="302">
        <f>SUM(H413:H414)</f>
        <v>74.879000000000048</v>
      </c>
      <c r="I415" s="299" t="str">
        <f>CONCATENATE("(",ROUND((H415/$H415)*100,1),")")</f>
        <v>(100)</v>
      </c>
      <c r="K415" s="302">
        <f t="shared" si="311"/>
        <v>1.4649307297608871</v>
      </c>
      <c r="L415" s="302">
        <f t="shared" si="312"/>
        <v>-0.17974696654827937</v>
      </c>
      <c r="M415" s="302">
        <f t="shared" si="313"/>
        <v>0.404816236787374</v>
      </c>
      <c r="N415" s="302">
        <f t="shared" si="314"/>
        <v>1.6899999999999817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12.254458657472984</v>
      </c>
      <c r="C418" s="299" t="str">
        <f>CONCATENATE("(",ROUND((B418/$H420)*100,1),")")</f>
        <v>(16)</v>
      </c>
      <c r="D418" s="302">
        <f>'Ind T6'!W171</f>
        <v>6.6417307390101561</v>
      </c>
      <c r="E418" s="299" t="str">
        <f>CONCATENATE("(",ROUND((D418/$H420)*100,1),")")</f>
        <v>(8.7)</v>
      </c>
      <c r="F418" s="302">
        <f>'Ind T6'!X171</f>
        <v>4.34435422842117</v>
      </c>
      <c r="G418" s="299" t="str">
        <f>CONCATENATE("(",ROUND((F418/$H420)*100,1),")")</f>
        <v>(5.7)</v>
      </c>
      <c r="H418" s="302">
        <f>SUM(B418,D418,F418)</f>
        <v>23.240543624904312</v>
      </c>
      <c r="I418" s="299" t="str">
        <f>CONCATENATE("(",ROUND((H418/$H420)*100,1),")")</f>
        <v>(30.4)</v>
      </c>
      <c r="K418" s="302">
        <f>B418-B408</f>
        <v>-0.18693492361145481</v>
      </c>
      <c r="L418" s="302">
        <f>D418-D408</f>
        <v>0.37644667073539573</v>
      </c>
      <c r="M418" s="302">
        <f>F418-F408</f>
        <v>0.30599758353638951</v>
      </c>
      <c r="N418" s="302">
        <f>SUM(K418:M418)</f>
        <v>0.49550933066033043</v>
      </c>
    </row>
    <row r="419" spans="1:14" x14ac:dyDescent="0.2">
      <c r="A419" s="282" t="s">
        <v>365</v>
      </c>
      <c r="B419" s="302">
        <f>'Ind T6'!V170</f>
        <v>21.326063196945373</v>
      </c>
      <c r="C419" s="299" t="str">
        <f>CONCATENATE("(",ROUND((B419/$H420)*100,1),")")</f>
        <v>(27.9)</v>
      </c>
      <c r="D419" s="302">
        <f>'Ind T6'!W170</f>
        <v>25.713231726720959</v>
      </c>
      <c r="E419" s="299" t="str">
        <f>CONCATENATE("(",ROUND((D419/$H420)*100,1),")")</f>
        <v>(33.6)</v>
      </c>
      <c r="F419" s="302">
        <f>'Ind T6'!X170</f>
        <v>6.2891614514293854</v>
      </c>
      <c r="G419" s="299" t="str">
        <f>CONCATENATE("(",ROUND((F419/$H420)*100,1),")")</f>
        <v>(8.2)</v>
      </c>
      <c r="H419" s="302">
        <f t="shared" ref="H419" si="315">SUM(B419,D419,F419)</f>
        <v>53.328456375095719</v>
      </c>
      <c r="I419" s="299" t="str">
        <f>CONCATENATE("(",ROUND((H419/$H420)*100,1),")")</f>
        <v>(69.6)</v>
      </c>
      <c r="K419" s="302">
        <f t="shared" ref="K419:K420" si="316">B419-B409</f>
        <v>1.8535239282954485</v>
      </c>
      <c r="L419" s="302">
        <f t="shared" ref="L419:L420" si="317">D419-D409</f>
        <v>-1.1190509064994352</v>
      </c>
      <c r="M419" s="302">
        <f t="shared" ref="M419:M420" si="318">F419-F409</f>
        <v>0.22301764754371778</v>
      </c>
      <c r="N419" s="302">
        <f t="shared" ref="N419:N420" si="319">SUM(K419:M419)</f>
        <v>0.95749066933973115</v>
      </c>
    </row>
    <row r="420" spans="1:14" x14ac:dyDescent="0.2">
      <c r="A420" s="282" t="s">
        <v>363</v>
      </c>
      <c r="B420" s="302">
        <f>SUM(B418:B419)</f>
        <v>33.580521854418357</v>
      </c>
      <c r="C420" s="299" t="str">
        <f>CONCATENATE("(",ROUND((B420/$H420)*100,1),")")</f>
        <v>(43.9)</v>
      </c>
      <c r="D420" s="302">
        <f>SUM(D418:D419)</f>
        <v>32.354962465731113</v>
      </c>
      <c r="E420" s="299" t="str">
        <f>CONCATENATE("(",ROUND((D420/$H420)*100,1),")")</f>
        <v>(42.3)</v>
      </c>
      <c r="F420" s="302">
        <f>SUM(F418:F419)</f>
        <v>10.633515679850555</v>
      </c>
      <c r="G420" s="299" t="str">
        <f>CONCATENATE("(",ROUND((F420/$H420)*100,1),")")</f>
        <v>(13.9)</v>
      </c>
      <c r="H420" s="302">
        <f>SUM(H418:H419)</f>
        <v>76.569000000000031</v>
      </c>
      <c r="I420" s="299" t="str">
        <f>CONCATENATE("(",ROUND((H420/$H420)*100,1),")")</f>
        <v>(100)</v>
      </c>
      <c r="K420" s="302">
        <f t="shared" si="316"/>
        <v>1.666589004683992</v>
      </c>
      <c r="L420" s="302">
        <f t="shared" si="317"/>
        <v>-0.74260423576404122</v>
      </c>
      <c r="M420" s="302">
        <f t="shared" si="318"/>
        <v>0.52901523108010728</v>
      </c>
      <c r="N420" s="302">
        <f t="shared" si="319"/>
        <v>1.453000000000058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12.839971823849789</v>
      </c>
      <c r="C429" s="299" t="str">
        <f>CONCATENATE("(",ROUND((B429/$H431)*100,1),")")</f>
        <v>(13.3)</v>
      </c>
      <c r="D429" s="302">
        <f>'Ind T6'!M180</f>
        <v>5.4970466697218905</v>
      </c>
      <c r="E429" s="299" t="str">
        <f>CONCATENATE("(",ROUND((D429/$H431)*100,1),")")</f>
        <v>(5.7)</v>
      </c>
      <c r="F429" s="302">
        <f>'Ind T6'!N180</f>
        <v>1.7386909617046904</v>
      </c>
      <c r="G429" s="299" t="str">
        <f>CONCATENATE("(",ROUND((F429/$H431)*100,1),")")</f>
        <v>(1.8)</v>
      </c>
      <c r="H429" s="302">
        <f>SUM(B429,D429,F429)</f>
        <v>20.075709455276371</v>
      </c>
      <c r="I429" s="299" t="str">
        <f>CONCATENATE("(",ROUND((H429/$H431)*100,1),")")</f>
        <v>(20.8)</v>
      </c>
      <c r="K429" s="302">
        <f>B434-B429</f>
        <v>0.57236362730600554</v>
      </c>
      <c r="L429" s="302">
        <f>D434-D429</f>
        <v>0.31668745323625291</v>
      </c>
      <c r="M429" s="302">
        <f>F434-F429</f>
        <v>8.3457249923621912E-3</v>
      </c>
      <c r="N429" s="302">
        <f>SUM(K429:M429)</f>
        <v>0.89739680553462065</v>
      </c>
    </row>
    <row r="430" spans="1:14" x14ac:dyDescent="0.2">
      <c r="A430" s="282" t="s">
        <v>365</v>
      </c>
      <c r="B430" s="302">
        <f>'Ind T6'!L179</f>
        <v>35.964313110896889</v>
      </c>
      <c r="C430" s="299" t="str">
        <f>CONCATENATE("(",ROUND((B430/$H431)*100,1),")")</f>
        <v>(37.2)</v>
      </c>
      <c r="D430" s="302">
        <f>'Ind T6'!M179</f>
        <v>33.584650702584774</v>
      </c>
      <c r="E430" s="299" t="str">
        <f>CONCATENATE("(",ROUND((D430/$H431)*100,1),")")</f>
        <v>(34.8)</v>
      </c>
      <c r="F430" s="302">
        <f>'Ind T6'!N179</f>
        <v>6.9443267312418939</v>
      </c>
      <c r="G430" s="299" t="str">
        <f>CONCATENATE("(",ROUND((F430/$H431)*100,1),")")</f>
        <v>(7.2)</v>
      </c>
      <c r="H430" s="302">
        <f t="shared" ref="H430" si="320">SUM(B430,D430,F430)</f>
        <v>76.49329054472355</v>
      </c>
      <c r="I430" s="299" t="str">
        <f>CONCATENATE("(",ROUND((H430/$H431)*100,1),")")</f>
        <v>(79.2)</v>
      </c>
      <c r="K430" s="302">
        <f t="shared" ref="K430:K431" si="321">B435-B430</f>
        <v>2.4676608709692616</v>
      </c>
      <c r="L430" s="302">
        <f t="shared" ref="L430:L431" si="322">D435-D430</f>
        <v>0.21383467843944004</v>
      </c>
      <c r="M430" s="302">
        <f t="shared" ref="M430:M431" si="323">F435-F430</f>
        <v>0.65810764505694141</v>
      </c>
      <c r="N430" s="302">
        <f t="shared" ref="N430:N431" si="324">SUM(K430:M430)</f>
        <v>3.339603194465643</v>
      </c>
    </row>
    <row r="431" spans="1:14" x14ac:dyDescent="0.2">
      <c r="A431" s="282" t="s">
        <v>363</v>
      </c>
      <c r="B431" s="302">
        <f>SUM(B429:B430)</f>
        <v>48.804284934746676</v>
      </c>
      <c r="C431" s="299" t="str">
        <f>CONCATENATE("(",ROUND((B431/$H431)*100,1),")")</f>
        <v>(50.5)</v>
      </c>
      <c r="D431" s="302">
        <f>SUM(D429:D430)</f>
        <v>39.081697372306664</v>
      </c>
      <c r="E431" s="299" t="str">
        <f>CONCATENATE("(",ROUND((D431/$H431)*100,1),")")</f>
        <v>(40.5)</v>
      </c>
      <c r="F431" s="302">
        <f>SUM(F429:F430)</f>
        <v>8.683017692946585</v>
      </c>
      <c r="G431" s="299" t="str">
        <f>CONCATENATE("(",ROUND((F431/$H431)*100,1),")")</f>
        <v>(9)</v>
      </c>
      <c r="H431" s="302">
        <f>SUM(H429:H430)</f>
        <v>96.568999999999917</v>
      </c>
      <c r="I431" s="299" t="str">
        <f>CONCATENATE("(",ROUND((H431/$H431)*100,1),")")</f>
        <v>(100)</v>
      </c>
      <c r="K431" s="302">
        <f t="shared" si="321"/>
        <v>3.0400244982752724</v>
      </c>
      <c r="L431" s="302">
        <f t="shared" si="322"/>
        <v>0.53052213167569562</v>
      </c>
      <c r="M431" s="302">
        <f t="shared" si="323"/>
        <v>0.66645337004930383</v>
      </c>
      <c r="N431" s="302">
        <f t="shared" si="324"/>
        <v>4.2370000000002719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13.412335451155794</v>
      </c>
      <c r="C434" s="299" t="str">
        <f>CONCATENATE("(",ROUND((B434/$H436)*100,1),")")</f>
        <v>(13.3)</v>
      </c>
      <c r="D434" s="302">
        <f>'Ind T6'!R180</f>
        <v>5.8137341229581434</v>
      </c>
      <c r="E434" s="299" t="str">
        <f>CONCATENATE("(",ROUND((D434/$H436)*100,1),")")</f>
        <v>(5.8)</v>
      </c>
      <c r="F434" s="302">
        <f>'Ind T6'!S180</f>
        <v>1.7470366866970526</v>
      </c>
      <c r="G434" s="299" t="str">
        <f>CONCATENATE("(",ROUND((F434/$H436)*100,1),")")</f>
        <v>(1.7)</v>
      </c>
      <c r="H434" s="302">
        <f>SUM(B434,D434,F434)</f>
        <v>20.973106260810987</v>
      </c>
      <c r="I434" s="299" t="str">
        <f>CONCATENATE("(",ROUND((H434/$H436)*100,1),")")</f>
        <v>(20.8)</v>
      </c>
      <c r="K434" s="302">
        <f>B439-B434</f>
        <v>0.26481843359184865</v>
      </c>
      <c r="L434" s="302">
        <f>D439-D434</f>
        <v>0.25214489985690403</v>
      </c>
      <c r="M434" s="302">
        <f>F439-F434</f>
        <v>-0.11866097139880161</v>
      </c>
      <c r="N434" s="302">
        <f>SUM(K434:M434)</f>
        <v>0.39830236204995106</v>
      </c>
    </row>
    <row r="435" spans="1:14" x14ac:dyDescent="0.2">
      <c r="A435" s="282" t="s">
        <v>365</v>
      </c>
      <c r="B435" s="302">
        <f>'Ind T6'!Q179</f>
        <v>38.43197398186615</v>
      </c>
      <c r="C435" s="299" t="str">
        <f>CONCATENATE("(",ROUND((B435/$H436)*100,1),")")</f>
        <v>(38.1)</v>
      </c>
      <c r="D435" s="302">
        <f>'Ind T6'!R179</f>
        <v>33.798485381024214</v>
      </c>
      <c r="E435" s="299" t="str">
        <f>CONCATENATE("(",ROUND((D435/$H436)*100,1),")")</f>
        <v>(33.5)</v>
      </c>
      <c r="F435" s="302">
        <f>'Ind T6'!S179</f>
        <v>7.6024343762988353</v>
      </c>
      <c r="G435" s="299" t="str">
        <f>CONCATENATE("(",ROUND((F435/$H436)*100,1),")")</f>
        <v>(7.5)</v>
      </c>
      <c r="H435" s="302">
        <f t="shared" ref="H435" si="325">SUM(B435,D435,F435)</f>
        <v>79.832893739189203</v>
      </c>
      <c r="I435" s="299" t="str">
        <f>CONCATENATE("(",ROUND((H435/$H436)*100,1),")")</f>
        <v>(79.2)</v>
      </c>
      <c r="K435" s="302">
        <f t="shared" ref="K435:K436" si="326">B440-B435</f>
        <v>2.497474183042435</v>
      </c>
      <c r="L435" s="302">
        <f t="shared" ref="L435:L436" si="327">D440-D435</f>
        <v>-2.0028341898987136</v>
      </c>
      <c r="M435" s="302">
        <f t="shared" ref="M435:M436" si="328">F440-F435</f>
        <v>0.69805764480609778</v>
      </c>
      <c r="N435" s="302">
        <f t="shared" ref="N435:N436" si="329">SUM(K435:M435)</f>
        <v>1.1926976379498191</v>
      </c>
    </row>
    <row r="436" spans="1:14" x14ac:dyDescent="0.2">
      <c r="A436" s="282" t="s">
        <v>363</v>
      </c>
      <c r="B436" s="302">
        <f>SUM(B434:B435)</f>
        <v>51.844309433021948</v>
      </c>
      <c r="C436" s="299" t="str">
        <f>CONCATENATE("(",ROUND((B436/$H436)*100,1),")")</f>
        <v>(51.4)</v>
      </c>
      <c r="D436" s="302">
        <f>SUM(D434:D435)</f>
        <v>39.612219503982359</v>
      </c>
      <c r="E436" s="299" t="str">
        <f>CONCATENATE("(",ROUND((D436/$H436)*100,1),")")</f>
        <v>(39.3)</v>
      </c>
      <c r="F436" s="302">
        <f>SUM(F434:F435)</f>
        <v>9.3494710629958888</v>
      </c>
      <c r="G436" s="299" t="str">
        <f>CONCATENATE("(",ROUND((F436/$H436)*100,1),")")</f>
        <v>(9.3)</v>
      </c>
      <c r="H436" s="302">
        <f>SUM(H434:H435)</f>
        <v>100.80600000000018</v>
      </c>
      <c r="I436" s="299" t="str">
        <f>CONCATENATE("(",ROUND((H436/$H436)*100,1),")")</f>
        <v>(100)</v>
      </c>
      <c r="K436" s="302">
        <f t="shared" si="326"/>
        <v>2.7622926166342836</v>
      </c>
      <c r="L436" s="302">
        <f t="shared" si="327"/>
        <v>-1.7506892900418123</v>
      </c>
      <c r="M436" s="302">
        <f t="shared" si="328"/>
        <v>0.57939667340729528</v>
      </c>
      <c r="N436" s="302">
        <f t="shared" si="329"/>
        <v>1.5909999999997666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13.677153884747643</v>
      </c>
      <c r="C439" s="299" t="str">
        <f>CONCATENATE("(",ROUND((B439/$H441)*100,1),")")</f>
        <v>(13.4)</v>
      </c>
      <c r="D439" s="302">
        <f>'Ind T6'!W180</f>
        <v>6.0658790228150474</v>
      </c>
      <c r="E439" s="299" t="str">
        <f>CONCATENATE("(",ROUND((D439/$H441)*100,1),")")</f>
        <v>(5.9)</v>
      </c>
      <c r="F439" s="302">
        <f>'Ind T6'!X180</f>
        <v>1.628375715298251</v>
      </c>
      <c r="G439" s="299" t="str">
        <f>CONCATENATE("(",ROUND((F439/$H441)*100,1),")")</f>
        <v>(1.6)</v>
      </c>
      <c r="H439" s="302">
        <f>SUM(B439,D439,F439)</f>
        <v>21.37140862286094</v>
      </c>
      <c r="I439" s="299" t="str">
        <f>CONCATENATE("(",ROUND((H439/$H441)*100,1),")")</f>
        <v>(20.9)</v>
      </c>
      <c r="K439" s="302">
        <f>B439-B429</f>
        <v>0.83718206089785419</v>
      </c>
      <c r="L439" s="302">
        <f>D439-D429</f>
        <v>0.56883235309315694</v>
      </c>
      <c r="M439" s="302">
        <f>F439-F429</f>
        <v>-0.11031524640643942</v>
      </c>
      <c r="N439" s="302">
        <f>SUM(K439:M439)</f>
        <v>1.2956991675845717</v>
      </c>
    </row>
    <row r="440" spans="1:14" x14ac:dyDescent="0.2">
      <c r="A440" s="282" t="s">
        <v>365</v>
      </c>
      <c r="B440" s="302">
        <f>'Ind T6'!V179</f>
        <v>40.929448164908585</v>
      </c>
      <c r="C440" s="299" t="str">
        <f>CONCATENATE("(",ROUND((B440/$H441)*100,1),")")</f>
        <v>(40)</v>
      </c>
      <c r="D440" s="302">
        <f>'Ind T6'!W179</f>
        <v>31.795651191125501</v>
      </c>
      <c r="E440" s="299" t="str">
        <f>CONCATENATE("(",ROUND((D440/$H441)*100,1),")")</f>
        <v>(31.1)</v>
      </c>
      <c r="F440" s="302">
        <f>'Ind T6'!X179</f>
        <v>8.3004920211049331</v>
      </c>
      <c r="G440" s="299" t="str">
        <f>CONCATENATE("(",ROUND((F440/$H441)*100,1),")")</f>
        <v>(8.1)</v>
      </c>
      <c r="H440" s="302">
        <f t="shared" ref="H440" si="330">SUM(B440,D440,F440)</f>
        <v>81.025591377139023</v>
      </c>
      <c r="I440" s="299" t="str">
        <f>CONCATENATE("(",ROUND((H440/$H441)*100,1),")")</f>
        <v>(79.1)</v>
      </c>
      <c r="K440" s="302">
        <f t="shared" ref="K440:K441" si="331">B440-B430</f>
        <v>4.9651350540116965</v>
      </c>
      <c r="L440" s="302">
        <f t="shared" ref="L440:L441" si="332">D440-D430</f>
        <v>-1.7889995114592736</v>
      </c>
      <c r="M440" s="302">
        <f t="shared" ref="M440:M441" si="333">F440-F430</f>
        <v>1.3561652898630392</v>
      </c>
      <c r="N440" s="302">
        <f t="shared" ref="N440:N441" si="334">SUM(K440:M440)</f>
        <v>4.5323008324154621</v>
      </c>
    </row>
    <row r="441" spans="1:14" x14ac:dyDescent="0.2">
      <c r="A441" s="282" t="s">
        <v>363</v>
      </c>
      <c r="B441" s="302">
        <f>SUM(B439:B440)</f>
        <v>54.606602049656232</v>
      </c>
      <c r="C441" s="299" t="str">
        <f>CONCATENATE("(",ROUND((B441/$H441)*100,1),")")</f>
        <v>(53.3)</v>
      </c>
      <c r="D441" s="302">
        <f>SUM(D439:D440)</f>
        <v>37.861530213940547</v>
      </c>
      <c r="E441" s="299" t="str">
        <f>CONCATENATE("(",ROUND((D441/$H441)*100,1),")")</f>
        <v>(37)</v>
      </c>
      <c r="F441" s="302">
        <f>SUM(F439:F440)</f>
        <v>9.9288677364031841</v>
      </c>
      <c r="G441" s="299" t="str">
        <f>CONCATENATE("(",ROUND((F441/$H441)*100,1),")")</f>
        <v>(9.7)</v>
      </c>
      <c r="H441" s="302">
        <f>SUM(H439:H440)</f>
        <v>102.39699999999996</v>
      </c>
      <c r="I441" s="299" t="str">
        <f>CONCATENATE("(",ROUND((H441/$H441)*100,1),")")</f>
        <v>(100)</v>
      </c>
      <c r="K441" s="302">
        <f t="shared" si="331"/>
        <v>5.802317114909556</v>
      </c>
      <c r="L441" s="302">
        <f t="shared" si="332"/>
        <v>-1.2201671583661167</v>
      </c>
      <c r="M441" s="302">
        <f t="shared" si="333"/>
        <v>1.2458500434565991</v>
      </c>
      <c r="N441" s="302">
        <f t="shared" si="334"/>
        <v>5.8280000000000385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4.8090953087969908</v>
      </c>
      <c r="C450" s="299" t="str">
        <f>CONCATENATE("(",ROUND((B450/$H452)*100,1),")")</f>
        <v>(18.3)</v>
      </c>
      <c r="D450" s="302">
        <f>'Ind T6'!M189</f>
        <v>3.8527586774879712</v>
      </c>
      <c r="E450" s="299" t="str">
        <f>CONCATENATE("(",ROUND((D450/$H452)*100,1),")")</f>
        <v>(14.7)</v>
      </c>
      <c r="F450" s="302">
        <f>'Ind T6'!N189</f>
        <v>3.5707223799725303</v>
      </c>
      <c r="G450" s="299" t="str">
        <f>CONCATENATE("(",ROUND((F450/$H452)*100,1),")")</f>
        <v>(13.6)</v>
      </c>
      <c r="H450" s="302">
        <f>SUM(B450,D450,F450)</f>
        <v>12.232576366257492</v>
      </c>
      <c r="I450" s="299" t="str">
        <f>CONCATENATE("(",ROUND((H450/$H452)*100,1),")")</f>
        <v>(46.6)</v>
      </c>
      <c r="K450" s="302">
        <f>B455-B450</f>
        <v>0.54380356030787347</v>
      </c>
      <c r="L450" s="302">
        <f>D455-D450</f>
        <v>0.54557202042852637</v>
      </c>
      <c r="M450" s="302">
        <f>F455-F450</f>
        <v>0.35337302853306163</v>
      </c>
      <c r="N450" s="302">
        <f>SUM(K450:M450)</f>
        <v>1.4427486092694615</v>
      </c>
    </row>
    <row r="451" spans="1:14" x14ac:dyDescent="0.2">
      <c r="A451" s="282" t="s">
        <v>365</v>
      </c>
      <c r="B451" s="302">
        <f>'Ind T6'!L188</f>
        <v>3.5618423868745697</v>
      </c>
      <c r="C451" s="299" t="str">
        <f>CONCATENATE("(",ROUND((B451/$H452)*100,1),")")</f>
        <v>(13.6)</v>
      </c>
      <c r="D451" s="302">
        <f>'Ind T6'!M188</f>
        <v>5.9974700166837698</v>
      </c>
      <c r="E451" s="299" t="str">
        <f>CONCATENATE("(",ROUND((D451/$H452)*100,1),")")</f>
        <v>(22.8)</v>
      </c>
      <c r="F451" s="302">
        <f>'Ind T6'!N188</f>
        <v>4.4701112301841412</v>
      </c>
      <c r="G451" s="299" t="str">
        <f>CONCATENATE("(",ROUND((F451/$H452)*100,1),")")</f>
        <v>(17)</v>
      </c>
      <c r="H451" s="302">
        <f t="shared" ref="H451" si="335">SUM(B451,D451,F451)</f>
        <v>14.02942363374248</v>
      </c>
      <c r="I451" s="299" t="str">
        <f>CONCATENATE("(",ROUND((H451/$H452)*100,1),")")</f>
        <v>(53.4)</v>
      </c>
      <c r="K451" s="302">
        <f t="shared" ref="K451:K452" si="336">B456-B451</f>
        <v>0.22338528407325198</v>
      </c>
      <c r="L451" s="302">
        <f t="shared" ref="L451:L452" si="337">D456-D451</f>
        <v>0.65106877506467686</v>
      </c>
      <c r="M451" s="302">
        <f t="shared" ref="M451:M452" si="338">F456-F451</f>
        <v>0.15579733159262954</v>
      </c>
      <c r="N451" s="302">
        <f t="shared" ref="N451:N452" si="339">SUM(K451:M451)</f>
        <v>1.0302513907305584</v>
      </c>
    </row>
    <row r="452" spans="1:14" x14ac:dyDescent="0.2">
      <c r="A452" s="282" t="s">
        <v>363</v>
      </c>
      <c r="B452" s="302">
        <f>SUM(B450:B451)</f>
        <v>8.3709376956715609</v>
      </c>
      <c r="C452" s="299" t="str">
        <f>CONCATENATE("(",ROUND((B452/$H452)*100,1),")")</f>
        <v>(31.9)</v>
      </c>
      <c r="D452" s="302">
        <f>SUM(D450:D451)</f>
        <v>9.8502286941717401</v>
      </c>
      <c r="E452" s="299" t="str">
        <f>CONCATENATE("(",ROUND((D452/$H452)*100,1),")")</f>
        <v>(37.5)</v>
      </c>
      <c r="F452" s="302">
        <f>SUM(F450:F451)</f>
        <v>8.0408336101566711</v>
      </c>
      <c r="G452" s="299" t="str">
        <f>CONCATENATE("(",ROUND((F452/$H452)*100,1),")")</f>
        <v>(30.6)</v>
      </c>
      <c r="H452" s="302">
        <f>SUM(H450:H451)</f>
        <v>26.261999999999972</v>
      </c>
      <c r="I452" s="299" t="str">
        <f>CONCATENATE("(",ROUND((H452/$H452)*100,1),")")</f>
        <v>(100)</v>
      </c>
      <c r="K452" s="302">
        <f t="shared" si="336"/>
        <v>0.76718884438112411</v>
      </c>
      <c r="L452" s="302">
        <f t="shared" si="337"/>
        <v>1.1966407954932041</v>
      </c>
      <c r="M452" s="302">
        <f t="shared" si="338"/>
        <v>0.50917036012569206</v>
      </c>
      <c r="N452" s="302">
        <f t="shared" si="339"/>
        <v>2.4730000000000203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5.3528988691048642</v>
      </c>
      <c r="C455" s="299" t="str">
        <f>CONCATENATE("(",ROUND((B455/$H457)*100,1),")")</f>
        <v>(18.6)</v>
      </c>
      <c r="D455" s="302">
        <f>'Ind T6'!R189</f>
        <v>4.3983306979164976</v>
      </c>
      <c r="E455" s="299" t="str">
        <f>CONCATENATE("(",ROUND((D455/$H457)*100,1),")")</f>
        <v>(15.3)</v>
      </c>
      <c r="F455" s="302">
        <f>'Ind T6'!S189</f>
        <v>3.9240954085055919</v>
      </c>
      <c r="G455" s="299" t="str">
        <f>CONCATENATE("(",ROUND((F455/$H457)*100,1),")")</f>
        <v>(13.7)</v>
      </c>
      <c r="H455" s="302">
        <f>SUM(B455,D455,F455)</f>
        <v>13.675324975526953</v>
      </c>
      <c r="I455" s="299" t="str">
        <f>CONCATENATE("(",ROUND((H455/$H457)*100,1),")")</f>
        <v>(47.6)</v>
      </c>
      <c r="K455" s="302">
        <f>B460-B455</f>
        <v>0.58207891161490721</v>
      </c>
      <c r="L455" s="302">
        <f>D460-D455</f>
        <v>0.65021282164462413</v>
      </c>
      <c r="M455" s="302">
        <f>F460-F455</f>
        <v>0.61306676082970712</v>
      </c>
      <c r="N455" s="302">
        <f>SUM(K455:M455)</f>
        <v>1.8453584940892385</v>
      </c>
    </row>
    <row r="456" spans="1:14" x14ac:dyDescent="0.2">
      <c r="A456" s="282" t="s">
        <v>365</v>
      </c>
      <c r="B456" s="302">
        <f>'Ind T6'!Q188</f>
        <v>3.7852276709478216</v>
      </c>
      <c r="C456" s="299" t="str">
        <f>CONCATENATE("(",ROUND((B456/$H457)*100,1),")")</f>
        <v>(13.2)</v>
      </c>
      <c r="D456" s="302">
        <f>'Ind T6'!R188</f>
        <v>6.6485387917484466</v>
      </c>
      <c r="E456" s="299" t="str">
        <f>CONCATENATE("(",ROUND((D456/$H457)*100,1),")")</f>
        <v>(23.1)</v>
      </c>
      <c r="F456" s="302">
        <f>'Ind T6'!S188</f>
        <v>4.6259085617767708</v>
      </c>
      <c r="G456" s="299" t="str">
        <f>CONCATENATE("(",ROUND((F456/$H457)*100,1),")")</f>
        <v>(16.1)</v>
      </c>
      <c r="H456" s="302">
        <f t="shared" ref="H456" si="340">SUM(B456,D456,F456)</f>
        <v>15.059675024473041</v>
      </c>
      <c r="I456" s="299" t="str">
        <f>CONCATENATE("(",ROUND((H456/$H457)*100,1),")")</f>
        <v>(52.4)</v>
      </c>
      <c r="K456" s="302">
        <f t="shared" ref="K456:K457" si="341">B461-B456</f>
        <v>0.12518296012693764</v>
      </c>
      <c r="L456" s="302">
        <f t="shared" ref="L456:L457" si="342">D461-D456</f>
        <v>0.61678898942055937</v>
      </c>
      <c r="M456" s="302">
        <f t="shared" ref="M456:M457" si="343">F461-F456</f>
        <v>0.50566955636327382</v>
      </c>
      <c r="N456" s="302">
        <f t="shared" ref="N456:N457" si="344">SUM(K456:M456)</f>
        <v>1.2476415059107708</v>
      </c>
    </row>
    <row r="457" spans="1:14" x14ac:dyDescent="0.2">
      <c r="A457" s="282" t="s">
        <v>363</v>
      </c>
      <c r="B457" s="302">
        <f>SUM(B455:B456)</f>
        <v>9.138126540052685</v>
      </c>
      <c r="C457" s="299" t="str">
        <f>CONCATENATE("(",ROUND((B457/$H457)*100,1),")")</f>
        <v>(31.8)</v>
      </c>
      <c r="D457" s="302">
        <f>SUM(D455:D456)</f>
        <v>11.046869489664944</v>
      </c>
      <c r="E457" s="299" t="str">
        <f>CONCATENATE("(",ROUND((D457/$H457)*100,1),")")</f>
        <v>(38.4)</v>
      </c>
      <c r="F457" s="302">
        <f>SUM(F455:F456)</f>
        <v>8.5500039702823631</v>
      </c>
      <c r="G457" s="299" t="str">
        <f>CONCATENATE("(",ROUND((F457/$H457)*100,1),")")</f>
        <v>(29.8)</v>
      </c>
      <c r="H457" s="302">
        <f>SUM(H455:H456)</f>
        <v>28.734999999999992</v>
      </c>
      <c r="I457" s="299" t="str">
        <f>CONCATENATE("(",ROUND((H457/$H457)*100,1),")")</f>
        <v>(100)</v>
      </c>
      <c r="K457" s="302">
        <f t="shared" si="341"/>
        <v>0.70726187174184574</v>
      </c>
      <c r="L457" s="302">
        <f t="shared" si="342"/>
        <v>1.2670018110651835</v>
      </c>
      <c r="M457" s="302">
        <f t="shared" si="343"/>
        <v>1.1187363171929814</v>
      </c>
      <c r="N457" s="302">
        <f t="shared" si="344"/>
        <v>3.0930000000000106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5.9349777807197714</v>
      </c>
      <c r="C460" s="299" t="str">
        <f>CONCATENATE("(",ROUND((B460/$H462)*100,1),")")</f>
        <v>(18.6)</v>
      </c>
      <c r="D460" s="302">
        <f>'Ind T6'!W189</f>
        <v>5.0485435195611217</v>
      </c>
      <c r="E460" s="299" t="str">
        <f>CONCATENATE("(",ROUND((D460/$H462)*100,1),")")</f>
        <v>(15.9)</v>
      </c>
      <c r="F460" s="302">
        <f>'Ind T6'!X189</f>
        <v>4.537162169335299</v>
      </c>
      <c r="G460" s="299" t="str">
        <f>CONCATENATE("(",ROUND((F460/$H462)*100,1),")")</f>
        <v>(14.3)</v>
      </c>
      <c r="H460" s="302">
        <f>SUM(B460,D460,F460)</f>
        <v>15.520683469616191</v>
      </c>
      <c r="I460" s="299" t="str">
        <f>CONCATENATE("(",ROUND((H460/$H462)*100,1),")")</f>
        <v>(48.8)</v>
      </c>
      <c r="K460" s="302">
        <f>B460-B450</f>
        <v>1.1258824719227807</v>
      </c>
      <c r="L460" s="302">
        <f>D460-D450</f>
        <v>1.1957848420731505</v>
      </c>
      <c r="M460" s="302">
        <f>F460-F450</f>
        <v>0.96643978936276875</v>
      </c>
      <c r="N460" s="302">
        <f>SUM(K460:M460)</f>
        <v>3.2881071033586999</v>
      </c>
    </row>
    <row r="461" spans="1:14" x14ac:dyDescent="0.2">
      <c r="A461" s="282" t="s">
        <v>365</v>
      </c>
      <c r="B461" s="302">
        <f>'Ind T6'!V188</f>
        <v>3.9104106310747593</v>
      </c>
      <c r="C461" s="299" t="str">
        <f>CONCATENATE("(",ROUND((B461/$H462)*100,1),")")</f>
        <v>(12.3)</v>
      </c>
      <c r="D461" s="302">
        <f>'Ind T6'!W188</f>
        <v>7.265327781169006</v>
      </c>
      <c r="E461" s="299" t="str">
        <f>CONCATENATE("(",ROUND((D461/$H462)*100,1),")")</f>
        <v>(22.8)</v>
      </c>
      <c r="F461" s="302">
        <f>'Ind T6'!X188</f>
        <v>5.1315781181400446</v>
      </c>
      <c r="G461" s="299" t="str">
        <f>CONCATENATE("(",ROUND((F461/$H462)*100,1),")")</f>
        <v>(16.1)</v>
      </c>
      <c r="H461" s="302">
        <f t="shared" ref="H461" si="345">SUM(B461,D461,F461)</f>
        <v>16.307316530383808</v>
      </c>
      <c r="I461" s="299" t="str">
        <f>CONCATENATE("(",ROUND((H461/$H462)*100,1),")")</f>
        <v>(51.2)</v>
      </c>
      <c r="K461" s="302">
        <f t="shared" ref="K461:K462" si="346">B461-B451</f>
        <v>0.34856824420018961</v>
      </c>
      <c r="L461" s="302">
        <f t="shared" ref="L461:L462" si="347">D461-D451</f>
        <v>1.2678577644852362</v>
      </c>
      <c r="M461" s="302">
        <f t="shared" ref="M461:M462" si="348">F461-F451</f>
        <v>0.66146688795590336</v>
      </c>
      <c r="N461" s="302">
        <f t="shared" ref="N461:N462" si="349">SUM(K461:M461)</f>
        <v>2.2778928966413292</v>
      </c>
    </row>
    <row r="462" spans="1:14" x14ac:dyDescent="0.2">
      <c r="A462" s="282" t="s">
        <v>363</v>
      </c>
      <c r="B462" s="302">
        <f>SUM(B460:B461)</f>
        <v>9.8453884117945307</v>
      </c>
      <c r="C462" s="299" t="str">
        <f>CONCATENATE("(",ROUND((B462/$H462)*100,1),")")</f>
        <v>(30.9)</v>
      </c>
      <c r="D462" s="302">
        <f>SUM(D460:D461)</f>
        <v>12.313871300730128</v>
      </c>
      <c r="E462" s="299" t="str">
        <f>CONCATENATE("(",ROUND((D462/$H462)*100,1),")")</f>
        <v>(38.7)</v>
      </c>
      <c r="F462" s="302">
        <f>SUM(F460:F461)</f>
        <v>9.6687402874753445</v>
      </c>
      <c r="G462" s="299" t="str">
        <f>CONCATENATE("(",ROUND((F462/$H462)*100,1),")")</f>
        <v>(30.4)</v>
      </c>
      <c r="H462" s="302">
        <f>SUM(H460:H461)</f>
        <v>31.827999999999999</v>
      </c>
      <c r="I462" s="299" t="str">
        <f>CONCATENATE("(",ROUND((H462/$H462)*100,1),")")</f>
        <v>(100)</v>
      </c>
      <c r="K462" s="302">
        <f t="shared" si="346"/>
        <v>1.4744507161229699</v>
      </c>
      <c r="L462" s="302">
        <f t="shared" si="347"/>
        <v>2.4636426065583876</v>
      </c>
      <c r="M462" s="302">
        <f t="shared" si="348"/>
        <v>1.6279066773186734</v>
      </c>
      <c r="N462" s="302">
        <f t="shared" si="349"/>
        <v>5.5660000000000309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5.262427794770856</v>
      </c>
      <c r="C471" s="299" t="str">
        <f>CONCATENATE("(",ROUND((B471/$H473)*100,1),")")</f>
        <v>(16.7)</v>
      </c>
      <c r="D471" s="302">
        <f>'Ind T6'!M198</f>
        <v>1.5586518342656686</v>
      </c>
      <c r="E471" s="299" t="str">
        <f>CONCATENATE("(",ROUND((D471/$H473)*100,1),")")</f>
        <v>(5)</v>
      </c>
      <c r="F471" s="302">
        <f>'Ind T6'!N198</f>
        <v>2.4856232811538326</v>
      </c>
      <c r="G471" s="299" t="str">
        <f>CONCATENATE("(",ROUND((F471/$H473)*100,1),")")</f>
        <v>(7.9)</v>
      </c>
      <c r="H471" s="302">
        <f>SUM(B471,D471,F471)</f>
        <v>9.3067029101903564</v>
      </c>
      <c r="I471" s="299" t="str">
        <f>CONCATENATE("(",ROUND((H471/$H473)*100,1),")")</f>
        <v>(29.6)</v>
      </c>
      <c r="K471" s="302">
        <f>B476-B471</f>
        <v>-8.3787380833634018E-2</v>
      </c>
      <c r="L471" s="302">
        <f>D476-D471</f>
        <v>-7.8805064407799996E-2</v>
      </c>
      <c r="M471" s="302">
        <f>F476-F471</f>
        <v>-4.274410004158602E-2</v>
      </c>
      <c r="N471" s="302">
        <f>SUM(K471:M471)</f>
        <v>-0.20533654528302003</v>
      </c>
    </row>
    <row r="472" spans="1:14" x14ac:dyDescent="0.2">
      <c r="A472" s="282" t="s">
        <v>365</v>
      </c>
      <c r="B472" s="302">
        <f>'Ind T6'!L197</f>
        <v>6.1811795879022409</v>
      </c>
      <c r="C472" s="299" t="str">
        <f>CONCATENATE("(",ROUND((B472/$H473)*100,1),")")</f>
        <v>(19.6)</v>
      </c>
      <c r="D472" s="302">
        <f>'Ind T6'!M197</f>
        <v>7.9003201609350819</v>
      </c>
      <c r="E472" s="299" t="str">
        <f>CONCATENATE("(",ROUND((D472/$H473)*100,1),")")</f>
        <v>(25.1)</v>
      </c>
      <c r="F472" s="302">
        <f>'Ind T6'!N197</f>
        <v>8.0977973409723241</v>
      </c>
      <c r="G472" s="299" t="str">
        <f>CONCATENATE("(",ROUND((F472/$H473)*100,1),")")</f>
        <v>(25.7)</v>
      </c>
      <c r="H472" s="302">
        <f t="shared" ref="H472" si="350">SUM(B472,D472,F472)</f>
        <v>22.179297089809648</v>
      </c>
      <c r="I472" s="299" t="str">
        <f>CONCATENATE("(",ROUND((H472/$H473)*100,1),")")</f>
        <v>(70.4)</v>
      </c>
      <c r="K472" s="302">
        <f t="shared" ref="K472:K473" si="351">B477-B472</f>
        <v>-0.47584544866953049</v>
      </c>
      <c r="L472" s="302">
        <f t="shared" ref="L472:L473" si="352">D477-D472</f>
        <v>-0.47988683758738215</v>
      </c>
      <c r="M472" s="302">
        <f t="shared" ref="M472:M473" si="353">F477-F472</f>
        <v>-0.35793116846008211</v>
      </c>
      <c r="N472" s="302">
        <f t="shared" ref="N472:N473" si="354">SUM(K472:M472)</f>
        <v>-1.3136634547169947</v>
      </c>
    </row>
    <row r="473" spans="1:14" x14ac:dyDescent="0.2">
      <c r="A473" s="282" t="s">
        <v>363</v>
      </c>
      <c r="B473" s="302">
        <f>SUM(B471:B472)</f>
        <v>11.443607382673097</v>
      </c>
      <c r="C473" s="299" t="str">
        <f>CONCATENATE("(",ROUND((B473/$H473)*100,1),")")</f>
        <v>(36.3)</v>
      </c>
      <c r="D473" s="302">
        <f>SUM(D471:D472)</f>
        <v>9.4589719952007503</v>
      </c>
      <c r="E473" s="299" t="str">
        <f>CONCATENATE("(",ROUND((D473/$H473)*100,1),")")</f>
        <v>(30)</v>
      </c>
      <c r="F473" s="302">
        <f>SUM(F471:F472)</f>
        <v>10.583420622126157</v>
      </c>
      <c r="G473" s="299" t="str">
        <f>CONCATENATE("(",ROUND((F473/$H473)*100,1),")")</f>
        <v>(33.6)</v>
      </c>
      <c r="H473" s="302">
        <f>SUM(H471:H472)</f>
        <v>31.486000000000004</v>
      </c>
      <c r="I473" s="299" t="str">
        <f>CONCATENATE("(",ROUND((H473/$H473)*100,1),")")</f>
        <v>(100)</v>
      </c>
      <c r="K473" s="302">
        <f t="shared" si="351"/>
        <v>-0.5596328295031654</v>
      </c>
      <c r="L473" s="302">
        <f t="shared" si="352"/>
        <v>-0.55869190199518215</v>
      </c>
      <c r="M473" s="302">
        <f t="shared" si="353"/>
        <v>-0.40067526850166857</v>
      </c>
      <c r="N473" s="302">
        <f t="shared" si="354"/>
        <v>-1.5190000000000161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5.178640413937222</v>
      </c>
      <c r="C476" s="299" t="str">
        <f>CONCATENATE("(",ROUND((B476/$H478)*100,1),")")</f>
        <v>(17.3)</v>
      </c>
      <c r="D476" s="302">
        <f>'Ind T6'!R198</f>
        <v>1.4798467698578686</v>
      </c>
      <c r="E476" s="299" t="str">
        <f>CONCATENATE("(",ROUND((D476/$H478)*100,1),")")</f>
        <v>(4.9)</v>
      </c>
      <c r="F476" s="302">
        <f>'Ind T6'!S198</f>
        <v>2.4428791811122466</v>
      </c>
      <c r="G476" s="299" t="str">
        <f>CONCATENATE("(",ROUND((F476/$H478)*100,1),")")</f>
        <v>(8.2)</v>
      </c>
      <c r="H476" s="302">
        <f>SUM(B476,D476,F476)</f>
        <v>9.1013663649073369</v>
      </c>
      <c r="I476" s="299" t="str">
        <f>CONCATENATE("(",ROUND((H476/$H478)*100,1),")")</f>
        <v>(30.4)</v>
      </c>
      <c r="K476" s="302">
        <f>B481-B476</f>
        <v>0.23474464177043863</v>
      </c>
      <c r="L476" s="302">
        <f>D481-D476</f>
        <v>1.3427040302187443E-3</v>
      </c>
      <c r="M476" s="302">
        <f>F481-F476</f>
        <v>9.9980445502499293E-2</v>
      </c>
      <c r="N476" s="302">
        <f>SUM(K476:M476)</f>
        <v>0.33606779130315667</v>
      </c>
    </row>
    <row r="477" spans="1:14" x14ac:dyDescent="0.2">
      <c r="A477" s="282" t="s">
        <v>365</v>
      </c>
      <c r="B477" s="302">
        <f>'Ind T6'!Q197</f>
        <v>5.7053341392327104</v>
      </c>
      <c r="C477" s="299" t="str">
        <f>CONCATENATE("(",ROUND((B477/$H478)*100,1),")")</f>
        <v>(19)</v>
      </c>
      <c r="D477" s="302">
        <f>'Ind T6'!R197</f>
        <v>7.4204333233476998</v>
      </c>
      <c r="E477" s="299" t="str">
        <f>CONCATENATE("(",ROUND((D477/$H478)*100,1),")")</f>
        <v>(24.8)</v>
      </c>
      <c r="F477" s="302">
        <f>'Ind T6'!S197</f>
        <v>7.739866172512242</v>
      </c>
      <c r="G477" s="299" t="str">
        <f>CONCATENATE("(",ROUND((F477/$H478)*100,1),")")</f>
        <v>(25.8)</v>
      </c>
      <c r="H477" s="302">
        <f t="shared" ref="H477" si="355">SUM(B477,D477,F477)</f>
        <v>20.865633635092649</v>
      </c>
      <c r="I477" s="299" t="str">
        <f>CONCATENATE("(",ROUND((H477/$H478)*100,1),")")</f>
        <v>(69.6)</v>
      </c>
      <c r="K477" s="302">
        <f t="shared" ref="K477:K478" si="356">B482-B477</f>
        <v>-0.27156007367563983</v>
      </c>
      <c r="L477" s="302">
        <f t="shared" ref="L477:L478" si="357">D482-D477</f>
        <v>-0.25462317940177126</v>
      </c>
      <c r="M477" s="302">
        <f t="shared" ref="M477:M478" si="358">F482-F477</f>
        <v>-0.13888453822571467</v>
      </c>
      <c r="N477" s="302">
        <f t="shared" ref="N477:N478" si="359">SUM(K477:M477)</f>
        <v>-0.66506779130312577</v>
      </c>
    </row>
    <row r="478" spans="1:14" x14ac:dyDescent="0.2">
      <c r="A478" s="282" t="s">
        <v>363</v>
      </c>
      <c r="B478" s="302">
        <f>SUM(B476:B477)</f>
        <v>10.883974553169931</v>
      </c>
      <c r="C478" s="299" t="str">
        <f>CONCATENATE("(",ROUND((B478/$H478)*100,1),")")</f>
        <v>(36.3)</v>
      </c>
      <c r="D478" s="302">
        <f>SUM(D476:D477)</f>
        <v>8.9002800932055681</v>
      </c>
      <c r="E478" s="299" t="str">
        <f>CONCATENATE("(",ROUND((D478/$H478)*100,1),")")</f>
        <v>(29.7)</v>
      </c>
      <c r="F478" s="302">
        <f>SUM(F476:F477)</f>
        <v>10.182745353624489</v>
      </c>
      <c r="G478" s="299" t="str">
        <f>CONCATENATE("(",ROUND((F478/$H478)*100,1),")")</f>
        <v>(34)</v>
      </c>
      <c r="H478" s="302">
        <f>SUM(H476:H477)</f>
        <v>29.966999999999985</v>
      </c>
      <c r="I478" s="299" t="str">
        <f>CONCATENATE("(",ROUND((H478/$H478)*100,1),")")</f>
        <v>(100)</v>
      </c>
      <c r="K478" s="302">
        <f t="shared" si="356"/>
        <v>-3.6815431905200313E-2</v>
      </c>
      <c r="L478" s="302">
        <f t="shared" si="357"/>
        <v>-0.25328047537155207</v>
      </c>
      <c r="M478" s="302">
        <f t="shared" si="358"/>
        <v>-3.8904092723216266E-2</v>
      </c>
      <c r="N478" s="302">
        <f t="shared" si="359"/>
        <v>-0.32899999999996865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5.4133850557076606</v>
      </c>
      <c r="C481" s="299" t="str">
        <f>CONCATENATE("(",ROUND((B481/$H483)*100,1),")")</f>
        <v>(18.3)</v>
      </c>
      <c r="D481" s="302">
        <f>'Ind T6'!W198</f>
        <v>1.4811894738880873</v>
      </c>
      <c r="E481" s="299" t="str">
        <f>CONCATENATE("(",ROUND((D481/$H483)*100,1),")")</f>
        <v>(5)</v>
      </c>
      <c r="F481" s="302">
        <f>'Ind T6'!X198</f>
        <v>2.5428596266147458</v>
      </c>
      <c r="G481" s="299" t="str">
        <f>CONCATENATE("(",ROUND((F481/$H483)*100,1),")")</f>
        <v>(8.6)</v>
      </c>
      <c r="H481" s="302">
        <f>SUM(B481,D481,F481)</f>
        <v>9.4374341562104931</v>
      </c>
      <c r="I481" s="299" t="str">
        <f>CONCATENATE("(",ROUND((H481/$H483)*100,1),")")</f>
        <v>(31.8)</v>
      </c>
      <c r="K481" s="302">
        <f>B481-B471</f>
        <v>0.15095726093680462</v>
      </c>
      <c r="L481" s="302">
        <f>D481-D471</f>
        <v>-7.7462360377581252E-2</v>
      </c>
      <c r="M481" s="302">
        <f>F481-F471</f>
        <v>5.7236345460913274E-2</v>
      </c>
      <c r="N481" s="302">
        <f>SUM(K481:M481)</f>
        <v>0.13073124602013664</v>
      </c>
    </row>
    <row r="482" spans="1:14" x14ac:dyDescent="0.2">
      <c r="A482" s="282" t="s">
        <v>365</v>
      </c>
      <c r="B482" s="302">
        <f>'Ind T6'!V197</f>
        <v>5.4337740655570705</v>
      </c>
      <c r="C482" s="299" t="str">
        <f>CONCATENATE("(",ROUND((B482/$H483)*100,1),")")</f>
        <v>(18.3)</v>
      </c>
      <c r="D482" s="302">
        <f>'Ind T6'!W197</f>
        <v>7.1658101439459285</v>
      </c>
      <c r="E482" s="299" t="str">
        <f>CONCATENATE("(",ROUND((D482/$H483)*100,1),")")</f>
        <v>(24.2)</v>
      </c>
      <c r="F482" s="302">
        <f>'Ind T6'!X197</f>
        <v>7.6009816342865273</v>
      </c>
      <c r="G482" s="299" t="str">
        <f>CONCATENATE("(",ROUND((F482/$H483)*100,1),")")</f>
        <v>(25.6)</v>
      </c>
      <c r="H482" s="302">
        <f t="shared" ref="H482" si="360">SUM(B482,D482,F482)</f>
        <v>20.200565843789526</v>
      </c>
      <c r="I482" s="299" t="str">
        <f>CONCATENATE("(",ROUND((H482/$H483)*100,1),")")</f>
        <v>(68.2)</v>
      </c>
      <c r="K482" s="302">
        <f t="shared" ref="K482:K483" si="361">B482-B472</f>
        <v>-0.74740552234517033</v>
      </c>
      <c r="L482" s="302">
        <f t="shared" ref="L482:L483" si="362">D482-D472</f>
        <v>-0.73451001698915341</v>
      </c>
      <c r="M482" s="302">
        <f t="shared" ref="M482:M483" si="363">F482-F472</f>
        <v>-0.49681570668579678</v>
      </c>
      <c r="N482" s="302">
        <f t="shared" ref="N482:N483" si="364">SUM(K482:M482)</f>
        <v>-1.9787312460201205</v>
      </c>
    </row>
    <row r="483" spans="1:14" x14ac:dyDescent="0.2">
      <c r="A483" s="282" t="s">
        <v>363</v>
      </c>
      <c r="B483" s="302">
        <f>SUM(B481:B482)</f>
        <v>10.847159121264731</v>
      </c>
      <c r="C483" s="299" t="str">
        <f>CONCATENATE("(",ROUND((B483/$H483)*100,1),")")</f>
        <v>(36.6)</v>
      </c>
      <c r="D483" s="302">
        <f>SUM(D481:D482)</f>
        <v>8.646999617834016</v>
      </c>
      <c r="E483" s="299" t="str">
        <f>CONCATENATE("(",ROUND((D483/$H483)*100,1),")")</f>
        <v>(29.2)</v>
      </c>
      <c r="F483" s="302">
        <f>SUM(F481:F482)</f>
        <v>10.143841260901272</v>
      </c>
      <c r="G483" s="299" t="str">
        <f>CONCATENATE("(",ROUND((F483/$H483)*100,1),")")</f>
        <v>(34.2)</v>
      </c>
      <c r="H483" s="302">
        <f>SUM(H481:H482)</f>
        <v>29.638000000000019</v>
      </c>
      <c r="I483" s="299" t="str">
        <f>CONCATENATE("(",ROUND((H483/$H483)*100,1),")")</f>
        <v>(100)</v>
      </c>
      <c r="K483" s="302">
        <f t="shared" si="361"/>
        <v>-0.59644826140836571</v>
      </c>
      <c r="L483" s="302">
        <f t="shared" si="362"/>
        <v>-0.81197237736673422</v>
      </c>
      <c r="M483" s="302">
        <f t="shared" si="363"/>
        <v>-0.43957936122488483</v>
      </c>
      <c r="N483" s="302">
        <f t="shared" si="364"/>
        <v>-1.8479999999999848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Enterprise M3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1.3215012871221283</v>
      </c>
      <c r="C8" s="300">
        <v>0.55331406108873504</v>
      </c>
      <c r="D8" s="300">
        <v>0.73138314897922052</v>
      </c>
      <c r="E8" s="300">
        <f>SUM(B8:D8)</f>
        <v>2.6061984971900838</v>
      </c>
      <c r="F8" s="300"/>
      <c r="G8" s="300">
        <v>0.29935269875284204</v>
      </c>
      <c r="H8" s="300">
        <v>0.77864746129645757</v>
      </c>
      <c r="I8" s="300">
        <v>0.42972808387731137</v>
      </c>
      <c r="J8" s="300">
        <f>SUM(G8:I8)</f>
        <v>1.5077282439266111</v>
      </c>
      <c r="K8" s="300"/>
      <c r="L8" s="300">
        <v>1.3399846244381011</v>
      </c>
      <c r="M8" s="300">
        <v>0.61645635490180739</v>
      </c>
      <c r="N8" s="300">
        <v>0.41877351104386051</v>
      </c>
      <c r="O8" s="300">
        <f>SUM(L8:N8)</f>
        <v>2.3752144903837689</v>
      </c>
      <c r="P8" s="300"/>
      <c r="Q8" s="300">
        <v>1.3758543927108295</v>
      </c>
      <c r="R8" s="300">
        <v>0.61364043001598845</v>
      </c>
      <c r="S8" s="300">
        <v>0.43634973434044977</v>
      </c>
      <c r="T8" s="300">
        <f>SUM(Q8:S8)</f>
        <v>2.4258445570672675</v>
      </c>
      <c r="U8" s="300"/>
      <c r="V8" s="300">
        <v>1.3787991728707281</v>
      </c>
      <c r="W8" s="300">
        <v>0.57191834183733226</v>
      </c>
      <c r="X8" s="300">
        <v>0.45073511590042303</v>
      </c>
      <c r="Y8" s="300">
        <f>SUM(V8:X8)</f>
        <v>2.4014526306084831</v>
      </c>
    </row>
    <row r="9" spans="1:25" x14ac:dyDescent="0.2">
      <c r="A9" s="260" t="s">
        <v>364</v>
      </c>
      <c r="B9" s="300">
        <v>2.9311706672163913</v>
      </c>
      <c r="C9" s="300">
        <v>0.26827823001375595</v>
      </c>
      <c r="D9" s="300">
        <v>0.94735260557975909</v>
      </c>
      <c r="E9" s="300">
        <f t="shared" ref="E9:E10" si="0">SUM(B9:D9)</f>
        <v>4.1468015028099066</v>
      </c>
      <c r="F9" s="300"/>
      <c r="G9" s="300">
        <v>3.061418317112194</v>
      </c>
      <c r="H9" s="300">
        <v>0.35072180210169618</v>
      </c>
      <c r="I9" s="300">
        <v>2.5881316368595093</v>
      </c>
      <c r="J9" s="300">
        <f t="shared" ref="J9:J10" si="1">SUM(G9:I9)</f>
        <v>6.0002717560733991</v>
      </c>
      <c r="K9" s="300"/>
      <c r="L9" s="300">
        <v>2.7012628172422604</v>
      </c>
      <c r="M9" s="300">
        <v>7.8529471961153677E-3</v>
      </c>
      <c r="N9" s="300">
        <v>0.81866974517785596</v>
      </c>
      <c r="O9" s="300">
        <f t="shared" ref="O9:O10" si="2">SUM(L9:N9)</f>
        <v>3.5277855096162316</v>
      </c>
      <c r="P9" s="300"/>
      <c r="Q9" s="300">
        <v>2.8667285802496152</v>
      </c>
      <c r="R9" s="300">
        <v>8.0105770417903035E-3</v>
      </c>
      <c r="S9" s="300">
        <v>0.81541628564132607</v>
      </c>
      <c r="T9" s="300">
        <f t="shared" ref="T9:T10" si="3">SUM(Q9:S9)</f>
        <v>3.6901554429327317</v>
      </c>
      <c r="U9" s="300"/>
      <c r="V9" s="300">
        <v>3.1173704914848352</v>
      </c>
      <c r="W9" s="300">
        <v>8.1594690775280143E-3</v>
      </c>
      <c r="X9" s="300">
        <v>0.75701740882915114</v>
      </c>
      <c r="Y9" s="300">
        <f t="shared" ref="Y9:Y10" si="4">SUM(V9:X9)</f>
        <v>3.8825473693915145</v>
      </c>
    </row>
    <row r="10" spans="1:25" x14ac:dyDescent="0.2">
      <c r="A10" s="264" t="s">
        <v>363</v>
      </c>
      <c r="B10" s="301">
        <f>SUM(B8:B9)</f>
        <v>4.2526719543385196</v>
      </c>
      <c r="C10" s="301">
        <f t="shared" ref="C10:D10" si="5">SUM(C8:C9)</f>
        <v>0.82159229110249099</v>
      </c>
      <c r="D10" s="301">
        <f t="shared" si="5"/>
        <v>1.6787357545589796</v>
      </c>
      <c r="E10" s="301">
        <f t="shared" si="0"/>
        <v>6.7529999999999903</v>
      </c>
      <c r="F10" s="301"/>
      <c r="G10" s="301">
        <f>SUM(G8:G9)</f>
        <v>3.3607710158650361</v>
      </c>
      <c r="H10" s="301">
        <f t="shared" ref="H10" si="6">SUM(H8:H9)</f>
        <v>1.1293692633981538</v>
      </c>
      <c r="I10" s="301">
        <f t="shared" ref="I10" si="7">SUM(I8:I9)</f>
        <v>3.0178597207368205</v>
      </c>
      <c r="J10" s="301">
        <f t="shared" si="1"/>
        <v>7.5080000000000098</v>
      </c>
      <c r="K10" s="301"/>
      <c r="L10" s="301">
        <f>SUM(L8:L9)</f>
        <v>4.0412474416803619</v>
      </c>
      <c r="M10" s="301">
        <f t="shared" ref="M10" si="8">SUM(M8:M9)</f>
        <v>0.62430930209792279</v>
      </c>
      <c r="N10" s="301">
        <f t="shared" ref="N10" si="9">SUM(N8:N9)</f>
        <v>1.2374432562217166</v>
      </c>
      <c r="O10" s="301">
        <f t="shared" si="2"/>
        <v>5.9030000000000014</v>
      </c>
      <c r="P10" s="301"/>
      <c r="Q10" s="301">
        <f>SUM(Q8:Q9)</f>
        <v>4.2425829729604452</v>
      </c>
      <c r="R10" s="301">
        <f t="shared" ref="R10" si="10">SUM(R8:R9)</f>
        <v>0.62165100705777876</v>
      </c>
      <c r="S10" s="301">
        <f t="shared" ref="S10" si="11">SUM(S8:S9)</f>
        <v>1.2517660199817757</v>
      </c>
      <c r="T10" s="301">
        <f t="shared" si="3"/>
        <v>6.1159999999999997</v>
      </c>
      <c r="U10" s="301"/>
      <c r="V10" s="301">
        <f>SUM(V8:V9)</f>
        <v>4.4961696643555635</v>
      </c>
      <c r="W10" s="301">
        <f t="shared" ref="W10" si="12">SUM(W8:W9)</f>
        <v>0.58007781091486033</v>
      </c>
      <c r="X10" s="301">
        <f t="shared" ref="X10" si="13">SUM(X8:X9)</f>
        <v>1.2077525247295742</v>
      </c>
      <c r="Y10" s="301">
        <f t="shared" si="4"/>
        <v>6.2839999999999989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2.146313028257173E-2</v>
      </c>
      <c r="C17" s="300">
        <v>6.2856310114019391E-3</v>
      </c>
      <c r="D17" s="300">
        <v>7.6654036724632844E-5</v>
      </c>
      <c r="E17" s="300">
        <f>SUM(B17:D17)</f>
        <v>2.7825415330698301E-2</v>
      </c>
      <c r="F17" s="300"/>
      <c r="G17" s="300">
        <v>4.3100179348533448E-2</v>
      </c>
      <c r="H17" s="300">
        <v>1.2432744043115342E-2</v>
      </c>
      <c r="I17" s="300">
        <v>0.20373123238641383</v>
      </c>
      <c r="J17" s="300">
        <f>SUM(G17:I17)</f>
        <v>0.25926415577806261</v>
      </c>
      <c r="K17" s="300"/>
      <c r="L17" s="300">
        <v>4.2904950494737172E-2</v>
      </c>
      <c r="M17" s="300">
        <v>1.0345874587538537E-2</v>
      </c>
      <c r="N17" s="300">
        <v>0</v>
      </c>
      <c r="O17" s="300">
        <f>SUM(L17:N17)</f>
        <v>5.3250825082275709E-2</v>
      </c>
      <c r="P17" s="300"/>
      <c r="Q17" s="300">
        <v>3.8052748063864217E-2</v>
      </c>
      <c r="R17" s="300">
        <v>9.3994835856088584E-3</v>
      </c>
      <c r="S17" s="300">
        <v>0</v>
      </c>
      <c r="T17" s="300">
        <f>SUM(Q17:S17)</f>
        <v>4.7452231649473077E-2</v>
      </c>
      <c r="U17" s="300"/>
      <c r="V17" s="300">
        <v>3.3519801980750032E-2</v>
      </c>
      <c r="W17" s="300">
        <v>8.9084158417256521E-3</v>
      </c>
      <c r="X17" s="300">
        <v>0</v>
      </c>
      <c r="Y17" s="300">
        <f>SUM(V17:X17)</f>
        <v>4.2428217822475682E-2</v>
      </c>
    </row>
    <row r="18" spans="1:25" x14ac:dyDescent="0.2">
      <c r="A18" s="260" t="s">
        <v>364</v>
      </c>
      <c r="B18" s="300">
        <v>0.16097347712031318</v>
      </c>
      <c r="C18" s="300">
        <v>2.1233168172641106E-2</v>
      </c>
      <c r="D18" s="300">
        <v>5.296793937634707E-2</v>
      </c>
      <c r="E18" s="300">
        <f t="shared" ref="E18:E19" si="14">SUM(B18:D18)</f>
        <v>0.23517458466930136</v>
      </c>
      <c r="F18" s="300"/>
      <c r="G18" s="300">
        <v>0.27932231616621894</v>
      </c>
      <c r="H18" s="300">
        <v>2.8180886497540837E-3</v>
      </c>
      <c r="I18" s="300">
        <v>0.1055954394059634</v>
      </c>
      <c r="J18" s="300">
        <f t="shared" ref="J18:J19" si="15">SUM(G18:I18)</f>
        <v>0.38773584422193641</v>
      </c>
      <c r="K18" s="300"/>
      <c r="L18" s="300">
        <v>0.24967029702996785</v>
      </c>
      <c r="M18" s="300">
        <v>1.8257425742655533E-3</v>
      </c>
      <c r="N18" s="300">
        <v>0.15625313531349039</v>
      </c>
      <c r="O18" s="300">
        <f t="shared" ref="O18:O19" si="16">SUM(L18:N18)</f>
        <v>0.40774917491772378</v>
      </c>
      <c r="P18" s="300"/>
      <c r="Q18" s="300">
        <v>0.22255551457084402</v>
      </c>
      <c r="R18" s="300">
        <v>1.667650313538882E-3</v>
      </c>
      <c r="S18" s="300">
        <v>0.13932460346614378</v>
      </c>
      <c r="T18" s="300">
        <f t="shared" ref="T18:T19" si="17">SUM(Q18:S18)</f>
        <v>0.36354776835052671</v>
      </c>
      <c r="U18" s="300"/>
      <c r="V18" s="300">
        <v>0.20262871287147849</v>
      </c>
      <c r="W18" s="300">
        <v>1.6608910891089364E-3</v>
      </c>
      <c r="X18" s="300">
        <v>0.11928217821693751</v>
      </c>
      <c r="Y18" s="300">
        <f t="shared" ref="Y18:Y19" si="18">SUM(V18:X18)</f>
        <v>0.32357178217752491</v>
      </c>
    </row>
    <row r="19" spans="1:25" x14ac:dyDescent="0.2">
      <c r="A19" s="264" t="s">
        <v>363</v>
      </c>
      <c r="B19" s="301">
        <f>SUM(B17:B18)</f>
        <v>0.18243660740288492</v>
      </c>
      <c r="C19" s="301">
        <f t="shared" ref="C19" si="19">SUM(C17:C18)</f>
        <v>2.7518799184043045E-2</v>
      </c>
      <c r="D19" s="301">
        <f t="shared" ref="D19" si="20">SUM(D17:D18)</f>
        <v>5.3044593413071703E-2</v>
      </c>
      <c r="E19" s="301">
        <f t="shared" si="14"/>
        <v>0.26299999999999968</v>
      </c>
      <c r="F19" s="301"/>
      <c r="G19" s="301">
        <f>SUM(G17:G18)</f>
        <v>0.32242249551475238</v>
      </c>
      <c r="H19" s="301">
        <f t="shared" ref="H19" si="21">SUM(H17:H18)</f>
        <v>1.5250832692869426E-2</v>
      </c>
      <c r="I19" s="301">
        <f t="shared" ref="I19" si="22">SUM(I17:I18)</f>
        <v>0.30932667179237722</v>
      </c>
      <c r="J19" s="301">
        <f t="shared" si="15"/>
        <v>0.64699999999999902</v>
      </c>
      <c r="K19" s="301"/>
      <c r="L19" s="301">
        <f>SUM(L17:L18)</f>
        <v>0.29257524752470504</v>
      </c>
      <c r="M19" s="301">
        <f t="shared" ref="M19" si="23">SUM(M17:M18)</f>
        <v>1.217161716180409E-2</v>
      </c>
      <c r="N19" s="301">
        <f t="shared" ref="N19" si="24">SUM(N17:N18)</f>
        <v>0.15625313531349039</v>
      </c>
      <c r="O19" s="301">
        <f t="shared" si="16"/>
        <v>0.46099999999999952</v>
      </c>
      <c r="P19" s="301"/>
      <c r="Q19" s="301">
        <f>SUM(Q17:Q18)</f>
        <v>0.26060826263470827</v>
      </c>
      <c r="R19" s="301">
        <f t="shared" ref="R19" si="25">SUM(R17:R18)</f>
        <v>1.106713389914774E-2</v>
      </c>
      <c r="S19" s="301">
        <f t="shared" ref="S19" si="26">SUM(S17:S18)</f>
        <v>0.13932460346614378</v>
      </c>
      <c r="T19" s="301">
        <f t="shared" si="17"/>
        <v>0.41099999999999981</v>
      </c>
      <c r="U19" s="301"/>
      <c r="V19" s="301">
        <f>SUM(V17:V18)</f>
        <v>0.23614851485222851</v>
      </c>
      <c r="W19" s="301">
        <f t="shared" ref="W19" si="27">SUM(W17:W18)</f>
        <v>1.0569306930834589E-2</v>
      </c>
      <c r="X19" s="301">
        <f t="shared" ref="X19" si="28">SUM(X17:X18)</f>
        <v>0.11928217821693751</v>
      </c>
      <c r="Y19" s="301">
        <f t="shared" si="18"/>
        <v>0.3660000000000006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0.94716582853818032</v>
      </c>
      <c r="C26" s="300">
        <v>0.31682906355784834</v>
      </c>
      <c r="D26" s="300">
        <v>0.18267491586072906</v>
      </c>
      <c r="E26" s="300">
        <f>SUM(B26:D26)</f>
        <v>1.4466698079567577</v>
      </c>
      <c r="F26" s="300"/>
      <c r="G26" s="300">
        <v>1.1875795433128273</v>
      </c>
      <c r="H26" s="300">
        <v>0.43759498410414199</v>
      </c>
      <c r="I26" s="300">
        <v>0.18025141930485913</v>
      </c>
      <c r="J26" s="300">
        <f>SUM(G26:I26)</f>
        <v>1.8054259467218285</v>
      </c>
      <c r="K26" s="300"/>
      <c r="L26" s="300">
        <v>1.0722962104510492</v>
      </c>
      <c r="M26" s="300">
        <v>0.58619968682961376</v>
      </c>
      <c r="N26" s="300">
        <v>0.13920162856011406</v>
      </c>
      <c r="O26" s="300">
        <f>SUM(L26:N26)</f>
        <v>1.797697525840777</v>
      </c>
      <c r="P26" s="300"/>
      <c r="Q26" s="300">
        <v>1.2180672041530711</v>
      </c>
      <c r="R26" s="300">
        <v>0.64057717511432233</v>
      </c>
      <c r="S26" s="300">
        <v>0.1566779670656013</v>
      </c>
      <c r="T26" s="300">
        <f>SUM(Q26:S26)</f>
        <v>2.0153223463329946</v>
      </c>
      <c r="U26" s="300"/>
      <c r="V26" s="300">
        <v>1.4330648930532623</v>
      </c>
      <c r="W26" s="300">
        <v>0.70031691534885798</v>
      </c>
      <c r="X26" s="300">
        <v>0.17961819161991249</v>
      </c>
      <c r="Y26" s="300">
        <f>SUM(V26:X26)</f>
        <v>2.3130000000220328</v>
      </c>
    </row>
    <row r="27" spans="1:25" x14ac:dyDescent="0.2">
      <c r="A27" s="260" t="s">
        <v>364</v>
      </c>
      <c r="B27" s="300">
        <v>1.9668239952512416</v>
      </c>
      <c r="C27" s="300">
        <v>0.12462328251829861</v>
      </c>
      <c r="D27" s="300">
        <v>0.10888291427370057</v>
      </c>
      <c r="E27" s="300">
        <f t="shared" ref="E27:E28" si="29">SUM(B27:D27)</f>
        <v>2.200330192043241</v>
      </c>
      <c r="F27" s="300"/>
      <c r="G27" s="300">
        <v>2.3919363341448205</v>
      </c>
      <c r="H27" s="300">
        <v>0.20243620936996595</v>
      </c>
      <c r="I27" s="300">
        <v>4.5201509763377709E-2</v>
      </c>
      <c r="J27" s="300">
        <f t="shared" ref="J27:J28" si="30">SUM(G27:I27)</f>
        <v>2.6395740532781642</v>
      </c>
      <c r="K27" s="300"/>
      <c r="L27" s="300">
        <v>2.3557518634504433</v>
      </c>
      <c r="M27" s="300">
        <v>0.18301409332739843</v>
      </c>
      <c r="N27" s="300">
        <v>9.0536517381386961E-2</v>
      </c>
      <c r="O27" s="300">
        <f t="shared" ref="O27:O28" si="31">SUM(L27:N27)</f>
        <v>2.6293024741592284</v>
      </c>
      <c r="P27" s="300"/>
      <c r="Q27" s="300">
        <v>2.5513551079466006</v>
      </c>
      <c r="R27" s="300">
        <v>0.20035368354894059</v>
      </c>
      <c r="S27" s="300">
        <v>9.9968862171466347E-2</v>
      </c>
      <c r="T27" s="300">
        <f t="shared" ref="T27:T28" si="32">SUM(Q27:S27)</f>
        <v>2.8516776536670077</v>
      </c>
      <c r="U27" s="300"/>
      <c r="V27" s="300">
        <v>2.7491562106614191</v>
      </c>
      <c r="W27" s="300">
        <v>0.22078069386661248</v>
      </c>
      <c r="X27" s="300">
        <v>0.11406309544993062</v>
      </c>
      <c r="Y27" s="300">
        <f t="shared" ref="Y27:Y28" si="33">SUM(V27:X27)</f>
        <v>3.0839999999779621</v>
      </c>
    </row>
    <row r="28" spans="1:25" x14ac:dyDescent="0.2">
      <c r="A28" s="264" t="s">
        <v>363</v>
      </c>
      <c r="B28" s="301">
        <f>SUM(B26:B27)</f>
        <v>2.913989823789422</v>
      </c>
      <c r="C28" s="301">
        <f t="shared" ref="C28" si="34">SUM(C26:C27)</f>
        <v>0.44145234607614697</v>
      </c>
      <c r="D28" s="301">
        <f t="shared" ref="D28" si="35">SUM(D26:D27)</f>
        <v>0.29155783013442965</v>
      </c>
      <c r="E28" s="301">
        <f t="shared" si="29"/>
        <v>3.6469999999999985</v>
      </c>
      <c r="F28" s="301"/>
      <c r="G28" s="301">
        <f>SUM(G26:G27)</f>
        <v>3.5795158774576477</v>
      </c>
      <c r="H28" s="301">
        <f t="shared" ref="H28" si="36">SUM(H26:H27)</f>
        <v>0.64003119347410797</v>
      </c>
      <c r="I28" s="301">
        <f t="shared" ref="I28" si="37">SUM(I26:I27)</f>
        <v>0.22545292906823683</v>
      </c>
      <c r="J28" s="301">
        <f t="shared" si="30"/>
        <v>4.4449999999999932</v>
      </c>
      <c r="K28" s="301"/>
      <c r="L28" s="301">
        <f>SUM(L26:L27)</f>
        <v>3.4280480739014925</v>
      </c>
      <c r="M28" s="301">
        <f t="shared" ref="M28" si="38">SUM(M26:M27)</f>
        <v>0.76921378015701225</v>
      </c>
      <c r="N28" s="301">
        <f t="shared" ref="N28" si="39">SUM(N26:N27)</f>
        <v>0.22973814594150102</v>
      </c>
      <c r="O28" s="301">
        <f t="shared" si="31"/>
        <v>4.4270000000000058</v>
      </c>
      <c r="P28" s="301"/>
      <c r="Q28" s="301">
        <f>SUM(Q26:Q27)</f>
        <v>3.7694223120996719</v>
      </c>
      <c r="R28" s="301">
        <f t="shared" ref="R28" si="40">SUM(R26:R27)</f>
        <v>0.84093085866326289</v>
      </c>
      <c r="S28" s="301">
        <f t="shared" ref="S28" si="41">SUM(S26:S27)</f>
        <v>0.25664682923706766</v>
      </c>
      <c r="T28" s="301">
        <f t="shared" si="32"/>
        <v>4.8670000000000018</v>
      </c>
      <c r="U28" s="301"/>
      <c r="V28" s="301">
        <f>SUM(V26:V27)</f>
        <v>4.1822211037146815</v>
      </c>
      <c r="W28" s="301">
        <f t="shared" ref="W28" si="42">SUM(W26:W27)</f>
        <v>0.92109760921547046</v>
      </c>
      <c r="X28" s="301">
        <f t="shared" ref="X28" si="43">SUM(X26:X27)</f>
        <v>0.29368128706984309</v>
      </c>
      <c r="Y28" s="301">
        <f t="shared" si="33"/>
        <v>5.3969999999999949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2.0288336834515861</v>
      </c>
      <c r="C35" s="300">
        <v>0.53366679091231173</v>
      </c>
      <c r="D35" s="300">
        <v>0.22360012537080448</v>
      </c>
      <c r="E35" s="300">
        <f>SUM(B35:D35)</f>
        <v>2.7861005997347026</v>
      </c>
      <c r="F35" s="300"/>
      <c r="G35" s="300">
        <v>2.1483747285140096</v>
      </c>
      <c r="H35" s="300">
        <v>0.55394080753526209</v>
      </c>
      <c r="I35" s="300">
        <v>0.33419569379748559</v>
      </c>
      <c r="J35" s="300">
        <f>SUM(G35:I35)</f>
        <v>3.0365112298467571</v>
      </c>
      <c r="K35" s="300"/>
      <c r="L35" s="300">
        <v>2.1518203423564102</v>
      </c>
      <c r="M35" s="300">
        <v>0.71623621978962848</v>
      </c>
      <c r="N35" s="300">
        <v>0.30640925936582103</v>
      </c>
      <c r="O35" s="300">
        <f>SUM(L35:N35)</f>
        <v>3.17446582151186</v>
      </c>
      <c r="P35" s="300"/>
      <c r="Q35" s="300">
        <v>1.9819424860978008</v>
      </c>
      <c r="R35" s="300">
        <v>0.69330871986730291</v>
      </c>
      <c r="S35" s="300">
        <v>0.30007499999847892</v>
      </c>
      <c r="T35" s="300">
        <f>SUM(Q35:S35)</f>
        <v>2.975326205963583</v>
      </c>
      <c r="U35" s="300"/>
      <c r="V35" s="300">
        <v>1.5062579385855404</v>
      </c>
      <c r="W35" s="300">
        <v>0.55599091597945438</v>
      </c>
      <c r="X35" s="300">
        <v>0.26066887126688704</v>
      </c>
      <c r="Y35" s="300">
        <f>SUM(V35:X35)</f>
        <v>2.3229177258318816</v>
      </c>
    </row>
    <row r="36" spans="1:25" x14ac:dyDescent="0.2">
      <c r="A36" s="260" t="s">
        <v>364</v>
      </c>
      <c r="B36" s="300">
        <v>7.9341853759316345</v>
      </c>
      <c r="C36" s="300">
        <v>0.26898527767453373</v>
      </c>
      <c r="D36" s="300">
        <v>0.5577287466591283</v>
      </c>
      <c r="E36" s="300">
        <f t="shared" ref="E36:E37" si="44">SUM(B36:D36)</f>
        <v>8.7608994002652967</v>
      </c>
      <c r="F36" s="300"/>
      <c r="G36" s="300">
        <v>8.8234987998640673</v>
      </c>
      <c r="H36" s="300">
        <v>0.26882152245963459</v>
      </c>
      <c r="I36" s="300">
        <v>0.68816844782953157</v>
      </c>
      <c r="J36" s="300">
        <f t="shared" ref="J36:J37" si="45">SUM(G36:I36)</f>
        <v>9.7804887701532319</v>
      </c>
      <c r="K36" s="300"/>
      <c r="L36" s="300">
        <v>8.5498067533425743</v>
      </c>
      <c r="M36" s="300">
        <v>0.27877019236396811</v>
      </c>
      <c r="N36" s="300">
        <v>0.44295723278161392</v>
      </c>
      <c r="O36" s="300">
        <f t="shared" ref="O36:O37" si="46">SUM(L36:N36)</f>
        <v>9.2715341784881566</v>
      </c>
      <c r="P36" s="300"/>
      <c r="Q36" s="300">
        <v>8.3011471242783745</v>
      </c>
      <c r="R36" s="300">
        <v>0.27576465677024276</v>
      </c>
      <c r="S36" s="300">
        <v>0.45076201298781754</v>
      </c>
      <c r="T36" s="300">
        <f t="shared" ref="T36:T37" si="47">SUM(Q36:S36)</f>
        <v>9.0276737940364349</v>
      </c>
      <c r="U36" s="300"/>
      <c r="V36" s="300">
        <v>6.7144373879219312</v>
      </c>
      <c r="W36" s="300">
        <v>0.23390892067129054</v>
      </c>
      <c r="X36" s="300">
        <v>0.39273596557488422</v>
      </c>
      <c r="Y36" s="300">
        <f t="shared" ref="Y36:Y37" si="48">SUM(V36:X36)</f>
        <v>7.3410822741681061</v>
      </c>
    </row>
    <row r="37" spans="1:25" x14ac:dyDescent="0.2">
      <c r="A37" s="264" t="s">
        <v>363</v>
      </c>
      <c r="B37" s="301">
        <f>SUM(B35:B36)</f>
        <v>9.9630190593832211</v>
      </c>
      <c r="C37" s="301">
        <f t="shared" ref="C37" si="49">SUM(C35:C36)</f>
        <v>0.80265206858684546</v>
      </c>
      <c r="D37" s="301">
        <f t="shared" ref="D37" si="50">SUM(D35:D36)</f>
        <v>0.78132887202993273</v>
      </c>
      <c r="E37" s="301">
        <f t="shared" si="44"/>
        <v>11.546999999999999</v>
      </c>
      <c r="F37" s="301"/>
      <c r="G37" s="301">
        <f>SUM(G35:G36)</f>
        <v>10.971873528378076</v>
      </c>
      <c r="H37" s="301">
        <f t="shared" ref="H37" si="51">SUM(H35:H36)</f>
        <v>0.82276232999489674</v>
      </c>
      <c r="I37" s="301">
        <f t="shared" ref="I37" si="52">SUM(I35:I36)</f>
        <v>1.0223641416270173</v>
      </c>
      <c r="J37" s="301">
        <f t="shared" si="45"/>
        <v>12.81699999999999</v>
      </c>
      <c r="K37" s="301"/>
      <c r="L37" s="301">
        <f>SUM(L35:L36)</f>
        <v>10.701627095698985</v>
      </c>
      <c r="M37" s="301">
        <f t="shared" ref="M37" si="53">SUM(M35:M36)</f>
        <v>0.99500641215359664</v>
      </c>
      <c r="N37" s="301">
        <f t="shared" ref="N37" si="54">SUM(N35:N36)</f>
        <v>0.749366492147435</v>
      </c>
      <c r="O37" s="301">
        <f t="shared" si="46"/>
        <v>12.446000000000016</v>
      </c>
      <c r="P37" s="301"/>
      <c r="Q37" s="301">
        <f>SUM(Q35:Q36)</f>
        <v>10.283089610376175</v>
      </c>
      <c r="R37" s="301">
        <f t="shared" ref="R37" si="55">SUM(R35:R36)</f>
        <v>0.96907337663754567</v>
      </c>
      <c r="S37" s="301">
        <f t="shared" ref="S37" si="56">SUM(S35:S36)</f>
        <v>0.75083701298629646</v>
      </c>
      <c r="T37" s="301">
        <f t="shared" si="47"/>
        <v>12.003000000000018</v>
      </c>
      <c r="U37" s="301"/>
      <c r="V37" s="301">
        <f>SUM(V35:V36)</f>
        <v>8.2206953265074709</v>
      </c>
      <c r="W37" s="301">
        <f t="shared" ref="W37" si="57">SUM(W35:W36)</f>
        <v>0.78989983665074492</v>
      </c>
      <c r="X37" s="301">
        <f t="shared" ref="X37" si="58">SUM(X35:X36)</f>
        <v>0.65340483684177131</v>
      </c>
      <c r="Y37" s="301">
        <f t="shared" si="48"/>
        <v>9.6639999999999873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4.772206285864482</v>
      </c>
      <c r="C44" s="300">
        <v>1.5702915284738777</v>
      </c>
      <c r="D44" s="300">
        <v>1.1981347695011451</v>
      </c>
      <c r="E44" s="300">
        <f>SUM(B44:D44)</f>
        <v>7.5406325838395052</v>
      </c>
      <c r="F44" s="300"/>
      <c r="G44" s="300">
        <v>5.346733053090106</v>
      </c>
      <c r="H44" s="300">
        <v>1.5062520251310956</v>
      </c>
      <c r="I44" s="300">
        <v>1.156233083635315</v>
      </c>
      <c r="J44" s="300">
        <f>SUM(G44:I44)</f>
        <v>8.0092181618565164</v>
      </c>
      <c r="K44" s="300"/>
      <c r="L44" s="300">
        <v>4.9751875565042134</v>
      </c>
      <c r="M44" s="300">
        <v>2.0045217282763677</v>
      </c>
      <c r="N44" s="300">
        <v>0.99093821725007669</v>
      </c>
      <c r="O44" s="300">
        <f>SUM(L44:N44)</f>
        <v>7.9706475020306575</v>
      </c>
      <c r="P44" s="300"/>
      <c r="Q44" s="300">
        <v>4.6537443220743118</v>
      </c>
      <c r="R44" s="300">
        <v>1.878409667367678</v>
      </c>
      <c r="S44" s="300">
        <v>0.89445729209352187</v>
      </c>
      <c r="T44" s="300">
        <f>SUM(Q44:S44)</f>
        <v>7.4266112815355116</v>
      </c>
      <c r="U44" s="300"/>
      <c r="V44" s="300">
        <v>4.2763754049600227</v>
      </c>
      <c r="W44" s="300">
        <v>1.7264057531320396</v>
      </c>
      <c r="X44" s="300">
        <v>0.80552361234996706</v>
      </c>
      <c r="Y44" s="300">
        <f>SUM(V44:X44)</f>
        <v>6.8083047704420299</v>
      </c>
    </row>
    <row r="45" spans="1:25" x14ac:dyDescent="0.2">
      <c r="A45" s="260" t="s">
        <v>364</v>
      </c>
      <c r="B45" s="300">
        <v>20.598118295989437</v>
      </c>
      <c r="C45" s="300">
        <v>0.64798274917099541</v>
      </c>
      <c r="D45" s="300">
        <v>2.5152663710000946</v>
      </c>
      <c r="E45" s="300">
        <f t="shared" ref="E45:E46" si="59">SUM(B45:D45)</f>
        <v>23.761367416160528</v>
      </c>
      <c r="F45" s="300"/>
      <c r="G45" s="300">
        <v>21.943862963647646</v>
      </c>
      <c r="H45" s="300">
        <v>0.86688629027708375</v>
      </c>
      <c r="I45" s="300">
        <v>1.6640325842187458</v>
      </c>
      <c r="J45" s="300">
        <f t="shared" ref="J45:J46" si="60">SUM(G45:I45)</f>
        <v>24.474781838143475</v>
      </c>
      <c r="K45" s="300"/>
      <c r="L45" s="300">
        <v>21.303931965402107</v>
      </c>
      <c r="M45" s="300">
        <v>0.9059770423449407</v>
      </c>
      <c r="N45" s="300">
        <v>2.1544434902223331</v>
      </c>
      <c r="O45" s="300">
        <f t="shared" ref="O45:O46" si="61">SUM(L45:N45)</f>
        <v>24.364352497969382</v>
      </c>
      <c r="P45" s="300"/>
      <c r="Q45" s="300">
        <v>19.768871613437835</v>
      </c>
      <c r="R45" s="300">
        <v>0.84526789898869226</v>
      </c>
      <c r="S45" s="300">
        <v>2.0052492060379539</v>
      </c>
      <c r="T45" s="300">
        <f t="shared" ref="T45:T46" si="62">SUM(Q45:S45)</f>
        <v>22.619388718464478</v>
      </c>
      <c r="U45" s="300"/>
      <c r="V45" s="300">
        <v>17.538302985041074</v>
      </c>
      <c r="W45" s="300">
        <v>0.76431231595744109</v>
      </c>
      <c r="X45" s="300">
        <v>1.8680799285594643</v>
      </c>
      <c r="Y45" s="300">
        <f t="shared" ref="Y45:Y46" si="63">SUM(V45:X45)</f>
        <v>20.170695229557978</v>
      </c>
    </row>
    <row r="46" spans="1:25" x14ac:dyDescent="0.2">
      <c r="A46" s="264" t="s">
        <v>363</v>
      </c>
      <c r="B46" s="301">
        <f>SUM(B44:B45)</f>
        <v>25.370324581853918</v>
      </c>
      <c r="C46" s="301">
        <f t="shared" ref="C46" si="64">SUM(C44:C45)</f>
        <v>2.2182742776448729</v>
      </c>
      <c r="D46" s="301">
        <f t="shared" ref="D46" si="65">SUM(D44:D45)</f>
        <v>3.7134011405012397</v>
      </c>
      <c r="E46" s="301">
        <f t="shared" si="59"/>
        <v>31.302000000000032</v>
      </c>
      <c r="F46" s="301"/>
      <c r="G46" s="301">
        <f>SUM(G44:G45)</f>
        <v>27.290596016737751</v>
      </c>
      <c r="H46" s="301">
        <f t="shared" ref="H46" si="66">SUM(H44:H45)</f>
        <v>2.3731383154081795</v>
      </c>
      <c r="I46" s="301">
        <f t="shared" ref="I46" si="67">SUM(I44:I45)</f>
        <v>2.820265667854061</v>
      </c>
      <c r="J46" s="301">
        <f t="shared" si="60"/>
        <v>32.483999999999995</v>
      </c>
      <c r="K46" s="301"/>
      <c r="L46" s="301">
        <f>SUM(L44:L45)</f>
        <v>26.279119521906321</v>
      </c>
      <c r="M46" s="301">
        <f t="shared" ref="M46" si="68">SUM(M44:M45)</f>
        <v>2.9104987706213086</v>
      </c>
      <c r="N46" s="301">
        <f t="shared" ref="N46" si="69">SUM(N44:N45)</f>
        <v>3.14538170747241</v>
      </c>
      <c r="O46" s="301">
        <f t="shared" si="61"/>
        <v>32.335000000000036</v>
      </c>
      <c r="P46" s="301"/>
      <c r="Q46" s="301">
        <f>SUM(Q44:Q45)</f>
        <v>24.422615935512148</v>
      </c>
      <c r="R46" s="301">
        <f t="shared" ref="R46" si="70">SUM(R44:R45)</f>
        <v>2.7236775663563701</v>
      </c>
      <c r="S46" s="301">
        <f t="shared" ref="S46" si="71">SUM(S44:S45)</f>
        <v>2.8997064981314757</v>
      </c>
      <c r="T46" s="301">
        <f t="shared" si="62"/>
        <v>30.045999999999996</v>
      </c>
      <c r="U46" s="301"/>
      <c r="V46" s="301">
        <f>SUM(V44:V45)</f>
        <v>21.814678390001099</v>
      </c>
      <c r="W46" s="301">
        <f t="shared" ref="W46" si="72">SUM(W44:W45)</f>
        <v>2.4907180690894806</v>
      </c>
      <c r="X46" s="301">
        <f t="shared" ref="X46" si="73">SUM(X44:X45)</f>
        <v>2.6736035409094314</v>
      </c>
      <c r="Y46" s="301">
        <f t="shared" si="63"/>
        <v>26.979000000000013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1.1326767911750888</v>
      </c>
      <c r="C53" s="300">
        <v>0.30464841154560934</v>
      </c>
      <c r="D53" s="300">
        <v>3.751827728361886E-4</v>
      </c>
      <c r="E53" s="300">
        <f>SUM(B53:D53)</f>
        <v>1.4377003854935344</v>
      </c>
      <c r="F53" s="300"/>
      <c r="G53" s="300">
        <v>0.56266154313132044</v>
      </c>
      <c r="H53" s="300">
        <v>0.15626089595069728</v>
      </c>
      <c r="I53" s="300">
        <v>1.5289715846188661E-4</v>
      </c>
      <c r="J53" s="300">
        <f>SUM(G53:I53)</f>
        <v>0.71907533624047959</v>
      </c>
      <c r="K53" s="300"/>
      <c r="L53" s="300">
        <v>0.75975306677983157</v>
      </c>
      <c r="M53" s="300">
        <v>0.2068154909000656</v>
      </c>
      <c r="N53" s="300">
        <v>0.31705354825203458</v>
      </c>
      <c r="O53" s="300">
        <f>SUM(L53:N53)</f>
        <v>1.2836221059319317</v>
      </c>
      <c r="P53" s="300"/>
      <c r="Q53" s="300">
        <v>0.74567978496705756</v>
      </c>
      <c r="R53" s="300">
        <v>0.20116748387874328</v>
      </c>
      <c r="S53" s="300">
        <v>0.30396533333446557</v>
      </c>
      <c r="T53" s="300">
        <f>SUM(Q53:S53)</f>
        <v>1.2508126021802664</v>
      </c>
      <c r="U53" s="300"/>
      <c r="V53" s="300">
        <v>0.7700902641432128</v>
      </c>
      <c r="W53" s="300">
        <v>0.20384742286131502</v>
      </c>
      <c r="X53" s="300">
        <v>0.30315770580200041</v>
      </c>
      <c r="Y53" s="300">
        <f>SUM(V53:X53)</f>
        <v>1.2770953928065283</v>
      </c>
    </row>
    <row r="54" spans="1:25" x14ac:dyDescent="0.2">
      <c r="A54" s="260" t="s">
        <v>364</v>
      </c>
      <c r="B54" s="300">
        <v>3.7552043732448221</v>
      </c>
      <c r="C54" s="300">
        <v>5.6277415925189908E-2</v>
      </c>
      <c r="D54" s="300">
        <v>0.39581782533644844</v>
      </c>
      <c r="E54" s="300">
        <f t="shared" ref="E54:E55" si="74">SUM(B54:D54)</f>
        <v>4.2072996145064607</v>
      </c>
      <c r="F54" s="300"/>
      <c r="G54" s="300">
        <v>1.8697793507850815</v>
      </c>
      <c r="H54" s="300">
        <v>3.8071392456655369E-2</v>
      </c>
      <c r="I54" s="300">
        <v>0.39707392051778045</v>
      </c>
      <c r="J54" s="300">
        <f t="shared" ref="J54:J55" si="75">SUM(G54:I54)</f>
        <v>2.3049246637595173</v>
      </c>
      <c r="K54" s="300"/>
      <c r="L54" s="300">
        <v>2.47241406739853</v>
      </c>
      <c r="M54" s="300">
        <v>3.7963826669536668E-2</v>
      </c>
      <c r="N54" s="300">
        <v>0</v>
      </c>
      <c r="O54" s="300">
        <f t="shared" ref="O54:O55" si="76">SUM(L54:N54)</f>
        <v>2.5103778940680668</v>
      </c>
      <c r="P54" s="300"/>
      <c r="Q54" s="300">
        <v>2.3887057204002891</v>
      </c>
      <c r="R54" s="300">
        <v>3.7481677419446968E-2</v>
      </c>
      <c r="S54" s="300">
        <v>0</v>
      </c>
      <c r="T54" s="300">
        <f t="shared" ref="T54:T55" si="77">SUM(Q54:S54)</f>
        <v>2.4261873978197359</v>
      </c>
      <c r="U54" s="300"/>
      <c r="V54" s="300">
        <v>2.3897823745237337</v>
      </c>
      <c r="W54" s="300">
        <v>3.9122232669737633E-2</v>
      </c>
      <c r="X54" s="300">
        <v>0</v>
      </c>
      <c r="Y54" s="300">
        <f t="shared" ref="Y54:Y55" si="78">SUM(V54:X54)</f>
        <v>2.4289046071934712</v>
      </c>
    </row>
    <row r="55" spans="1:25" x14ac:dyDescent="0.2">
      <c r="A55" s="264" t="s">
        <v>363</v>
      </c>
      <c r="B55" s="301">
        <f>SUM(B53:B54)</f>
        <v>4.8878811644199107</v>
      </c>
      <c r="C55" s="301">
        <f t="shared" ref="C55" si="79">SUM(C53:C54)</f>
        <v>0.36092582747079927</v>
      </c>
      <c r="D55" s="301">
        <f t="shared" ref="D55" si="80">SUM(D53:D54)</f>
        <v>0.39619300810928465</v>
      </c>
      <c r="E55" s="301">
        <f t="shared" si="74"/>
        <v>5.6449999999999951</v>
      </c>
      <c r="F55" s="301"/>
      <c r="G55" s="301">
        <f>SUM(G53:G54)</f>
        <v>2.4324408939164019</v>
      </c>
      <c r="H55" s="301">
        <f t="shared" ref="H55" si="81">SUM(H53:H54)</f>
        <v>0.19433228840735264</v>
      </c>
      <c r="I55" s="301">
        <f t="shared" ref="I55" si="82">SUM(I53:I54)</f>
        <v>0.39722681767624235</v>
      </c>
      <c r="J55" s="301">
        <f t="shared" si="75"/>
        <v>3.0239999999999974</v>
      </c>
      <c r="K55" s="301"/>
      <c r="L55" s="301">
        <f>SUM(L53:L54)</f>
        <v>3.2321671341783613</v>
      </c>
      <c r="M55" s="301">
        <f t="shared" ref="M55" si="83">SUM(M53:M54)</f>
        <v>0.24477931756960225</v>
      </c>
      <c r="N55" s="301">
        <f t="shared" ref="N55" si="84">SUM(N53:N54)</f>
        <v>0.31705354825203458</v>
      </c>
      <c r="O55" s="301">
        <f t="shared" si="76"/>
        <v>3.7939999999999978</v>
      </c>
      <c r="P55" s="301"/>
      <c r="Q55" s="301">
        <f>SUM(Q53:Q54)</f>
        <v>3.1343855053673466</v>
      </c>
      <c r="R55" s="301">
        <f t="shared" ref="R55" si="85">SUM(R53:R54)</f>
        <v>0.23864916129819025</v>
      </c>
      <c r="S55" s="301">
        <f t="shared" ref="S55" si="86">SUM(S53:S54)</f>
        <v>0.30396533333446557</v>
      </c>
      <c r="T55" s="301">
        <f t="shared" si="77"/>
        <v>3.6770000000000023</v>
      </c>
      <c r="U55" s="301"/>
      <c r="V55" s="301">
        <f>SUM(V53:V54)</f>
        <v>3.1598726386669465</v>
      </c>
      <c r="W55" s="301">
        <f t="shared" ref="W55" si="87">SUM(W53:W54)</f>
        <v>0.24296965553105265</v>
      </c>
      <c r="X55" s="301">
        <f t="shared" ref="X55" si="88">SUM(X53:X54)</f>
        <v>0.30315770580200041</v>
      </c>
      <c r="Y55" s="301">
        <f t="shared" si="78"/>
        <v>3.7059999999999995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0.58726972559967028</v>
      </c>
      <c r="C62" s="300">
        <v>0.20692815666664441</v>
      </c>
      <c r="D62" s="300">
        <v>9.3054195606060375E-2</v>
      </c>
      <c r="E62" s="300">
        <f>SUM(B62:D62)</f>
        <v>0.88725207787237514</v>
      </c>
      <c r="F62" s="300"/>
      <c r="G62" s="300">
        <v>0.74358572650882149</v>
      </c>
      <c r="H62" s="300">
        <v>0.18002189551840647</v>
      </c>
      <c r="I62" s="300">
        <v>0.13198124464942887</v>
      </c>
      <c r="J62" s="300">
        <f>SUM(G62:I62)</f>
        <v>1.0555888666766569</v>
      </c>
      <c r="K62" s="300"/>
      <c r="L62" s="300">
        <v>0.6393316388146979</v>
      </c>
      <c r="M62" s="300">
        <v>0.15337171817391898</v>
      </c>
      <c r="N62" s="300">
        <v>1.0442329747937875E-2</v>
      </c>
      <c r="O62" s="300">
        <f>SUM(L62:N62)</f>
        <v>0.80314568673655473</v>
      </c>
      <c r="P62" s="300"/>
      <c r="Q62" s="300">
        <v>0.71323076479736025</v>
      </c>
      <c r="R62" s="300">
        <v>0.16662928771336552</v>
      </c>
      <c r="S62" s="300">
        <v>1.1091221186903187E-2</v>
      </c>
      <c r="T62" s="300">
        <f>SUM(Q62:S62)</f>
        <v>0.89095127369762894</v>
      </c>
      <c r="U62" s="300"/>
      <c r="V62" s="300">
        <v>0.8571954933967304</v>
      </c>
      <c r="W62" s="300">
        <v>0.19008228583334702</v>
      </c>
      <c r="X62" s="300">
        <v>1.1994218310492105E-2</v>
      </c>
      <c r="Y62" s="300">
        <f>SUM(V62:X62)</f>
        <v>1.0592719975405696</v>
      </c>
    </row>
    <row r="63" spans="1:25" x14ac:dyDescent="0.2">
      <c r="A63" s="260" t="s">
        <v>364</v>
      </c>
      <c r="B63" s="300">
        <v>2.3834822953480348</v>
      </c>
      <c r="C63" s="300">
        <v>7.4265626779592447E-2</v>
      </c>
      <c r="D63" s="300">
        <v>0</v>
      </c>
      <c r="E63" s="300">
        <f t="shared" ref="E63:E64" si="89">SUM(B63:D63)</f>
        <v>2.457747922127627</v>
      </c>
      <c r="F63" s="300"/>
      <c r="G63" s="300">
        <v>3.2292977733440957</v>
      </c>
      <c r="H63" s="300">
        <v>7.4410790751592931E-2</v>
      </c>
      <c r="I63" s="300">
        <v>0.21370256922765704</v>
      </c>
      <c r="J63" s="300">
        <f t="shared" ref="J63:J64" si="90">SUM(G63:I63)</f>
        <v>3.5174111333233458</v>
      </c>
      <c r="K63" s="300"/>
      <c r="L63" s="300">
        <v>2.8358757013164237</v>
      </c>
      <c r="M63" s="300">
        <v>0.39041260345459766</v>
      </c>
      <c r="N63" s="300">
        <v>0.18156600849240737</v>
      </c>
      <c r="O63" s="300">
        <f t="shared" ref="O63:O64" si="91">SUM(L63:N63)</f>
        <v>3.4078543132634289</v>
      </c>
      <c r="P63" s="300"/>
      <c r="Q63" s="300">
        <v>3.0234668955319646</v>
      </c>
      <c r="R63" s="300">
        <v>0.42094446528370427</v>
      </c>
      <c r="S63" s="300">
        <v>0.18763736548670587</v>
      </c>
      <c r="T63" s="300">
        <f t="shared" ref="T63:T64" si="92">SUM(Q63:S63)</f>
        <v>3.6320487263023749</v>
      </c>
      <c r="U63" s="300"/>
      <c r="V63" s="300">
        <v>3.3283955811177814</v>
      </c>
      <c r="W63" s="300">
        <v>0.47064269675034892</v>
      </c>
      <c r="X63" s="300">
        <v>0.19268972459129</v>
      </c>
      <c r="Y63" s="300">
        <f t="shared" ref="Y63:Y64" si="93">SUM(V63:X63)</f>
        <v>3.9917280024594204</v>
      </c>
    </row>
    <row r="64" spans="1:25" x14ac:dyDescent="0.2">
      <c r="A64" s="264" t="s">
        <v>363</v>
      </c>
      <c r="B64" s="301">
        <f>SUM(B62:B63)</f>
        <v>2.970752020947705</v>
      </c>
      <c r="C64" s="301">
        <f t="shared" ref="C64" si="94">SUM(C62:C63)</f>
        <v>0.28119378344623686</v>
      </c>
      <c r="D64" s="301">
        <f t="shared" ref="D64" si="95">SUM(D62:D63)</f>
        <v>9.3054195606060375E-2</v>
      </c>
      <c r="E64" s="301">
        <f t="shared" si="89"/>
        <v>3.345000000000002</v>
      </c>
      <c r="F64" s="301"/>
      <c r="G64" s="301">
        <f>SUM(G62:G63)</f>
        <v>3.9728834998529172</v>
      </c>
      <c r="H64" s="301">
        <f t="shared" ref="H64" si="96">SUM(H62:H63)</f>
        <v>0.25443268626999938</v>
      </c>
      <c r="I64" s="301">
        <f t="shared" ref="I64" si="97">SUM(I62:I63)</f>
        <v>0.34568381387708591</v>
      </c>
      <c r="J64" s="301">
        <f t="shared" si="90"/>
        <v>4.5730000000000022</v>
      </c>
      <c r="K64" s="301"/>
      <c r="L64" s="301">
        <f>SUM(L62:L63)</f>
        <v>3.4752073401311216</v>
      </c>
      <c r="M64" s="301">
        <f t="shared" ref="M64" si="98">SUM(M62:M63)</f>
        <v>0.54378432162851664</v>
      </c>
      <c r="N64" s="301">
        <f t="shared" ref="N64" si="99">SUM(N62:N63)</f>
        <v>0.19200833824034524</v>
      </c>
      <c r="O64" s="301">
        <f t="shared" si="91"/>
        <v>4.2109999999999834</v>
      </c>
      <c r="P64" s="301"/>
      <c r="Q64" s="301">
        <f>SUM(Q62:Q63)</f>
        <v>3.7366976603293249</v>
      </c>
      <c r="R64" s="301">
        <f t="shared" ref="R64" si="100">SUM(R62:R63)</f>
        <v>0.58757375299706982</v>
      </c>
      <c r="S64" s="301">
        <f t="shared" ref="S64" si="101">SUM(S62:S63)</f>
        <v>0.19872858667360907</v>
      </c>
      <c r="T64" s="301">
        <f t="shared" si="92"/>
        <v>4.5230000000000041</v>
      </c>
      <c r="U64" s="301"/>
      <c r="V64" s="301">
        <f>SUM(V62:V63)</f>
        <v>4.1855910745145115</v>
      </c>
      <c r="W64" s="301">
        <f t="shared" ref="W64" si="102">SUM(W62:W63)</f>
        <v>0.66072498258369594</v>
      </c>
      <c r="X64" s="301">
        <f t="shared" ref="X64" si="103">SUM(X62:X63)</f>
        <v>0.2046839429017821</v>
      </c>
      <c r="Y64" s="301">
        <f t="shared" si="93"/>
        <v>5.0509999999999895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3.9207881982242649</v>
      </c>
      <c r="C71" s="300">
        <v>2.7589114003583779</v>
      </c>
      <c r="D71" s="300">
        <v>1.5422531306077223</v>
      </c>
      <c r="E71" s="300">
        <f>SUM(B71:D71)</f>
        <v>8.2219527291903649</v>
      </c>
      <c r="F71" s="300"/>
      <c r="G71" s="300">
        <v>5.1435580420271396</v>
      </c>
      <c r="H71" s="300">
        <v>3.3289954991937116</v>
      </c>
      <c r="I71" s="300">
        <v>2.1272556940454437</v>
      </c>
      <c r="J71" s="300">
        <f>SUM(G71:I71)</f>
        <v>10.599809235266294</v>
      </c>
      <c r="K71" s="300"/>
      <c r="L71" s="300">
        <v>5.0675386363994699</v>
      </c>
      <c r="M71" s="300">
        <v>3.989785632771881</v>
      </c>
      <c r="N71" s="300">
        <v>1.6726166746530491</v>
      </c>
      <c r="O71" s="300">
        <f>SUM(L71:N71)</f>
        <v>10.729940943824401</v>
      </c>
      <c r="P71" s="300"/>
      <c r="Q71" s="300">
        <v>5.4571485401035202</v>
      </c>
      <c r="R71" s="300">
        <v>4.3250354475117314</v>
      </c>
      <c r="S71" s="300">
        <v>1.8094049989517089</v>
      </c>
      <c r="T71" s="300">
        <f>SUM(Q71:S71)</f>
        <v>11.591588986566961</v>
      </c>
      <c r="U71" s="300"/>
      <c r="V71" s="300">
        <v>6.0155585794129571</v>
      </c>
      <c r="W71" s="300">
        <v>4.8209681917335505</v>
      </c>
      <c r="X71" s="300">
        <v>2.0504668912745938</v>
      </c>
      <c r="Y71" s="300">
        <f>SUM(V71:X71)</f>
        <v>12.886993662421101</v>
      </c>
    </row>
    <row r="72" spans="1:25" x14ac:dyDescent="0.2">
      <c r="A72" s="260" t="s">
        <v>364</v>
      </c>
      <c r="B72" s="300">
        <v>24.652390317485153</v>
      </c>
      <c r="C72" s="300">
        <v>1.2086503469765268</v>
      </c>
      <c r="D72" s="300">
        <v>20.681006606348088</v>
      </c>
      <c r="E72" s="300">
        <f t="shared" ref="E72:E73" si="104">SUM(B72:D72)</f>
        <v>46.542047270809768</v>
      </c>
      <c r="F72" s="300"/>
      <c r="G72" s="300">
        <v>28.318971461730662</v>
      </c>
      <c r="H72" s="300">
        <v>1.07470821256397</v>
      </c>
      <c r="I72" s="300">
        <v>20.331511090439108</v>
      </c>
      <c r="J72" s="300">
        <f t="shared" ref="J72:J73" si="105">SUM(G72:I72)</f>
        <v>49.725190764733739</v>
      </c>
      <c r="K72" s="300"/>
      <c r="L72" s="300">
        <v>27.190168637599488</v>
      </c>
      <c r="M72" s="300">
        <v>2.0108141675598512</v>
      </c>
      <c r="N72" s="300">
        <v>22.248076251016393</v>
      </c>
      <c r="O72" s="300">
        <f t="shared" ref="O72:O73" si="106">SUM(L72:N72)</f>
        <v>51.449059056175727</v>
      </c>
      <c r="P72" s="300"/>
      <c r="Q72" s="300">
        <v>28.786582045861614</v>
      </c>
      <c r="R72" s="300">
        <v>2.1954208080085911</v>
      </c>
      <c r="S72" s="300">
        <v>24.09440815956264</v>
      </c>
      <c r="T72" s="300">
        <f t="shared" ref="T72:T73" si="107">SUM(Q72:S72)</f>
        <v>55.076411013432846</v>
      </c>
      <c r="U72" s="300"/>
      <c r="V72" s="300">
        <v>30.314179533539878</v>
      </c>
      <c r="W72" s="300">
        <v>2.4742157871821102</v>
      </c>
      <c r="X72" s="300">
        <v>26.779611016856908</v>
      </c>
      <c r="Y72" s="300">
        <f t="shared" ref="Y72:Y73" si="108">SUM(V72:X72)</f>
        <v>59.568006337578893</v>
      </c>
    </row>
    <row r="73" spans="1:25" x14ac:dyDescent="0.2">
      <c r="A73" s="264" t="s">
        <v>363</v>
      </c>
      <c r="B73" s="301">
        <f>SUM(B71:B72)</f>
        <v>28.573178515709419</v>
      </c>
      <c r="C73" s="301">
        <f t="shared" ref="C73" si="109">SUM(C71:C72)</f>
        <v>3.967561747334905</v>
      </c>
      <c r="D73" s="301">
        <f t="shared" ref="D73" si="110">SUM(D71:D72)</f>
        <v>22.223259736955811</v>
      </c>
      <c r="E73" s="301">
        <f t="shared" si="104"/>
        <v>54.764000000000138</v>
      </c>
      <c r="F73" s="301"/>
      <c r="G73" s="301">
        <f>SUM(G71:G72)</f>
        <v>33.4625295037578</v>
      </c>
      <c r="H73" s="301">
        <f t="shared" ref="H73" si="111">SUM(H71:H72)</f>
        <v>4.4037037117576814</v>
      </c>
      <c r="I73" s="301">
        <f t="shared" ref="I73" si="112">SUM(I71:I72)</f>
        <v>22.458766784484553</v>
      </c>
      <c r="J73" s="301">
        <f t="shared" si="105"/>
        <v>60.325000000000031</v>
      </c>
      <c r="K73" s="301"/>
      <c r="L73" s="301">
        <f>SUM(L71:L72)</f>
        <v>32.25770727399896</v>
      </c>
      <c r="M73" s="301">
        <f t="shared" ref="M73" si="113">SUM(M71:M72)</f>
        <v>6.0005998003317327</v>
      </c>
      <c r="N73" s="301">
        <f t="shared" ref="N73" si="114">SUM(N71:N72)</f>
        <v>23.920692925669442</v>
      </c>
      <c r="O73" s="301">
        <f t="shared" si="106"/>
        <v>62.179000000000137</v>
      </c>
      <c r="P73" s="301"/>
      <c r="Q73" s="301">
        <f>SUM(Q71:Q72)</f>
        <v>34.243730585965132</v>
      </c>
      <c r="R73" s="301">
        <f t="shared" ref="R73" si="115">SUM(R71:R72)</f>
        <v>6.5204562555203225</v>
      </c>
      <c r="S73" s="301">
        <f t="shared" ref="S73" si="116">SUM(S71:S72)</f>
        <v>25.90381315851435</v>
      </c>
      <c r="T73" s="301">
        <f t="shared" si="107"/>
        <v>66.667999999999807</v>
      </c>
      <c r="U73" s="301"/>
      <c r="V73" s="301">
        <f>SUM(V71:V72)</f>
        <v>36.329738112952839</v>
      </c>
      <c r="W73" s="301">
        <f t="shared" ref="W73" si="117">SUM(W71:W72)</f>
        <v>7.2951839789156612</v>
      </c>
      <c r="X73" s="301">
        <f t="shared" ref="X73" si="118">SUM(X71:X72)</f>
        <v>28.8300779081315</v>
      </c>
      <c r="Y73" s="301">
        <f t="shared" si="108"/>
        <v>72.454999999999998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26.088594471477496</v>
      </c>
      <c r="C80" s="300">
        <v>32.572666990523537</v>
      </c>
      <c r="D80" s="300">
        <v>3.272928189277772</v>
      </c>
      <c r="E80" s="300">
        <f>SUM(B80:D80)</f>
        <v>61.934189651278807</v>
      </c>
      <c r="F80" s="300"/>
      <c r="G80" s="300">
        <v>28.029029254230107</v>
      </c>
      <c r="H80" s="300">
        <v>33.188052471867856</v>
      </c>
      <c r="I80" s="300">
        <v>2.574118773408181</v>
      </c>
      <c r="J80" s="300">
        <f>SUM(G80:I80)</f>
        <v>63.791200499506139</v>
      </c>
      <c r="K80" s="300"/>
      <c r="L80" s="300">
        <v>30.356258664826772</v>
      </c>
      <c r="M80" s="300">
        <v>34.283737784443353</v>
      </c>
      <c r="N80" s="300">
        <v>3.1651473648646404</v>
      </c>
      <c r="O80" s="300">
        <f>SUM(L80:N80)</f>
        <v>67.805143814134766</v>
      </c>
      <c r="P80" s="300"/>
      <c r="Q80" s="300">
        <v>31.780175606265136</v>
      </c>
      <c r="R80" s="300">
        <v>33.108049829299596</v>
      </c>
      <c r="S80" s="300">
        <v>3.2733601014897071</v>
      </c>
      <c r="T80" s="300">
        <f>SUM(Q80:S80)</f>
        <v>68.161585537054435</v>
      </c>
      <c r="U80" s="300"/>
      <c r="V80" s="300">
        <v>34.393990678656529</v>
      </c>
      <c r="W80" s="300">
        <v>30.928768424912505</v>
      </c>
      <c r="X80" s="300">
        <v>3.5013527079967348</v>
      </c>
      <c r="Y80" s="300">
        <f>SUM(V80:X80)</f>
        <v>68.824111811565771</v>
      </c>
    </row>
    <row r="81" spans="1:25" x14ac:dyDescent="0.2">
      <c r="A81" s="260" t="s">
        <v>364</v>
      </c>
      <c r="B81" s="300">
        <v>45.771244273134556</v>
      </c>
      <c r="C81" s="300">
        <v>15.15249188487595</v>
      </c>
      <c r="D81" s="300">
        <v>4.6770741907105213</v>
      </c>
      <c r="E81" s="300">
        <f t="shared" ref="E81:E82" si="119">SUM(B81:D81)</f>
        <v>65.600810348721026</v>
      </c>
      <c r="F81" s="300"/>
      <c r="G81" s="300">
        <v>51.932448645728897</v>
      </c>
      <c r="H81" s="300">
        <v>14.636884300214248</v>
      </c>
      <c r="I81" s="300">
        <v>4.2334665545507066</v>
      </c>
      <c r="J81" s="300">
        <f t="shared" ref="J81:J82" si="120">SUM(G81:I81)</f>
        <v>70.802799500493848</v>
      </c>
      <c r="K81" s="300"/>
      <c r="L81" s="300">
        <v>48.509363458331769</v>
      </c>
      <c r="M81" s="300">
        <v>17.516092854021146</v>
      </c>
      <c r="N81" s="300">
        <v>3.9683998735125838</v>
      </c>
      <c r="O81" s="300">
        <f t="shared" ref="O81:O82" si="121">SUM(L81:N81)</f>
        <v>69.993856185865496</v>
      </c>
      <c r="P81" s="300"/>
      <c r="Q81" s="300">
        <v>49.512936081412121</v>
      </c>
      <c r="R81" s="300">
        <v>17.576572292244602</v>
      </c>
      <c r="S81" s="300">
        <v>4.0369060892887552</v>
      </c>
      <c r="T81" s="300">
        <f t="shared" ref="T81:T82" si="122">SUM(Q81:S81)</f>
        <v>71.126414462945476</v>
      </c>
      <c r="U81" s="300"/>
      <c r="V81" s="300">
        <v>50.681122166161835</v>
      </c>
      <c r="W81" s="300">
        <v>17.78737061394434</v>
      </c>
      <c r="X81" s="300">
        <v>4.1373954083279898</v>
      </c>
      <c r="Y81" s="300">
        <f t="shared" ref="Y81:Y82" si="123">SUM(V81:X81)</f>
        <v>72.605888188434164</v>
      </c>
    </row>
    <row r="82" spans="1:25" x14ac:dyDescent="0.2">
      <c r="A82" s="264" t="s">
        <v>363</v>
      </c>
      <c r="B82" s="301">
        <f>SUM(B80:B81)</f>
        <v>71.859838744612048</v>
      </c>
      <c r="C82" s="301">
        <f t="shared" ref="C82" si="124">SUM(C80:C81)</f>
        <v>47.725158875399487</v>
      </c>
      <c r="D82" s="301">
        <f t="shared" ref="D82" si="125">SUM(D80:D81)</f>
        <v>7.9500023799882928</v>
      </c>
      <c r="E82" s="301">
        <f t="shared" si="119"/>
        <v>127.53499999999983</v>
      </c>
      <c r="F82" s="301"/>
      <c r="G82" s="301">
        <f>SUM(G80:G81)</f>
        <v>79.961477899959007</v>
      </c>
      <c r="H82" s="301">
        <f t="shared" ref="H82" si="126">SUM(H80:H81)</f>
        <v>47.824936772082104</v>
      </c>
      <c r="I82" s="301">
        <f t="shared" ref="I82" si="127">SUM(I80:I81)</f>
        <v>6.807585327958888</v>
      </c>
      <c r="J82" s="301">
        <f t="shared" si="120"/>
        <v>134.59399999999999</v>
      </c>
      <c r="K82" s="301"/>
      <c r="L82" s="301">
        <f>SUM(L80:L81)</f>
        <v>78.865622123158545</v>
      </c>
      <c r="M82" s="301">
        <f t="shared" ref="M82" si="128">SUM(M80:M81)</f>
        <v>51.799830638464499</v>
      </c>
      <c r="N82" s="301">
        <f t="shared" ref="N82" si="129">SUM(N80:N81)</f>
        <v>7.1335472383772238</v>
      </c>
      <c r="O82" s="301">
        <f t="shared" si="121"/>
        <v>137.79900000000026</v>
      </c>
      <c r="P82" s="301"/>
      <c r="Q82" s="301">
        <f>SUM(Q80:Q81)</f>
        <v>81.293111687677253</v>
      </c>
      <c r="R82" s="301">
        <f t="shared" ref="R82" si="130">SUM(R80:R81)</f>
        <v>50.684622121544194</v>
      </c>
      <c r="S82" s="301">
        <f t="shared" ref="S82" si="131">SUM(S80:S81)</f>
        <v>7.3102661907784618</v>
      </c>
      <c r="T82" s="301">
        <f t="shared" si="122"/>
        <v>139.2879999999999</v>
      </c>
      <c r="U82" s="301"/>
      <c r="V82" s="301">
        <f>SUM(V80:V81)</f>
        <v>85.075112844818364</v>
      </c>
      <c r="W82" s="301">
        <f t="shared" ref="W82" si="132">SUM(W80:W81)</f>
        <v>48.716139038856845</v>
      </c>
      <c r="X82" s="301">
        <f t="shared" ref="X82" si="133">SUM(X80:X81)</f>
        <v>7.6387481163247246</v>
      </c>
      <c r="Y82" s="301">
        <f t="shared" si="123"/>
        <v>141.42999999999995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4.0821873089920295</v>
      </c>
      <c r="C89" s="300">
        <v>2.2532242972649139</v>
      </c>
      <c r="D89" s="300">
        <v>0.39561386663188947</v>
      </c>
      <c r="E89" s="300">
        <f>SUM(B89:D89)</f>
        <v>6.7310254728888337</v>
      </c>
      <c r="F89" s="300"/>
      <c r="G89" s="300">
        <v>4.5783775773319748</v>
      </c>
      <c r="H89" s="300">
        <v>2.731058906072275</v>
      </c>
      <c r="I89" s="300">
        <v>0.61097093003310865</v>
      </c>
      <c r="J89" s="300">
        <f>SUM(G89:I89)</f>
        <v>7.9204074134373581</v>
      </c>
      <c r="K89" s="300"/>
      <c r="L89" s="300">
        <v>4.4794296711568728</v>
      </c>
      <c r="M89" s="300">
        <v>2.6909622556723503</v>
      </c>
      <c r="N89" s="300">
        <v>0.24783396717528405</v>
      </c>
      <c r="O89" s="300">
        <f>SUM(L89:N89)</f>
        <v>7.4182258940045074</v>
      </c>
      <c r="P89" s="300"/>
      <c r="Q89" s="300">
        <v>4.7023664043635929</v>
      </c>
      <c r="R89" s="300">
        <v>2.9037998950079582</v>
      </c>
      <c r="S89" s="300">
        <v>0.25165527087270539</v>
      </c>
      <c r="T89" s="300">
        <f>SUM(Q89:S89)</f>
        <v>7.8578215702442566</v>
      </c>
      <c r="U89" s="300"/>
      <c r="V89" s="300">
        <v>4.8844931671484355</v>
      </c>
      <c r="W89" s="300">
        <v>3.146759547952882</v>
      </c>
      <c r="X89" s="300">
        <v>0.24844671983700936</v>
      </c>
      <c r="Y89" s="300">
        <f>SUM(V89:X89)</f>
        <v>8.2796994349383262</v>
      </c>
    </row>
    <row r="90" spans="1:25" x14ac:dyDescent="0.2">
      <c r="A90" s="260" t="s">
        <v>364</v>
      </c>
      <c r="B90" s="300">
        <v>17.003710372094961</v>
      </c>
      <c r="C90" s="300">
        <v>1.7314220443521802</v>
      </c>
      <c r="D90" s="300">
        <v>4.6298421106640317</v>
      </c>
      <c r="E90" s="300">
        <f t="shared" ref="E90:E91" si="134">SUM(B90:D90)</f>
        <v>23.364974527111173</v>
      </c>
      <c r="F90" s="300"/>
      <c r="G90" s="300">
        <v>16.045863025627533</v>
      </c>
      <c r="H90" s="300">
        <v>2.4083402371655707</v>
      </c>
      <c r="I90" s="300">
        <v>5.6143893237694478</v>
      </c>
      <c r="J90" s="300">
        <f t="shared" ref="J90:J91" si="135">SUM(G90:I90)</f>
        <v>24.068592586562552</v>
      </c>
      <c r="K90" s="300"/>
      <c r="L90" s="300">
        <v>16.466603407004534</v>
      </c>
      <c r="M90" s="300">
        <v>2.6546674451180707</v>
      </c>
      <c r="N90" s="300">
        <v>2.8035032538728988</v>
      </c>
      <c r="O90" s="300">
        <f t="shared" ref="O90:O91" si="136">SUM(L90:N90)</f>
        <v>21.924774105995503</v>
      </c>
      <c r="P90" s="300"/>
      <c r="Q90" s="300">
        <v>17.233746290281864</v>
      </c>
      <c r="R90" s="300">
        <v>2.8092041051671006</v>
      </c>
      <c r="S90" s="300">
        <v>2.9492280343068034</v>
      </c>
      <c r="T90" s="300">
        <f t="shared" ref="T90:T91" si="137">SUM(Q90:S90)</f>
        <v>22.992178429755768</v>
      </c>
      <c r="U90" s="300"/>
      <c r="V90" s="300">
        <v>17.029120626532769</v>
      </c>
      <c r="W90" s="300">
        <v>2.9285500340704389</v>
      </c>
      <c r="X90" s="300">
        <v>3.0556299044584607</v>
      </c>
      <c r="Y90" s="300">
        <f t="shared" ref="Y90:Y91" si="138">SUM(V90:X90)</f>
        <v>23.01330056506167</v>
      </c>
    </row>
    <row r="91" spans="1:25" x14ac:dyDescent="0.2">
      <c r="A91" s="264" t="s">
        <v>363</v>
      </c>
      <c r="B91" s="301">
        <f>SUM(B89:B90)</f>
        <v>21.08589768108699</v>
      </c>
      <c r="C91" s="301">
        <f t="shared" ref="C91" si="139">SUM(C89:C90)</f>
        <v>3.9846463416170943</v>
      </c>
      <c r="D91" s="301">
        <f t="shared" ref="D91" si="140">SUM(D89:D90)</f>
        <v>5.0254559772959215</v>
      </c>
      <c r="E91" s="301">
        <f t="shared" si="134"/>
        <v>30.096000000000004</v>
      </c>
      <c r="F91" s="301"/>
      <c r="G91" s="301">
        <f>SUM(G89:G90)</f>
        <v>20.624240602959507</v>
      </c>
      <c r="H91" s="301">
        <f t="shared" ref="H91" si="141">SUM(H89:H90)</f>
        <v>5.1393991432378456</v>
      </c>
      <c r="I91" s="301">
        <f t="shared" ref="I91" si="142">SUM(I89:I90)</f>
        <v>6.2253602538025561</v>
      </c>
      <c r="J91" s="301">
        <f t="shared" si="135"/>
        <v>31.988999999999908</v>
      </c>
      <c r="K91" s="301"/>
      <c r="L91" s="301">
        <f>SUM(L89:L90)</f>
        <v>20.946033078161406</v>
      </c>
      <c r="M91" s="301">
        <f t="shared" ref="M91" si="143">SUM(M89:M90)</f>
        <v>5.345629700790421</v>
      </c>
      <c r="N91" s="301">
        <f t="shared" ref="N91" si="144">SUM(N89:N90)</f>
        <v>3.0513372210481826</v>
      </c>
      <c r="O91" s="301">
        <f t="shared" si="136"/>
        <v>29.343000000000011</v>
      </c>
      <c r="P91" s="301"/>
      <c r="Q91" s="301">
        <f>SUM(Q89:Q90)</f>
        <v>21.936112694645459</v>
      </c>
      <c r="R91" s="301">
        <f t="shared" ref="R91" si="145">SUM(R89:R90)</f>
        <v>5.7130040001750588</v>
      </c>
      <c r="S91" s="301">
        <f t="shared" ref="S91" si="146">SUM(S89:S90)</f>
        <v>3.2008833051795089</v>
      </c>
      <c r="T91" s="301">
        <f t="shared" si="137"/>
        <v>30.850000000000026</v>
      </c>
      <c r="U91" s="301"/>
      <c r="V91" s="301">
        <f>SUM(V89:V90)</f>
        <v>21.913613793681204</v>
      </c>
      <c r="W91" s="301">
        <f t="shared" ref="W91" si="147">SUM(W89:W90)</f>
        <v>6.0753095820233209</v>
      </c>
      <c r="X91" s="301">
        <f t="shared" ref="X91" si="148">SUM(X89:X90)</f>
        <v>3.3040766242954702</v>
      </c>
      <c r="Y91" s="301">
        <f t="shared" si="138"/>
        <v>31.292999999999992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10.847235505608385</v>
      </c>
      <c r="C98" s="300">
        <v>17.631234144529973</v>
      </c>
      <c r="D98" s="300">
        <v>1.2256742532199947</v>
      </c>
      <c r="E98" s="300">
        <f>SUM(B98:D98)</f>
        <v>29.704143903358354</v>
      </c>
      <c r="F98" s="300"/>
      <c r="G98" s="300">
        <v>11.210869577783873</v>
      </c>
      <c r="H98" s="300">
        <v>18.664527965239234</v>
      </c>
      <c r="I98" s="300">
        <v>1.5993013520105093</v>
      </c>
      <c r="J98" s="300">
        <f>SUM(G98:I98)</f>
        <v>31.474698895033615</v>
      </c>
      <c r="K98" s="300"/>
      <c r="L98" s="300">
        <v>10.691817014956335</v>
      </c>
      <c r="M98" s="300">
        <v>18.272567075112089</v>
      </c>
      <c r="N98" s="300">
        <v>1.0398142345126151</v>
      </c>
      <c r="O98" s="300">
        <f>SUM(L98:N98)</f>
        <v>30.00419832458104</v>
      </c>
      <c r="P98" s="300"/>
      <c r="Q98" s="300">
        <v>11.346455834878421</v>
      </c>
      <c r="R98" s="300">
        <v>19.25682067377106</v>
      </c>
      <c r="S98" s="300">
        <v>1.1173425360427824</v>
      </c>
      <c r="T98" s="300">
        <f>SUM(Q98:S98)</f>
        <v>31.720619044692263</v>
      </c>
      <c r="U98" s="300"/>
      <c r="V98" s="300">
        <v>13.078806888352881</v>
      </c>
      <c r="W98" s="300">
        <v>22.07911293276236</v>
      </c>
      <c r="X98" s="300">
        <v>1.2907251460438061</v>
      </c>
      <c r="Y98" s="300">
        <f>SUM(V98:X98)</f>
        <v>36.448644967159048</v>
      </c>
    </row>
    <row r="99" spans="1:25" x14ac:dyDescent="0.2">
      <c r="A99" s="260" t="s">
        <v>364</v>
      </c>
      <c r="B99" s="300">
        <v>14.36283068529251</v>
      </c>
      <c r="C99" s="300">
        <v>11.238408139836595</v>
      </c>
      <c r="D99" s="300">
        <v>1.3476172715125421</v>
      </c>
      <c r="E99" s="300">
        <f t="shared" ref="E99:E100" si="149">SUM(B99:D99)</f>
        <v>26.948856096641649</v>
      </c>
      <c r="F99" s="300"/>
      <c r="G99" s="300">
        <v>14.854432835176462</v>
      </c>
      <c r="H99" s="300">
        <v>12.787231208324148</v>
      </c>
      <c r="I99" s="300">
        <v>1.9276370614658425</v>
      </c>
      <c r="J99" s="300">
        <f t="shared" ref="J99:J100" si="150">SUM(G99:I99)</f>
        <v>29.569301104966453</v>
      </c>
      <c r="K99" s="300"/>
      <c r="L99" s="300">
        <v>12.558910874543361</v>
      </c>
      <c r="M99" s="300">
        <v>13.100368093800126</v>
      </c>
      <c r="N99" s="300">
        <v>0.69152270707552099</v>
      </c>
      <c r="O99" s="300">
        <f t="shared" ref="O99:O100" si="151">SUM(L99:N99)</f>
        <v>26.350801675419007</v>
      </c>
      <c r="P99" s="300"/>
      <c r="Q99" s="300">
        <v>13.355921078776632</v>
      </c>
      <c r="R99" s="300">
        <v>13.761001531323982</v>
      </c>
      <c r="S99" s="300">
        <v>0.74045834520707787</v>
      </c>
      <c r="T99" s="300">
        <f t="shared" ref="T99:T100" si="152">SUM(Q99:S99)</f>
        <v>27.857380955307693</v>
      </c>
      <c r="U99" s="300"/>
      <c r="V99" s="300">
        <v>15.549416842272334</v>
      </c>
      <c r="W99" s="300">
        <v>15.803396534086678</v>
      </c>
      <c r="X99" s="300">
        <v>0.85654165648200609</v>
      </c>
      <c r="Y99" s="300">
        <f t="shared" ref="Y99:Y100" si="153">SUM(V99:X99)</f>
        <v>32.209355032841017</v>
      </c>
    </row>
    <row r="100" spans="1:25" x14ac:dyDescent="0.2">
      <c r="A100" s="264" t="s">
        <v>363</v>
      </c>
      <c r="B100" s="301">
        <f>SUM(B98:B99)</f>
        <v>25.210066190900896</v>
      </c>
      <c r="C100" s="301">
        <f t="shared" ref="C100" si="154">SUM(C98:C99)</f>
        <v>28.86964228436657</v>
      </c>
      <c r="D100" s="301">
        <f t="shared" ref="D100" si="155">SUM(D98:D99)</f>
        <v>2.5732915247325368</v>
      </c>
      <c r="E100" s="301">
        <f t="shared" si="149"/>
        <v>56.653000000000006</v>
      </c>
      <c r="F100" s="301"/>
      <c r="G100" s="301">
        <f>SUM(G98:G99)</f>
        <v>26.065302412960335</v>
      </c>
      <c r="H100" s="301">
        <f t="shared" ref="H100" si="156">SUM(H98:H99)</f>
        <v>31.451759173563381</v>
      </c>
      <c r="I100" s="301">
        <f t="shared" ref="I100" si="157">SUM(I98:I99)</f>
        <v>3.5269384134763517</v>
      </c>
      <c r="J100" s="301">
        <f t="shared" si="150"/>
        <v>61.044000000000068</v>
      </c>
      <c r="K100" s="301"/>
      <c r="L100" s="301">
        <f>SUM(L98:L99)</f>
        <v>23.250727889499696</v>
      </c>
      <c r="M100" s="301">
        <f t="shared" ref="M100" si="158">SUM(M98:M99)</f>
        <v>31.372935168912214</v>
      </c>
      <c r="N100" s="301">
        <f t="shared" ref="N100" si="159">SUM(N98:N99)</f>
        <v>1.7313369415881361</v>
      </c>
      <c r="O100" s="301">
        <f t="shared" si="151"/>
        <v>56.355000000000047</v>
      </c>
      <c r="P100" s="301"/>
      <c r="Q100" s="301">
        <f>SUM(Q98:Q99)</f>
        <v>24.702376913655051</v>
      </c>
      <c r="R100" s="301">
        <f t="shared" ref="R100" si="160">SUM(R98:R99)</f>
        <v>33.017822205095044</v>
      </c>
      <c r="S100" s="301">
        <f t="shared" ref="S100" si="161">SUM(S98:S99)</f>
        <v>1.8578008812498603</v>
      </c>
      <c r="T100" s="301">
        <f t="shared" si="152"/>
        <v>59.577999999999953</v>
      </c>
      <c r="U100" s="301"/>
      <c r="V100" s="301">
        <f>SUM(V98:V99)</f>
        <v>28.628223730625216</v>
      </c>
      <c r="W100" s="301">
        <f t="shared" ref="W100" si="162">SUM(W98:W99)</f>
        <v>37.882509466849037</v>
      </c>
      <c r="X100" s="301">
        <f t="shared" ref="X100" si="163">SUM(X98:X99)</f>
        <v>2.1472668025258121</v>
      </c>
      <c r="Y100" s="301">
        <f t="shared" si="153"/>
        <v>68.658000000000058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2.038639983783102</v>
      </c>
      <c r="C107" s="300">
        <v>0.72724546643274812</v>
      </c>
      <c r="D107" s="300">
        <v>0.68897722628706848</v>
      </c>
      <c r="E107" s="300">
        <f>SUM(B107:D107)</f>
        <v>3.4548626765029189</v>
      </c>
      <c r="F107" s="300"/>
      <c r="G107" s="300">
        <v>1.2580653021840713</v>
      </c>
      <c r="H107" s="300">
        <v>0.64683546199324349</v>
      </c>
      <c r="I107" s="300">
        <v>0.33217784427606251</v>
      </c>
      <c r="J107" s="300">
        <f>SUM(G107:I107)</f>
        <v>2.2370786084533774</v>
      </c>
      <c r="K107" s="300"/>
      <c r="L107" s="300">
        <v>1.3762504596885885</v>
      </c>
      <c r="M107" s="300">
        <v>0.67480484855639999</v>
      </c>
      <c r="N107" s="300">
        <v>1.0071058501556072</v>
      </c>
      <c r="O107" s="300">
        <f>SUM(L107:N107)</f>
        <v>3.0581611584005959</v>
      </c>
      <c r="P107" s="300"/>
      <c r="Q107" s="300">
        <v>1.3220281235225158</v>
      </c>
      <c r="R107" s="300">
        <v>0.65797247753564081</v>
      </c>
      <c r="S107" s="300">
        <v>0.95802829878159068</v>
      </c>
      <c r="T107" s="300">
        <f>SUM(Q107:S107)</f>
        <v>2.9380288998397472</v>
      </c>
      <c r="U107" s="300"/>
      <c r="V107" s="300">
        <v>1.3036307318494045</v>
      </c>
      <c r="W107" s="300">
        <v>0.64482482088807247</v>
      </c>
      <c r="X107" s="300">
        <v>0.89648444216105427</v>
      </c>
      <c r="Y107" s="300">
        <f>SUM(V107:X107)</f>
        <v>2.8449399948985312</v>
      </c>
    </row>
    <row r="108" spans="1:25" x14ac:dyDescent="0.2">
      <c r="A108" s="260" t="s">
        <v>364</v>
      </c>
      <c r="B108" s="300">
        <v>2.6159394664453877</v>
      </c>
      <c r="C108" s="300">
        <v>0.68019191045333061</v>
      </c>
      <c r="D108" s="300">
        <v>1.3370059465983617</v>
      </c>
      <c r="E108" s="300">
        <f t="shared" ref="E108:E109" si="164">SUM(B108:D108)</f>
        <v>4.6331373234970803</v>
      </c>
      <c r="F108" s="300"/>
      <c r="G108" s="300">
        <v>1.7065265857898908</v>
      </c>
      <c r="H108" s="300">
        <v>0.6027523112330746</v>
      </c>
      <c r="I108" s="300">
        <v>0.74164249452366038</v>
      </c>
      <c r="J108" s="300">
        <f t="shared" ref="J108:J109" si="165">SUM(G108:I108)</f>
        <v>3.0509213915466256</v>
      </c>
      <c r="K108" s="300"/>
      <c r="L108" s="300">
        <v>1.672841502953524</v>
      </c>
      <c r="M108" s="300">
        <v>0.52771382948348944</v>
      </c>
      <c r="N108" s="300">
        <v>0.59828350916239326</v>
      </c>
      <c r="O108" s="300">
        <f t="shared" ref="O108:O109" si="166">SUM(L108:N108)</f>
        <v>2.798838841599407</v>
      </c>
      <c r="P108" s="300"/>
      <c r="Q108" s="300">
        <v>1.6000147754714868</v>
      </c>
      <c r="R108" s="300">
        <v>0.53178209912128871</v>
      </c>
      <c r="S108" s="300">
        <v>0.57917422556747733</v>
      </c>
      <c r="T108" s="300">
        <f t="shared" ref="T108:T109" si="167">SUM(Q108:S108)</f>
        <v>2.7109711001602528</v>
      </c>
      <c r="U108" s="300"/>
      <c r="V108" s="300">
        <v>1.5479467502213924</v>
      </c>
      <c r="W108" s="300">
        <v>0.55444201637642587</v>
      </c>
      <c r="X108" s="300">
        <v>0.57167123850365142</v>
      </c>
      <c r="Y108" s="300">
        <f t="shared" ref="Y108:Y109" si="168">SUM(V108:X108)</f>
        <v>2.6740600051014698</v>
      </c>
    </row>
    <row r="109" spans="1:25" x14ac:dyDescent="0.2">
      <c r="A109" s="264" t="s">
        <v>363</v>
      </c>
      <c r="B109" s="301">
        <f>SUM(B107:B108)</f>
        <v>4.6545794502284892</v>
      </c>
      <c r="C109" s="301">
        <f t="shared" ref="C109" si="169">SUM(C107:C108)</f>
        <v>1.4074373768860786</v>
      </c>
      <c r="D109" s="301">
        <f t="shared" ref="D109" si="170">SUM(D107:D108)</f>
        <v>2.0259831728854301</v>
      </c>
      <c r="E109" s="301">
        <f t="shared" si="164"/>
        <v>8.0879999999999974</v>
      </c>
      <c r="F109" s="301"/>
      <c r="G109" s="301">
        <f>SUM(G107:G108)</f>
        <v>2.9645918879739623</v>
      </c>
      <c r="H109" s="301">
        <f t="shared" ref="H109" si="171">SUM(H107:H108)</f>
        <v>1.2495877732263181</v>
      </c>
      <c r="I109" s="301">
        <f t="shared" ref="I109" si="172">SUM(I107:I108)</f>
        <v>1.0738203387997229</v>
      </c>
      <c r="J109" s="301">
        <f t="shared" si="165"/>
        <v>5.2880000000000029</v>
      </c>
      <c r="K109" s="301"/>
      <c r="L109" s="301">
        <f>SUM(L107:L108)</f>
        <v>3.0490919626421125</v>
      </c>
      <c r="M109" s="301">
        <f t="shared" ref="M109" si="173">SUM(M107:M108)</f>
        <v>1.2025186780398895</v>
      </c>
      <c r="N109" s="301">
        <f t="shared" ref="N109" si="174">SUM(N107:N108)</f>
        <v>1.6053893593180004</v>
      </c>
      <c r="O109" s="301">
        <f t="shared" si="166"/>
        <v>5.8570000000000029</v>
      </c>
      <c r="P109" s="301"/>
      <c r="Q109" s="301">
        <f>SUM(Q107:Q108)</f>
        <v>2.9220428989940026</v>
      </c>
      <c r="R109" s="301">
        <f t="shared" ref="R109" si="175">SUM(R107:R108)</f>
        <v>1.1897545766569295</v>
      </c>
      <c r="S109" s="301">
        <f t="shared" ref="S109" si="176">SUM(S107:S108)</f>
        <v>1.5372025243490679</v>
      </c>
      <c r="T109" s="301">
        <f t="shared" si="167"/>
        <v>5.649</v>
      </c>
      <c r="U109" s="301"/>
      <c r="V109" s="301">
        <f>SUM(V107:V108)</f>
        <v>2.8515774820707969</v>
      </c>
      <c r="W109" s="301">
        <f t="shared" ref="W109" si="177">SUM(W107:W108)</f>
        <v>1.1992668372644983</v>
      </c>
      <c r="X109" s="301">
        <f t="shared" ref="X109" si="178">SUM(X107:X108)</f>
        <v>1.4681556806647058</v>
      </c>
      <c r="Y109" s="301">
        <f t="shared" si="168"/>
        <v>5.5190000000000019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10.478902543563883</v>
      </c>
      <c r="C116" s="300">
        <v>2.8291718068297786</v>
      </c>
      <c r="D116" s="300">
        <v>1.2563299731160895</v>
      </c>
      <c r="E116" s="300">
        <f>SUM(B116:D116)</f>
        <v>14.564404323509752</v>
      </c>
      <c r="F116" s="300"/>
      <c r="G116" s="300">
        <v>10.095618241001585</v>
      </c>
      <c r="H116" s="300">
        <v>3.7368521624446123</v>
      </c>
      <c r="I116" s="300">
        <v>0.30444193361399191</v>
      </c>
      <c r="J116" s="300">
        <f>SUM(G116:I116)</f>
        <v>14.13691233706019</v>
      </c>
      <c r="K116" s="300"/>
      <c r="L116" s="300">
        <v>11.593390803845244</v>
      </c>
      <c r="M116" s="300">
        <v>3.0908580995437767</v>
      </c>
      <c r="N116" s="300">
        <v>1.656504164021305</v>
      </c>
      <c r="O116" s="300">
        <f>SUM(L116:N116)</f>
        <v>16.340753067410326</v>
      </c>
      <c r="P116" s="300"/>
      <c r="Q116" s="300">
        <v>12.725476255099455</v>
      </c>
      <c r="R116" s="300">
        <v>3.2696224407441452</v>
      </c>
      <c r="S116" s="300">
        <v>1.8047107698416258</v>
      </c>
      <c r="T116" s="300">
        <f>SUM(Q116:S116)</f>
        <v>17.799809465685225</v>
      </c>
      <c r="U116" s="300"/>
      <c r="V116" s="300">
        <v>14.328085072379492</v>
      </c>
      <c r="W116" s="300">
        <v>3.4093528353279954</v>
      </c>
      <c r="X116" s="300">
        <v>1.9549578474779064</v>
      </c>
      <c r="Y116" s="300">
        <f>SUM(V116:X116)</f>
        <v>19.692395755185395</v>
      </c>
    </row>
    <row r="117" spans="1:25" x14ac:dyDescent="0.2">
      <c r="A117" s="260" t="s">
        <v>364</v>
      </c>
      <c r="B117" s="300">
        <v>34.513443538850936</v>
      </c>
      <c r="C117" s="300">
        <v>1.7729754298033917</v>
      </c>
      <c r="D117" s="300">
        <v>5.5641767078359008</v>
      </c>
      <c r="E117" s="300">
        <f t="shared" ref="E117:E118" si="179">SUM(B117:D117)</f>
        <v>41.850595676490229</v>
      </c>
      <c r="F117" s="300"/>
      <c r="G117" s="300">
        <v>35.723487845567419</v>
      </c>
      <c r="H117" s="300">
        <v>2.7271237164903424</v>
      </c>
      <c r="I117" s="300">
        <v>3.1874761008820442</v>
      </c>
      <c r="J117" s="300">
        <f t="shared" ref="J117:J118" si="180">SUM(G117:I117)</f>
        <v>41.638087662939803</v>
      </c>
      <c r="K117" s="300"/>
      <c r="L117" s="300">
        <v>33.42921390946718</v>
      </c>
      <c r="M117" s="300">
        <v>2.5272855411779815</v>
      </c>
      <c r="N117" s="300">
        <v>4.3617474819445663</v>
      </c>
      <c r="O117" s="300">
        <f t="shared" ref="O117:O118" si="181">SUM(L117:N117)</f>
        <v>40.31824693258973</v>
      </c>
      <c r="P117" s="300"/>
      <c r="Q117" s="300">
        <v>35.595135470397047</v>
      </c>
      <c r="R117" s="300">
        <v>2.7318431723977366</v>
      </c>
      <c r="S117" s="300">
        <v>4.7862118915200957</v>
      </c>
      <c r="T117" s="300">
        <f t="shared" ref="T117:T118" si="182">SUM(Q117:S117)</f>
        <v>43.113190534314882</v>
      </c>
      <c r="U117" s="300"/>
      <c r="V117" s="300">
        <v>38.010467848038182</v>
      </c>
      <c r="W117" s="300">
        <v>2.9722383081884289</v>
      </c>
      <c r="X117" s="300">
        <v>5.2818980885879991</v>
      </c>
      <c r="Y117" s="300">
        <f t="shared" ref="Y117:Y118" si="183">SUM(V117:X117)</f>
        <v>46.264604244814613</v>
      </c>
    </row>
    <row r="118" spans="1:25" x14ac:dyDescent="0.2">
      <c r="A118" s="264" t="s">
        <v>363</v>
      </c>
      <c r="B118" s="301">
        <f>SUM(B116:B117)</f>
        <v>44.992346082414819</v>
      </c>
      <c r="C118" s="301">
        <f t="shared" ref="C118" si="184">SUM(C116:C117)</f>
        <v>4.6021472366331704</v>
      </c>
      <c r="D118" s="301">
        <f t="shared" ref="D118" si="185">SUM(D116:D117)</f>
        <v>6.8205066809519899</v>
      </c>
      <c r="E118" s="301">
        <f t="shared" si="179"/>
        <v>56.414999999999978</v>
      </c>
      <c r="F118" s="301"/>
      <c r="G118" s="301">
        <f>SUM(G116:G117)</f>
        <v>45.819106086569008</v>
      </c>
      <c r="H118" s="301">
        <f t="shared" ref="H118" si="186">SUM(H116:H117)</f>
        <v>6.4639758789349546</v>
      </c>
      <c r="I118" s="301">
        <f t="shared" ref="I118" si="187">SUM(I116:I117)</f>
        <v>3.4919180344960363</v>
      </c>
      <c r="J118" s="301">
        <f t="shared" si="180"/>
        <v>55.774999999999999</v>
      </c>
      <c r="K118" s="301"/>
      <c r="L118" s="301">
        <f>SUM(L116:L117)</f>
        <v>45.022604713312425</v>
      </c>
      <c r="M118" s="301">
        <f t="shared" ref="M118" si="188">SUM(M116:M117)</f>
        <v>5.6181436407217582</v>
      </c>
      <c r="N118" s="301">
        <f t="shared" ref="N118" si="189">SUM(N116:N117)</f>
        <v>6.0182516459658713</v>
      </c>
      <c r="O118" s="301">
        <f t="shared" si="181"/>
        <v>56.659000000000056</v>
      </c>
      <c r="P118" s="301"/>
      <c r="Q118" s="301">
        <f>SUM(Q116:Q117)</f>
        <v>48.320611725496505</v>
      </c>
      <c r="R118" s="301">
        <f t="shared" ref="R118" si="190">SUM(R116:R117)</f>
        <v>6.0014656131418818</v>
      </c>
      <c r="S118" s="301">
        <f t="shared" ref="S118" si="191">SUM(S116:S117)</f>
        <v>6.5909226613617218</v>
      </c>
      <c r="T118" s="301">
        <f t="shared" si="182"/>
        <v>60.91300000000011</v>
      </c>
      <c r="U118" s="301"/>
      <c r="V118" s="301">
        <f>SUM(V116:V117)</f>
        <v>52.338552920417676</v>
      </c>
      <c r="W118" s="301">
        <f t="shared" ref="W118" si="192">SUM(W116:W117)</f>
        <v>6.3815911435164239</v>
      </c>
      <c r="X118" s="301">
        <f t="shared" ref="X118" si="193">SUM(X116:X117)</f>
        <v>7.2368559360659059</v>
      </c>
      <c r="Y118" s="301">
        <f t="shared" si="183"/>
        <v>65.957000000000008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7.8687344842036158</v>
      </c>
      <c r="C125" s="300">
        <v>2.8603092986563308</v>
      </c>
      <c r="D125" s="300">
        <v>0.79542757812744969</v>
      </c>
      <c r="E125" s="300">
        <f>SUM(B125:D125)</f>
        <v>11.524471360987397</v>
      </c>
      <c r="F125" s="300"/>
      <c r="G125" s="300">
        <v>8.4631533609612983</v>
      </c>
      <c r="H125" s="300">
        <v>2.6160949478236906</v>
      </c>
      <c r="I125" s="300">
        <v>0.89743943926276615</v>
      </c>
      <c r="J125" s="300">
        <f>SUM(G125:I125)</f>
        <v>11.976687748047755</v>
      </c>
      <c r="K125" s="300"/>
      <c r="L125" s="300">
        <v>8.2175620963201332</v>
      </c>
      <c r="M125" s="300">
        <v>2.3157825260686047</v>
      </c>
      <c r="N125" s="300">
        <v>0.45292220537169953</v>
      </c>
      <c r="O125" s="300">
        <f>SUM(L125:N125)</f>
        <v>10.986266827760437</v>
      </c>
      <c r="P125" s="300"/>
      <c r="Q125" s="300">
        <v>7.9836251224854484</v>
      </c>
      <c r="R125" s="300">
        <v>2.2257456470297199</v>
      </c>
      <c r="S125" s="300">
        <v>0.45976988465490465</v>
      </c>
      <c r="T125" s="300">
        <f>SUM(Q125:S125)</f>
        <v>10.669140654170073</v>
      </c>
      <c r="U125" s="300"/>
      <c r="V125" s="300">
        <v>7.4003479066371813</v>
      </c>
      <c r="W125" s="300">
        <v>2.0441952180093517</v>
      </c>
      <c r="X125" s="300">
        <v>0.43401367998050627</v>
      </c>
      <c r="Y125" s="300">
        <f>SUM(V125:X125)</f>
        <v>9.8785568046270384</v>
      </c>
    </row>
    <row r="126" spans="1:25" x14ac:dyDescent="0.2">
      <c r="A126" s="260" t="s">
        <v>364</v>
      </c>
      <c r="B126" s="300">
        <v>10.094227975805468</v>
      </c>
      <c r="C126" s="300">
        <v>0.38937262525411365</v>
      </c>
      <c r="D126" s="300">
        <v>1.7289280379530383</v>
      </c>
      <c r="E126" s="300">
        <f t="shared" ref="E126:E127" si="194">SUM(B126:D126)</f>
        <v>12.21252863901262</v>
      </c>
      <c r="F126" s="300"/>
      <c r="G126" s="300">
        <v>9.9097640324533334</v>
      </c>
      <c r="H126" s="300">
        <v>0.35716093356081757</v>
      </c>
      <c r="I126" s="300">
        <v>1.1233872859381251</v>
      </c>
      <c r="J126" s="300">
        <f t="shared" ref="J126:J127" si="195">SUM(G126:I126)</f>
        <v>11.390312251952277</v>
      </c>
      <c r="K126" s="300"/>
      <c r="L126" s="300">
        <v>9.9711839684525838</v>
      </c>
      <c r="M126" s="300">
        <v>0.4296954256159477</v>
      </c>
      <c r="N126" s="300">
        <v>2.1878537781710108</v>
      </c>
      <c r="O126" s="300">
        <f t="shared" ref="O126:O127" si="196">SUM(L126:N126)</f>
        <v>12.588733172239543</v>
      </c>
      <c r="P126" s="300"/>
      <c r="Q126" s="300">
        <v>9.7284536576312792</v>
      </c>
      <c r="R126" s="300">
        <v>0.43679962079431567</v>
      </c>
      <c r="S126" s="300">
        <v>2.2416060674043483</v>
      </c>
      <c r="T126" s="300">
        <f t="shared" ref="T126:T127" si="197">SUM(Q126:S126)</f>
        <v>12.406859345829943</v>
      </c>
      <c r="U126" s="300"/>
      <c r="V126" s="300">
        <v>9.0468354718441955</v>
      </c>
      <c r="W126" s="300">
        <v>0.43401367999012541</v>
      </c>
      <c r="X126" s="300">
        <v>2.1685940435386377</v>
      </c>
      <c r="Y126" s="300">
        <f t="shared" ref="Y126:Y127" si="198">SUM(V126:X126)</f>
        <v>11.649443195372958</v>
      </c>
    </row>
    <row r="127" spans="1:25" x14ac:dyDescent="0.2">
      <c r="A127" s="264" t="s">
        <v>363</v>
      </c>
      <c r="B127" s="301">
        <f>SUM(B125:B126)</f>
        <v>17.962962460009084</v>
      </c>
      <c r="C127" s="301">
        <f t="shared" ref="C127" si="199">SUM(C125:C126)</f>
        <v>3.2496819239104444</v>
      </c>
      <c r="D127" s="301">
        <f t="shared" ref="D127" si="200">SUM(D125:D126)</f>
        <v>2.5243556160804879</v>
      </c>
      <c r="E127" s="301">
        <f t="shared" si="194"/>
        <v>23.737000000000016</v>
      </c>
      <c r="F127" s="301"/>
      <c r="G127" s="301">
        <f>SUM(G125:G126)</f>
        <v>18.372917393414632</v>
      </c>
      <c r="H127" s="301">
        <f t="shared" ref="H127" si="201">SUM(H125:H126)</f>
        <v>2.973255881384508</v>
      </c>
      <c r="I127" s="301">
        <f t="shared" ref="I127" si="202">SUM(I125:I126)</f>
        <v>2.0208267252008913</v>
      </c>
      <c r="J127" s="301">
        <f t="shared" si="195"/>
        <v>23.367000000000029</v>
      </c>
      <c r="K127" s="301"/>
      <c r="L127" s="301">
        <f>SUM(L125:L126)</f>
        <v>18.188746064772715</v>
      </c>
      <c r="M127" s="301">
        <f t="shared" ref="M127" si="203">SUM(M125:M126)</f>
        <v>2.7454779516845522</v>
      </c>
      <c r="N127" s="301">
        <f t="shared" ref="N127" si="204">SUM(N125:N126)</f>
        <v>2.6407759835427105</v>
      </c>
      <c r="O127" s="301">
        <f t="shared" si="196"/>
        <v>23.574999999999978</v>
      </c>
      <c r="P127" s="301"/>
      <c r="Q127" s="301">
        <f>SUM(Q125:Q126)</f>
        <v>17.712078780116727</v>
      </c>
      <c r="R127" s="301">
        <f t="shared" ref="R127" si="205">SUM(R125:R126)</f>
        <v>2.6625452678240356</v>
      </c>
      <c r="S127" s="301">
        <f t="shared" ref="S127" si="206">SUM(S125:S126)</f>
        <v>2.7013759520592528</v>
      </c>
      <c r="T127" s="301">
        <f t="shared" si="197"/>
        <v>23.076000000000015</v>
      </c>
      <c r="U127" s="301"/>
      <c r="V127" s="301">
        <f>SUM(V125:V126)</f>
        <v>16.447183378481377</v>
      </c>
      <c r="W127" s="301">
        <f t="shared" ref="W127" si="207">SUM(W125:W126)</f>
        <v>2.478208897999477</v>
      </c>
      <c r="X127" s="301">
        <f t="shared" ref="X127" si="208">SUM(X125:X126)</f>
        <v>2.602607723519144</v>
      </c>
      <c r="Y127" s="301">
        <f t="shared" si="198"/>
        <v>21.527999999999999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4.3640886737508513</v>
      </c>
      <c r="C134" s="300">
        <v>2.6260100677973561</v>
      </c>
      <c r="D134" s="300">
        <v>0.779664859643032</v>
      </c>
      <c r="E134" s="300">
        <f>SUM(B134:D134)</f>
        <v>7.7697636011912392</v>
      </c>
      <c r="F134" s="300"/>
      <c r="G134" s="300">
        <v>4.0542808228224532</v>
      </c>
      <c r="H134" s="300">
        <v>2.0779600875239179</v>
      </c>
      <c r="I134" s="300">
        <v>1.2483397348379699</v>
      </c>
      <c r="J134" s="300">
        <f>SUM(G134:I134)</f>
        <v>7.3805806451843408</v>
      </c>
      <c r="K134" s="300"/>
      <c r="L134" s="300">
        <v>4.4684177658173141</v>
      </c>
      <c r="M134" s="300">
        <v>3.4132921216023875</v>
      </c>
      <c r="N134" s="300">
        <v>0.92679718977587322</v>
      </c>
      <c r="O134" s="300">
        <f>SUM(L134:N134)</f>
        <v>8.8085070771955749</v>
      </c>
      <c r="P134" s="300"/>
      <c r="Q134" s="300">
        <v>4.6046902109896166</v>
      </c>
      <c r="R134" s="300">
        <v>3.2484867736432421</v>
      </c>
      <c r="S134" s="300">
        <v>0.93538508937061104</v>
      </c>
      <c r="T134" s="300">
        <f>SUM(Q134:S134)</f>
        <v>8.7885620740034689</v>
      </c>
      <c r="U134" s="300"/>
      <c r="V134" s="300">
        <v>5.4442378331940162</v>
      </c>
      <c r="W134" s="300">
        <v>3.2835921205880063</v>
      </c>
      <c r="X134" s="300">
        <v>1.0401549826086895</v>
      </c>
      <c r="Y134" s="300">
        <f>SUM(V134:X134)</f>
        <v>9.767984936390711</v>
      </c>
    </row>
    <row r="135" spans="1:25" x14ac:dyDescent="0.2">
      <c r="A135" s="260" t="s">
        <v>364</v>
      </c>
      <c r="B135" s="300">
        <v>4.6881618586291385</v>
      </c>
      <c r="C135" s="300">
        <v>1.1413407066731796</v>
      </c>
      <c r="D135" s="300">
        <v>1.4127338335064488</v>
      </c>
      <c r="E135" s="300">
        <f t="shared" ref="E135:E136" si="209">SUM(B135:D135)</f>
        <v>7.2422363988087675</v>
      </c>
      <c r="F135" s="300"/>
      <c r="G135" s="300">
        <v>3.9126806998057306</v>
      </c>
      <c r="H135" s="300">
        <v>0.53703801257164785</v>
      </c>
      <c r="I135" s="300">
        <v>0.88070064243828627</v>
      </c>
      <c r="J135" s="300">
        <f t="shared" ref="J135:J136" si="210">SUM(G135:I135)</f>
        <v>5.3304193548156649</v>
      </c>
      <c r="K135" s="300"/>
      <c r="L135" s="300">
        <v>4.5873051623569596</v>
      </c>
      <c r="M135" s="300">
        <v>1.1198143747609468</v>
      </c>
      <c r="N135" s="300">
        <v>0.71437338568647379</v>
      </c>
      <c r="O135" s="300">
        <f t="shared" ref="O135:O136" si="211">SUM(L135:N135)</f>
        <v>6.4214929228043802</v>
      </c>
      <c r="P135" s="300"/>
      <c r="Q135" s="300">
        <v>4.5613140885720602</v>
      </c>
      <c r="R135" s="300">
        <v>1.1164104385634053</v>
      </c>
      <c r="S135" s="300">
        <v>0.74771339886107013</v>
      </c>
      <c r="T135" s="300">
        <f t="shared" ref="T135:T136" si="212">SUM(Q135:S135)</f>
        <v>6.425437925996536</v>
      </c>
      <c r="U135" s="300"/>
      <c r="V135" s="300">
        <v>5.0346658457938469</v>
      </c>
      <c r="W135" s="300">
        <v>1.2546759849098117</v>
      </c>
      <c r="X135" s="300">
        <v>0.89667323290561241</v>
      </c>
      <c r="Y135" s="300">
        <f t="shared" ref="Y135:Y136" si="213">SUM(V135:X135)</f>
        <v>7.1860150636092719</v>
      </c>
    </row>
    <row r="136" spans="1:25" x14ac:dyDescent="0.2">
      <c r="A136" s="264" t="s">
        <v>363</v>
      </c>
      <c r="B136" s="301">
        <f>SUM(B134:B135)</f>
        <v>9.0522505323799898</v>
      </c>
      <c r="C136" s="301">
        <f t="shared" ref="C136" si="214">SUM(C134:C135)</f>
        <v>3.7673507744705357</v>
      </c>
      <c r="D136" s="301">
        <f t="shared" ref="D136" si="215">SUM(D134:D135)</f>
        <v>2.1923986931494808</v>
      </c>
      <c r="E136" s="301">
        <f t="shared" si="209"/>
        <v>15.012000000000008</v>
      </c>
      <c r="F136" s="301"/>
      <c r="G136" s="301">
        <f>SUM(G134:G135)</f>
        <v>7.9669615226281838</v>
      </c>
      <c r="H136" s="301">
        <f t="shared" ref="H136" si="216">SUM(H134:H135)</f>
        <v>2.6149981000955655</v>
      </c>
      <c r="I136" s="301">
        <f t="shared" ref="I136" si="217">SUM(I134:I135)</f>
        <v>2.1290403772762563</v>
      </c>
      <c r="J136" s="301">
        <f t="shared" si="210"/>
        <v>12.711000000000006</v>
      </c>
      <c r="K136" s="301"/>
      <c r="L136" s="301">
        <f>SUM(L134:L135)</f>
        <v>9.0557229281742728</v>
      </c>
      <c r="M136" s="301">
        <f t="shared" ref="M136" si="218">SUM(M134:M135)</f>
        <v>4.5331064963633345</v>
      </c>
      <c r="N136" s="301">
        <f t="shared" ref="N136" si="219">SUM(N134:N135)</f>
        <v>1.6411705754623469</v>
      </c>
      <c r="O136" s="301">
        <f t="shared" si="211"/>
        <v>15.229999999999954</v>
      </c>
      <c r="P136" s="301"/>
      <c r="Q136" s="301">
        <f>SUM(Q134:Q135)</f>
        <v>9.1660042995616777</v>
      </c>
      <c r="R136" s="301">
        <f t="shared" ref="R136" si="220">SUM(R134:R135)</f>
        <v>4.3648972122066478</v>
      </c>
      <c r="S136" s="301">
        <f t="shared" ref="S136" si="221">SUM(S134:S135)</f>
        <v>1.6830984882316811</v>
      </c>
      <c r="T136" s="301">
        <f t="shared" si="212"/>
        <v>15.214000000000006</v>
      </c>
      <c r="U136" s="301"/>
      <c r="V136" s="301">
        <f>SUM(V134:V135)</f>
        <v>10.478903678987862</v>
      </c>
      <c r="W136" s="301">
        <f t="shared" ref="W136" si="222">SUM(W134:W135)</f>
        <v>4.538268105497818</v>
      </c>
      <c r="X136" s="301">
        <f t="shared" ref="X136" si="223">SUM(X134:X135)</f>
        <v>1.936828215514302</v>
      </c>
      <c r="Y136" s="301">
        <f t="shared" si="213"/>
        <v>16.953999999999983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22.255828212420475</v>
      </c>
      <c r="C143" s="300">
        <v>14.677897285218993</v>
      </c>
      <c r="D143" s="300">
        <v>7.4766375186449148</v>
      </c>
      <c r="E143" s="300">
        <f>SUM(B143:D143)</f>
        <v>44.410363016284386</v>
      </c>
      <c r="F143" s="300"/>
      <c r="G143" s="300">
        <v>26.528924748512377</v>
      </c>
      <c r="H143" s="300">
        <v>11.448050447382066</v>
      </c>
      <c r="I143" s="300">
        <v>10.324457588566537</v>
      </c>
      <c r="J143" s="300">
        <f>SUM(G143:I143)</f>
        <v>48.301432784460978</v>
      </c>
      <c r="K143" s="300"/>
      <c r="L143" s="300">
        <v>25.049145386777774</v>
      </c>
      <c r="M143" s="300">
        <v>10.604634639870195</v>
      </c>
      <c r="N143" s="300">
        <v>6.3606168757960653</v>
      </c>
      <c r="O143" s="300">
        <f>SUM(L143:N143)</f>
        <v>42.014396902444034</v>
      </c>
      <c r="P143" s="300"/>
      <c r="Q143" s="300">
        <v>26.479855400244897</v>
      </c>
      <c r="R143" s="300">
        <v>11.22330300345093</v>
      </c>
      <c r="S143" s="300">
        <v>6.9350647515236341</v>
      </c>
      <c r="T143" s="300">
        <f>SUM(Q143:S143)</f>
        <v>44.638223155219457</v>
      </c>
      <c r="U143" s="300"/>
      <c r="V143" s="300">
        <v>28.463589046449918</v>
      </c>
      <c r="W143" s="300">
        <v>12.106912167960616</v>
      </c>
      <c r="X143" s="300">
        <v>7.8987872005497417</v>
      </c>
      <c r="Y143" s="300">
        <f>SUM(V143:X143)</f>
        <v>48.469288414960275</v>
      </c>
    </row>
    <row r="144" spans="1:25" x14ac:dyDescent="0.2">
      <c r="A144" s="260" t="s">
        <v>364</v>
      </c>
      <c r="B144" s="300">
        <v>36.46475016956537</v>
      </c>
      <c r="C144" s="300">
        <v>4.6301173313810873</v>
      </c>
      <c r="D144" s="300">
        <v>10.015769482769141</v>
      </c>
      <c r="E144" s="300">
        <f t="shared" ref="E144:E145" si="224">SUM(B144:D144)</f>
        <v>51.110636983715594</v>
      </c>
      <c r="F144" s="300"/>
      <c r="G144" s="300">
        <v>37.453305933613045</v>
      </c>
      <c r="H144" s="300">
        <v>4.5733641831640437</v>
      </c>
      <c r="I144" s="300">
        <v>9.8068970987618727</v>
      </c>
      <c r="J144" s="300">
        <f t="shared" ref="J144:J145" si="225">SUM(G144:I144)</f>
        <v>51.833567215538963</v>
      </c>
      <c r="K144" s="300"/>
      <c r="L144" s="300">
        <v>37.446641517643627</v>
      </c>
      <c r="M144" s="300">
        <v>5.9980561981131988</v>
      </c>
      <c r="N144" s="300">
        <v>7.6929053817991413</v>
      </c>
      <c r="O144" s="300">
        <f t="shared" ref="O144:O145" si="226">SUM(L144:N144)</f>
        <v>51.137603097555967</v>
      </c>
      <c r="P144" s="300"/>
      <c r="Q144" s="300">
        <v>38.388045833767549</v>
      </c>
      <c r="R144" s="300">
        <v>6.376196608512112</v>
      </c>
      <c r="S144" s="300">
        <v>8.1025344025008881</v>
      </c>
      <c r="T144" s="300">
        <f t="shared" ref="T144:T145" si="227">SUM(Q144:S144)</f>
        <v>52.866776844780546</v>
      </c>
      <c r="U144" s="300"/>
      <c r="V144" s="300">
        <v>39.686232100699137</v>
      </c>
      <c r="W144" s="300">
        <v>7.0565763212091781</v>
      </c>
      <c r="X144" s="300">
        <v>8.7479031631313369</v>
      </c>
      <c r="Y144" s="300">
        <f t="shared" ref="Y144:Y145" si="228">SUM(V144:X144)</f>
        <v>55.490711585039648</v>
      </c>
    </row>
    <row r="145" spans="1:25" x14ac:dyDescent="0.2">
      <c r="A145" s="264" t="s">
        <v>363</v>
      </c>
      <c r="B145" s="301">
        <f>SUM(B143:B144)</f>
        <v>58.720578381985845</v>
      </c>
      <c r="C145" s="301">
        <f t="shared" ref="C145" si="229">SUM(C143:C144)</f>
        <v>19.308014616600079</v>
      </c>
      <c r="D145" s="301">
        <f t="shared" ref="D145" si="230">SUM(D143:D144)</f>
        <v>17.492407001414055</v>
      </c>
      <c r="E145" s="301">
        <f t="shared" si="224"/>
        <v>95.520999999999972</v>
      </c>
      <c r="F145" s="301"/>
      <c r="G145" s="301">
        <f>SUM(G143:G144)</f>
        <v>63.982230682125419</v>
      </c>
      <c r="H145" s="301">
        <f t="shared" ref="H145" si="231">SUM(H143:H144)</f>
        <v>16.021414630546111</v>
      </c>
      <c r="I145" s="301">
        <f t="shared" ref="I145" si="232">SUM(I143:I144)</f>
        <v>20.131354687328411</v>
      </c>
      <c r="J145" s="301">
        <f t="shared" si="225"/>
        <v>100.13499999999993</v>
      </c>
      <c r="K145" s="301"/>
      <c r="L145" s="301">
        <f>SUM(L143:L144)</f>
        <v>62.495786904421401</v>
      </c>
      <c r="M145" s="301">
        <f t="shared" ref="M145" si="233">SUM(M143:M144)</f>
        <v>16.602690837983396</v>
      </c>
      <c r="N145" s="301">
        <f t="shared" ref="N145" si="234">SUM(N143:N144)</f>
        <v>14.053522257595207</v>
      </c>
      <c r="O145" s="301">
        <f t="shared" si="226"/>
        <v>93.152000000000001</v>
      </c>
      <c r="P145" s="301"/>
      <c r="Q145" s="301">
        <f>SUM(Q143:Q144)</f>
        <v>64.86790123401245</v>
      </c>
      <c r="R145" s="301">
        <f t="shared" ref="R145" si="235">SUM(R143:R144)</f>
        <v>17.59949961196304</v>
      </c>
      <c r="S145" s="301">
        <f t="shared" ref="S145" si="236">SUM(S143:S144)</f>
        <v>15.037599154024523</v>
      </c>
      <c r="T145" s="301">
        <f t="shared" si="227"/>
        <v>97.50500000000001</v>
      </c>
      <c r="U145" s="301"/>
      <c r="V145" s="301">
        <f>SUM(V143:V144)</f>
        <v>68.149821147149055</v>
      </c>
      <c r="W145" s="301">
        <f t="shared" ref="W145" si="237">SUM(W143:W144)</f>
        <v>19.163488489169794</v>
      </c>
      <c r="X145" s="301">
        <f t="shared" ref="X145" si="238">SUM(X143:X144)</f>
        <v>16.646690363681078</v>
      </c>
      <c r="Y145" s="301">
        <f t="shared" si="228"/>
        <v>103.95999999999992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13.806495123368883</v>
      </c>
      <c r="C152" s="300">
        <v>12.370097304313303</v>
      </c>
      <c r="D152" s="300">
        <v>4.3532787057290507</v>
      </c>
      <c r="E152" s="300">
        <f>SUM(B152:D152)</f>
        <v>30.529871133411238</v>
      </c>
      <c r="F152" s="300"/>
      <c r="G152" s="300">
        <v>14.262217949042416</v>
      </c>
      <c r="H152" s="300">
        <v>11.996549966983535</v>
      </c>
      <c r="I152" s="300">
        <v>5.3730701998442729</v>
      </c>
      <c r="J152" s="300">
        <f>SUM(G152:I152)</f>
        <v>31.631838115870224</v>
      </c>
      <c r="K152" s="300"/>
      <c r="L152" s="300">
        <v>11.863793923501939</v>
      </c>
      <c r="M152" s="300">
        <v>12.084976674525599</v>
      </c>
      <c r="N152" s="300">
        <v>4.8483394967785252</v>
      </c>
      <c r="O152" s="300">
        <f>SUM(L152:N152)</f>
        <v>28.797110094806062</v>
      </c>
      <c r="P152" s="300"/>
      <c r="Q152" s="300">
        <v>12.632407522571224</v>
      </c>
      <c r="R152" s="300">
        <v>12.40346304904152</v>
      </c>
      <c r="S152" s="300">
        <v>4.9868759442829322</v>
      </c>
      <c r="T152" s="300">
        <f>SUM(Q152:S152)</f>
        <v>30.022746515895676</v>
      </c>
      <c r="U152" s="300"/>
      <c r="V152" s="300">
        <v>13.904039705805529</v>
      </c>
      <c r="W152" s="300">
        <v>12.898030877496828</v>
      </c>
      <c r="X152" s="300">
        <v>5.4171496888114712</v>
      </c>
      <c r="Y152" s="300">
        <f>SUM(V152:X152)</f>
        <v>32.21922027211383</v>
      </c>
    </row>
    <row r="153" spans="1:25" x14ac:dyDescent="0.2">
      <c r="A153" s="260" t="s">
        <v>364</v>
      </c>
      <c r="B153" s="300">
        <v>24.758981992291002</v>
      </c>
      <c r="C153" s="300">
        <v>8.6699127119146748</v>
      </c>
      <c r="D153" s="300">
        <v>6.0562341623829852</v>
      </c>
      <c r="E153" s="300">
        <f t="shared" ref="E153:E154" si="239">SUM(B153:D153)</f>
        <v>39.48512886658866</v>
      </c>
      <c r="F153" s="300"/>
      <c r="G153" s="300">
        <v>23.83427269954775</v>
      </c>
      <c r="H153" s="300">
        <v>9.7006530365392774</v>
      </c>
      <c r="I153" s="300">
        <v>6.5052361480428562</v>
      </c>
      <c r="J153" s="300">
        <f t="shared" ref="J153:J154" si="240">SUM(G153:I153)</f>
        <v>40.04016188412988</v>
      </c>
      <c r="K153" s="300"/>
      <c r="L153" s="300">
        <v>21.483968506921613</v>
      </c>
      <c r="M153" s="300">
        <v>9.4192229990074292</v>
      </c>
      <c r="N153" s="300">
        <v>5.3496983992648923</v>
      </c>
      <c r="O153" s="300">
        <f t="shared" ref="O153:O154" si="241">SUM(L153:N153)</f>
        <v>36.252889905193939</v>
      </c>
      <c r="P153" s="300"/>
      <c r="Q153" s="300">
        <v>22.471962208409781</v>
      </c>
      <c r="R153" s="300">
        <v>9.8321367504025705</v>
      </c>
      <c r="S153" s="300">
        <v>5.5081545252917703</v>
      </c>
      <c r="T153" s="300">
        <f t="shared" ref="T153:T154" si="242">SUM(Q153:S153)</f>
        <v>37.812253484104126</v>
      </c>
      <c r="U153" s="300"/>
      <c r="V153" s="300">
        <v>24.194761751045313</v>
      </c>
      <c r="W153" s="300">
        <v>10.489097009555937</v>
      </c>
      <c r="X153" s="300">
        <v>5.9489209672849084</v>
      </c>
      <c r="Y153" s="300">
        <f t="shared" ref="Y153:Y154" si="243">SUM(V153:X153)</f>
        <v>40.63277972788616</v>
      </c>
    </row>
    <row r="154" spans="1:25" x14ac:dyDescent="0.2">
      <c r="A154" s="264" t="s">
        <v>363</v>
      </c>
      <c r="B154" s="301">
        <f>SUM(B152:B153)</f>
        <v>38.565477115659888</v>
      </c>
      <c r="C154" s="301">
        <f t="shared" ref="C154" si="244">SUM(C152:C153)</f>
        <v>21.040010016227978</v>
      </c>
      <c r="D154" s="301">
        <f t="shared" ref="D154" si="245">SUM(D152:D153)</f>
        <v>10.409512868112035</v>
      </c>
      <c r="E154" s="301">
        <f t="shared" si="239"/>
        <v>70.014999999999901</v>
      </c>
      <c r="F154" s="301"/>
      <c r="G154" s="301">
        <f>SUM(G152:G153)</f>
        <v>38.096490648590162</v>
      </c>
      <c r="H154" s="301">
        <f t="shared" ref="H154" si="246">SUM(H152:H153)</f>
        <v>21.697203003522812</v>
      </c>
      <c r="I154" s="301">
        <f t="shared" ref="I154" si="247">SUM(I152:I153)</f>
        <v>11.878306347887129</v>
      </c>
      <c r="J154" s="301">
        <f t="shared" si="240"/>
        <v>71.672000000000111</v>
      </c>
      <c r="K154" s="301"/>
      <c r="L154" s="301">
        <f>SUM(L152:L153)</f>
        <v>33.34776243042355</v>
      </c>
      <c r="M154" s="301">
        <f t="shared" ref="M154" si="248">SUM(M152:M153)</f>
        <v>21.50419967353303</v>
      </c>
      <c r="N154" s="301">
        <f t="shared" ref="N154" si="249">SUM(N152:N153)</f>
        <v>10.198037896043417</v>
      </c>
      <c r="O154" s="301">
        <f t="shared" si="241"/>
        <v>65.05</v>
      </c>
      <c r="P154" s="301"/>
      <c r="Q154" s="301">
        <f>SUM(Q152:Q153)</f>
        <v>35.104369730981006</v>
      </c>
      <c r="R154" s="301">
        <f t="shared" ref="R154" si="250">SUM(R152:R153)</f>
        <v>22.235599799444088</v>
      </c>
      <c r="S154" s="301">
        <f t="shared" ref="S154" si="251">SUM(S152:S153)</f>
        <v>10.495030469574703</v>
      </c>
      <c r="T154" s="301">
        <f t="shared" si="242"/>
        <v>67.834999999999795</v>
      </c>
      <c r="U154" s="301"/>
      <c r="V154" s="301">
        <f>SUM(V152:V153)</f>
        <v>38.098801456850843</v>
      </c>
      <c r="W154" s="301">
        <f t="shared" ref="W154" si="252">SUM(W152:W153)</f>
        <v>23.387127887052763</v>
      </c>
      <c r="X154" s="301">
        <f t="shared" ref="X154" si="253">SUM(X152:X153)</f>
        <v>11.36607065609638</v>
      </c>
      <c r="Y154" s="301">
        <f t="shared" si="243"/>
        <v>72.85199999999999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7.9417172427578953</v>
      </c>
      <c r="C161" s="300">
        <v>6.5750273570621598</v>
      </c>
      <c r="D161" s="300">
        <v>0.79130482309591432</v>
      </c>
      <c r="E161" s="300">
        <f>SUM(B161:D161)</f>
        <v>15.308049422915968</v>
      </c>
      <c r="F161" s="300"/>
      <c r="G161" s="300">
        <v>7.7611806641246712</v>
      </c>
      <c r="H161" s="300">
        <v>6.2647539668815764</v>
      </c>
      <c r="I161" s="300">
        <v>0.60907598443926203</v>
      </c>
      <c r="J161" s="300">
        <f>SUM(G161:I161)</f>
        <v>14.635010615445509</v>
      </c>
      <c r="K161" s="300"/>
      <c r="L161" s="300">
        <v>7.9060879880484878</v>
      </c>
      <c r="M161" s="300">
        <v>6.2929490782710396</v>
      </c>
      <c r="N161" s="300">
        <v>0.85002003918488656</v>
      </c>
      <c r="O161" s="300">
        <f>SUM(L161:N161)</f>
        <v>15.049057105504414</v>
      </c>
      <c r="P161" s="300"/>
      <c r="Q161" s="300">
        <v>8.2203458480557074</v>
      </c>
      <c r="R161" s="300">
        <v>6.5565610924356399</v>
      </c>
      <c r="S161" s="300">
        <v>0.88494385913407891</v>
      </c>
      <c r="T161" s="300">
        <f>SUM(Q161:S161)</f>
        <v>15.661850799625427</v>
      </c>
      <c r="U161" s="300"/>
      <c r="V161" s="300">
        <v>8.1726297673464146</v>
      </c>
      <c r="W161" s="300">
        <v>6.5213818465422877</v>
      </c>
      <c r="X161" s="300">
        <v>0.88707997087663648</v>
      </c>
      <c r="Y161" s="300">
        <f>SUM(V161:X161)</f>
        <v>15.581091584765337</v>
      </c>
    </row>
    <row r="162" spans="1:25" x14ac:dyDescent="0.2">
      <c r="A162" s="260" t="s">
        <v>364</v>
      </c>
      <c r="B162" s="300">
        <v>10.005886094713915</v>
      </c>
      <c r="C162" s="300">
        <v>1.4438756868302287</v>
      </c>
      <c r="D162" s="300">
        <v>0.82618879553988622</v>
      </c>
      <c r="E162" s="300">
        <f t="shared" ref="E162:E163" si="254">SUM(B162:D162)</f>
        <v>12.27595057708403</v>
      </c>
      <c r="F162" s="300"/>
      <c r="G162" s="300">
        <v>9.3064647566496301</v>
      </c>
      <c r="H162" s="300">
        <v>1.3473440531023244</v>
      </c>
      <c r="I162" s="300">
        <v>0.63418057480256629</v>
      </c>
      <c r="J162" s="300">
        <f t="shared" ref="J162:J163" si="255">SUM(G162:I162)</f>
        <v>11.287989384554521</v>
      </c>
      <c r="K162" s="300"/>
      <c r="L162" s="300">
        <v>9.5000434170539201</v>
      </c>
      <c r="M162" s="300">
        <v>1.3681658586214545</v>
      </c>
      <c r="N162" s="300">
        <v>0.51373361882025737</v>
      </c>
      <c r="O162" s="300">
        <f t="shared" ref="O162:O163" si="256">SUM(L162:N162)</f>
        <v>11.381942894495632</v>
      </c>
      <c r="P162" s="300"/>
      <c r="Q162" s="300">
        <v>9.6783209560646917</v>
      </c>
      <c r="R162" s="300">
        <v>1.4991746627286004</v>
      </c>
      <c r="S162" s="300">
        <v>0.53465358158122001</v>
      </c>
      <c r="T162" s="300">
        <f t="shared" ref="T162:T163" si="257">SUM(Q162:S162)</f>
        <v>11.712149200374512</v>
      </c>
      <c r="U162" s="300"/>
      <c r="V162" s="300">
        <v>9.230451776291055</v>
      </c>
      <c r="W162" s="300">
        <v>1.6442031894841629</v>
      </c>
      <c r="X162" s="300">
        <v>0.53725344945945563</v>
      </c>
      <c r="Y162" s="300">
        <f t="shared" ref="Y162:Y163" si="258">SUM(V162:X162)</f>
        <v>11.411908415234674</v>
      </c>
    </row>
    <row r="163" spans="1:25" x14ac:dyDescent="0.2">
      <c r="A163" s="264" t="s">
        <v>363</v>
      </c>
      <c r="B163" s="301">
        <f>SUM(B161:B162)</f>
        <v>17.947603337471811</v>
      </c>
      <c r="C163" s="301">
        <f t="shared" ref="C163" si="259">SUM(C161:C162)</f>
        <v>8.0189030438923883</v>
      </c>
      <c r="D163" s="301">
        <f t="shared" ref="D163" si="260">SUM(D161:D162)</f>
        <v>1.6174936186358004</v>
      </c>
      <c r="E163" s="301">
        <f t="shared" si="254"/>
        <v>27.584</v>
      </c>
      <c r="F163" s="301"/>
      <c r="G163" s="301">
        <f>SUM(G161:G162)</f>
        <v>17.067645420774301</v>
      </c>
      <c r="H163" s="301">
        <f t="shared" ref="H163" si="261">SUM(H161:H162)</f>
        <v>7.6120980199839003</v>
      </c>
      <c r="I163" s="301">
        <f t="shared" ref="I163" si="262">SUM(I161:I162)</f>
        <v>1.2432565592418283</v>
      </c>
      <c r="J163" s="301">
        <f t="shared" si="255"/>
        <v>25.92300000000003</v>
      </c>
      <c r="K163" s="301"/>
      <c r="L163" s="301">
        <f>SUM(L161:L162)</f>
        <v>17.406131405102407</v>
      </c>
      <c r="M163" s="301">
        <f t="shared" ref="M163" si="263">SUM(M161:M162)</f>
        <v>7.6611149368924938</v>
      </c>
      <c r="N163" s="301">
        <f t="shared" ref="N163" si="264">SUM(N161:N162)</f>
        <v>1.3637536580051439</v>
      </c>
      <c r="O163" s="301">
        <f t="shared" si="256"/>
        <v>26.431000000000047</v>
      </c>
      <c r="P163" s="301"/>
      <c r="Q163" s="301">
        <f>SUM(Q161:Q162)</f>
        <v>17.898666804120399</v>
      </c>
      <c r="R163" s="301">
        <f t="shared" ref="R163" si="265">SUM(R161:R162)</f>
        <v>8.0557357551642408</v>
      </c>
      <c r="S163" s="301">
        <f t="shared" ref="S163" si="266">SUM(S161:S162)</f>
        <v>1.4195974407152989</v>
      </c>
      <c r="T163" s="301">
        <f t="shared" si="257"/>
        <v>27.373999999999938</v>
      </c>
      <c r="U163" s="301"/>
      <c r="V163" s="301">
        <f>SUM(V161:V162)</f>
        <v>17.40308154363747</v>
      </c>
      <c r="W163" s="301">
        <f t="shared" ref="W163" si="267">SUM(W161:W162)</f>
        <v>8.1655850360264512</v>
      </c>
      <c r="X163" s="301">
        <f t="shared" ref="X163" si="268">SUM(X161:X162)</f>
        <v>1.424333420336092</v>
      </c>
      <c r="Y163" s="301">
        <f t="shared" si="258"/>
        <v>26.993000000000009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22.005574106823165</v>
      </c>
      <c r="C170" s="300">
        <v>28.054249084991707</v>
      </c>
      <c r="D170" s="300">
        <v>6.7748584216058632</v>
      </c>
      <c r="E170" s="300">
        <f>SUM(B170:D170)</f>
        <v>56.834681613420734</v>
      </c>
      <c r="F170" s="300"/>
      <c r="G170" s="300">
        <v>20.695650795875085</v>
      </c>
      <c r="H170" s="300">
        <v>27.362534932401591</v>
      </c>
      <c r="I170" s="300">
        <v>6.2107611881176092</v>
      </c>
      <c r="J170" s="300">
        <f>SUM(G170:I170)</f>
        <v>54.268946916394285</v>
      </c>
      <c r="K170" s="300"/>
      <c r="L170" s="300">
        <v>19.472539268649925</v>
      </c>
      <c r="M170" s="300">
        <v>26.832282633220395</v>
      </c>
      <c r="N170" s="300">
        <v>6.0661438038856677</v>
      </c>
      <c r="O170" s="300">
        <f>SUM(L170:N170)</f>
        <v>52.370965705755985</v>
      </c>
      <c r="P170" s="300"/>
      <c r="Q170" s="300">
        <v>19.862888674915308</v>
      </c>
      <c r="R170" s="300">
        <v>26.198799053941705</v>
      </c>
      <c r="S170" s="300">
        <v>6.1208193839016385</v>
      </c>
      <c r="T170" s="300">
        <f>SUM(Q170:S170)</f>
        <v>52.18250711275865</v>
      </c>
      <c r="U170" s="300"/>
      <c r="V170" s="300">
        <v>21.326063196945373</v>
      </c>
      <c r="W170" s="300">
        <v>25.713231726720959</v>
      </c>
      <c r="X170" s="300">
        <v>6.2891614514293854</v>
      </c>
      <c r="Y170" s="300">
        <f>SUM(V170:X170)</f>
        <v>53.328456375095719</v>
      </c>
    </row>
    <row r="171" spans="1:25" x14ac:dyDescent="0.2">
      <c r="A171" s="260" t="s">
        <v>364</v>
      </c>
      <c r="B171" s="300">
        <v>14.439904266828909</v>
      </c>
      <c r="C171" s="300">
        <v>5.7525613429836779</v>
      </c>
      <c r="D171" s="300">
        <v>3.0848527767666249</v>
      </c>
      <c r="E171" s="300">
        <f t="shared" ref="E171" si="269">SUM(B171:D171)</f>
        <v>23.277318386579211</v>
      </c>
      <c r="F171" s="300"/>
      <c r="G171" s="300">
        <v>13.105706801825864</v>
      </c>
      <c r="H171" s="300">
        <v>5.997064519229288</v>
      </c>
      <c r="I171" s="300">
        <v>3.6602817625504547</v>
      </c>
      <c r="J171" s="300">
        <f t="shared" ref="J171:J172" si="270">SUM(G171:I171)</f>
        <v>22.763053083605605</v>
      </c>
      <c r="K171" s="300"/>
      <c r="L171" s="300">
        <v>12.441393581084439</v>
      </c>
      <c r="M171" s="300">
        <v>6.2652840682747604</v>
      </c>
      <c r="N171" s="300">
        <v>4.0383566448847805</v>
      </c>
      <c r="O171" s="300">
        <f t="shared" ref="O171:O172" si="271">SUM(L171:N171)</f>
        <v>22.745034294243979</v>
      </c>
      <c r="P171" s="300"/>
      <c r="Q171" s="300">
        <v>12.252702449742166</v>
      </c>
      <c r="R171" s="300">
        <v>6.3359103783376867</v>
      </c>
      <c r="S171" s="300">
        <v>4.1078800591615439</v>
      </c>
      <c r="T171" s="300">
        <f t="shared" ref="T171:T172" si="272">SUM(Q171:S171)</f>
        <v>22.696492887241398</v>
      </c>
      <c r="U171" s="300"/>
      <c r="V171" s="300">
        <v>12.254458657472984</v>
      </c>
      <c r="W171" s="300">
        <v>6.6417307390101561</v>
      </c>
      <c r="X171" s="300">
        <v>4.34435422842117</v>
      </c>
      <c r="Y171" s="300">
        <f t="shared" ref="Y171:Y172" si="273">SUM(V171:X171)</f>
        <v>23.240543624904312</v>
      </c>
    </row>
    <row r="172" spans="1:25" x14ac:dyDescent="0.2">
      <c r="A172" s="264" t="s">
        <v>363</v>
      </c>
      <c r="B172" s="301">
        <f>SUM(B170:B171)</f>
        <v>36.445478373652072</v>
      </c>
      <c r="C172" s="301">
        <f t="shared" ref="C172" si="274">SUM(C170:C171)</f>
        <v>33.806810427975385</v>
      </c>
      <c r="D172" s="301">
        <f t="shared" ref="D172" si="275">SUM(D170:D171)</f>
        <v>9.8597111983724872</v>
      </c>
      <c r="E172" s="301">
        <f>SUM(B172:D172)</f>
        <v>80.111999999999938</v>
      </c>
      <c r="F172" s="301"/>
      <c r="G172" s="301">
        <f>SUM(G170:G171)</f>
        <v>33.801357597700949</v>
      </c>
      <c r="H172" s="301">
        <f t="shared" ref="H172" si="276">SUM(H170:H171)</f>
        <v>33.359599451630878</v>
      </c>
      <c r="I172" s="301">
        <f t="shared" ref="I172" si="277">SUM(I170:I171)</f>
        <v>9.8710429506680644</v>
      </c>
      <c r="J172" s="301">
        <f t="shared" si="270"/>
        <v>77.031999999999897</v>
      </c>
      <c r="K172" s="301"/>
      <c r="L172" s="301">
        <f>SUM(L170:L171)</f>
        <v>31.913932849734366</v>
      </c>
      <c r="M172" s="301">
        <f t="shared" ref="M172" si="278">SUM(M170:M171)</f>
        <v>33.097566701495154</v>
      </c>
      <c r="N172" s="301">
        <f t="shared" ref="N172" si="279">SUM(N170:N171)</f>
        <v>10.104500448770448</v>
      </c>
      <c r="O172" s="301">
        <f t="shared" si="271"/>
        <v>75.115999999999971</v>
      </c>
      <c r="P172" s="301"/>
      <c r="Q172" s="301">
        <f>SUM(Q170:Q171)</f>
        <v>32.11559112465747</v>
      </c>
      <c r="R172" s="301">
        <f t="shared" ref="R172" si="280">SUM(R170:R171)</f>
        <v>32.534709432279392</v>
      </c>
      <c r="S172" s="301">
        <f t="shared" ref="S172" si="281">SUM(S170:S171)</f>
        <v>10.228699443063181</v>
      </c>
      <c r="T172" s="301">
        <f t="shared" si="272"/>
        <v>74.879000000000033</v>
      </c>
      <c r="U172" s="301"/>
      <c r="V172" s="301">
        <f>SUM(V170:V171)</f>
        <v>33.580521854418357</v>
      </c>
      <c r="W172" s="301">
        <f t="shared" ref="W172" si="282">SUM(W170:W171)</f>
        <v>32.354962465731113</v>
      </c>
      <c r="X172" s="301">
        <f t="shared" ref="X172" si="283">SUM(X170:X171)</f>
        <v>10.633515679850555</v>
      </c>
      <c r="Y172" s="301">
        <f t="shared" si="273"/>
        <v>76.569000000000031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33.305017612682342</v>
      </c>
      <c r="C179" s="300">
        <v>31.44848310965363</v>
      </c>
      <c r="D179" s="300">
        <v>7.3311027183794772</v>
      </c>
      <c r="E179" s="300">
        <f>SUM(B179:D179)</f>
        <v>72.084603440715455</v>
      </c>
      <c r="F179" s="300"/>
      <c r="G179" s="300">
        <v>36.868169664625285</v>
      </c>
      <c r="H179" s="300">
        <v>34.804908937303381</v>
      </c>
      <c r="I179" s="300">
        <v>7.1603078373745692</v>
      </c>
      <c r="J179" s="300">
        <f>SUM(G179:I179)</f>
        <v>78.83338643930324</v>
      </c>
      <c r="K179" s="300"/>
      <c r="L179" s="300">
        <v>35.964313110896889</v>
      </c>
      <c r="M179" s="300">
        <v>33.584650702584774</v>
      </c>
      <c r="N179" s="300">
        <v>6.9443267312418939</v>
      </c>
      <c r="O179" s="300">
        <f>SUM(L179:N179)</f>
        <v>76.49329054472355</v>
      </c>
      <c r="P179" s="300"/>
      <c r="Q179" s="300">
        <v>38.43197398186615</v>
      </c>
      <c r="R179" s="300">
        <v>33.798485381024214</v>
      </c>
      <c r="S179" s="300">
        <v>7.6024343762988353</v>
      </c>
      <c r="T179" s="300">
        <f>SUM(Q179:S179)</f>
        <v>79.832893739189203</v>
      </c>
      <c r="U179" s="300"/>
      <c r="V179" s="300">
        <v>40.929448164908585</v>
      </c>
      <c r="W179" s="300">
        <v>31.795651191125501</v>
      </c>
      <c r="X179" s="300">
        <v>8.3004920211049331</v>
      </c>
      <c r="Y179" s="300">
        <f>SUM(V179:X179)</f>
        <v>81.025591377139023</v>
      </c>
    </row>
    <row r="180" spans="1:25" x14ac:dyDescent="0.2">
      <c r="A180" s="260" t="s">
        <v>364</v>
      </c>
      <c r="B180" s="300">
        <v>13.92969750229843</v>
      </c>
      <c r="C180" s="300">
        <v>5.2050226968242121</v>
      </c>
      <c r="D180" s="300">
        <v>1.1196763601619095</v>
      </c>
      <c r="E180" s="300">
        <f t="shared" ref="E180:E181" si="284">SUM(B180:D180)</f>
        <v>20.254396559284551</v>
      </c>
      <c r="F180" s="300"/>
      <c r="G180" s="300">
        <v>12.786097724956452</v>
      </c>
      <c r="H180" s="300">
        <v>4.1880418405692224</v>
      </c>
      <c r="I180" s="300">
        <v>1.9034739951712074</v>
      </c>
      <c r="J180" s="300">
        <f t="shared" ref="J180:J181" si="285">SUM(G180:I180)</f>
        <v>18.877613560696883</v>
      </c>
      <c r="K180" s="300"/>
      <c r="L180" s="300">
        <v>12.839971823849789</v>
      </c>
      <c r="M180" s="300">
        <v>5.4970466697218905</v>
      </c>
      <c r="N180" s="300">
        <v>1.7386909617046904</v>
      </c>
      <c r="O180" s="300">
        <f t="shared" ref="O180:O181" si="286">SUM(L180:N180)</f>
        <v>20.075709455276371</v>
      </c>
      <c r="P180" s="300"/>
      <c r="Q180" s="300">
        <v>13.412335451155794</v>
      </c>
      <c r="R180" s="300">
        <v>5.8137341229581434</v>
      </c>
      <c r="S180" s="300">
        <v>1.7470366866970526</v>
      </c>
      <c r="T180" s="300">
        <f t="shared" ref="T180:T181" si="287">SUM(Q180:S180)</f>
        <v>20.973106260810987</v>
      </c>
      <c r="U180" s="300"/>
      <c r="V180" s="300">
        <v>13.677153884747643</v>
      </c>
      <c r="W180" s="300">
        <v>6.0658790228150474</v>
      </c>
      <c r="X180" s="300">
        <v>1.628375715298251</v>
      </c>
      <c r="Y180" s="300">
        <f t="shared" ref="Y180:Y181" si="288">SUM(V180:X180)</f>
        <v>21.37140862286094</v>
      </c>
    </row>
    <row r="181" spans="1:25" x14ac:dyDescent="0.2">
      <c r="A181" s="264" t="s">
        <v>363</v>
      </c>
      <c r="B181" s="301">
        <f>SUM(B179:B180)</f>
        <v>47.234715114980773</v>
      </c>
      <c r="C181" s="301">
        <f t="shared" ref="C181" si="289">SUM(C179:C180)</f>
        <v>36.653505806477838</v>
      </c>
      <c r="D181" s="301">
        <f t="shared" ref="D181" si="290">SUM(D179:D180)</f>
        <v>8.4507790785413874</v>
      </c>
      <c r="E181" s="301">
        <f t="shared" si="284"/>
        <v>92.338999999999999</v>
      </c>
      <c r="F181" s="301"/>
      <c r="G181" s="301">
        <f>SUM(G179:G180)</f>
        <v>49.654267389581733</v>
      </c>
      <c r="H181" s="301">
        <f t="shared" ref="H181" si="291">SUM(H179:H180)</f>
        <v>38.992950777872601</v>
      </c>
      <c r="I181" s="301">
        <f t="shared" ref="I181" si="292">SUM(I179:I180)</f>
        <v>9.0637818325457769</v>
      </c>
      <c r="J181" s="301">
        <f t="shared" si="285"/>
        <v>97.711000000000098</v>
      </c>
      <c r="K181" s="301"/>
      <c r="L181" s="301">
        <f>SUM(L179:L180)</f>
        <v>48.804284934746676</v>
      </c>
      <c r="M181" s="301">
        <f t="shared" ref="M181" si="293">SUM(M179:M180)</f>
        <v>39.081697372306664</v>
      </c>
      <c r="N181" s="301">
        <f t="shared" ref="N181" si="294">SUM(N179:N180)</f>
        <v>8.683017692946585</v>
      </c>
      <c r="O181" s="301">
        <f t="shared" si="286"/>
        <v>96.568999999999932</v>
      </c>
      <c r="P181" s="301"/>
      <c r="Q181" s="301">
        <f>SUM(Q179:Q180)</f>
        <v>51.844309433021948</v>
      </c>
      <c r="R181" s="301">
        <f t="shared" ref="R181" si="295">SUM(R179:R180)</f>
        <v>39.612219503982359</v>
      </c>
      <c r="S181" s="301">
        <f t="shared" ref="S181" si="296">SUM(S179:S180)</f>
        <v>9.3494710629958888</v>
      </c>
      <c r="T181" s="301">
        <f t="shared" si="287"/>
        <v>100.8060000000002</v>
      </c>
      <c r="U181" s="301"/>
      <c r="V181" s="301">
        <f>SUM(V179:V180)</f>
        <v>54.606602049656232</v>
      </c>
      <c r="W181" s="301">
        <f t="shared" ref="W181" si="297">SUM(W179:W180)</f>
        <v>37.861530213940547</v>
      </c>
      <c r="X181" s="301">
        <f t="shared" ref="X181" si="298">SUM(X179:X180)</f>
        <v>9.9288677364031841</v>
      </c>
      <c r="Y181" s="301">
        <f t="shared" si="288"/>
        <v>102.39699999999996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3.860149721304297</v>
      </c>
      <c r="C188" s="300">
        <v>6.4678602963361236</v>
      </c>
      <c r="D188" s="300">
        <v>4.2847475316298622</v>
      </c>
      <c r="E188" s="300">
        <f>SUM(B188:D188)</f>
        <v>14.612757549270281</v>
      </c>
      <c r="F188" s="300"/>
      <c r="G188" s="300">
        <v>3.2153342983357245</v>
      </c>
      <c r="H188" s="300">
        <v>6.4079707500743295</v>
      </c>
      <c r="I188" s="300">
        <v>3.8178942314189115</v>
      </c>
      <c r="J188" s="300">
        <f>SUM(G188:I188)</f>
        <v>13.441199279828965</v>
      </c>
      <c r="K188" s="300"/>
      <c r="L188" s="300">
        <v>3.5618423868745697</v>
      </c>
      <c r="M188" s="300">
        <v>5.9974700166837698</v>
      </c>
      <c r="N188" s="300">
        <v>4.4701112301841412</v>
      </c>
      <c r="O188" s="300">
        <f>SUM(L188:N188)</f>
        <v>14.02942363374248</v>
      </c>
      <c r="P188" s="300"/>
      <c r="Q188" s="300">
        <v>3.7852276709478216</v>
      </c>
      <c r="R188" s="300">
        <v>6.6485387917484466</v>
      </c>
      <c r="S188" s="300">
        <v>4.6259085617767708</v>
      </c>
      <c r="T188" s="300">
        <f>SUM(Q188:S188)</f>
        <v>15.059675024473041</v>
      </c>
      <c r="U188" s="300"/>
      <c r="V188" s="300">
        <v>3.9104106310747593</v>
      </c>
      <c r="W188" s="300">
        <v>7.265327781169006</v>
      </c>
      <c r="X188" s="300">
        <v>5.1315781181400446</v>
      </c>
      <c r="Y188" s="300">
        <f>SUM(V188:X188)</f>
        <v>16.307316530383808</v>
      </c>
    </row>
    <row r="189" spans="1:25" x14ac:dyDescent="0.2">
      <c r="A189" s="260" t="s">
        <v>364</v>
      </c>
      <c r="B189" s="300">
        <v>6.306977532222505</v>
      </c>
      <c r="C189" s="300">
        <v>4.4477035271757401</v>
      </c>
      <c r="D189" s="300">
        <v>6.2555613913315344</v>
      </c>
      <c r="E189" s="300">
        <f t="shared" ref="E189:E190" si="299">SUM(B189:D189)</f>
        <v>17.010242450729777</v>
      </c>
      <c r="F189" s="300"/>
      <c r="G189" s="300">
        <v>4.8208674619783007</v>
      </c>
      <c r="H189" s="300">
        <v>4.1544819597305072</v>
      </c>
      <c r="I189" s="300">
        <v>4.2524512984622218</v>
      </c>
      <c r="J189" s="300">
        <f t="shared" ref="J189:J190" si="300">SUM(G189:I189)</f>
        <v>13.227800720171029</v>
      </c>
      <c r="K189" s="300"/>
      <c r="L189" s="300">
        <v>4.8090953087969908</v>
      </c>
      <c r="M189" s="300">
        <v>3.8527586774879712</v>
      </c>
      <c r="N189" s="300">
        <v>3.5707223799725303</v>
      </c>
      <c r="O189" s="300">
        <f t="shared" ref="O189:O190" si="301">SUM(L189:N189)</f>
        <v>12.232576366257492</v>
      </c>
      <c r="P189" s="300"/>
      <c r="Q189" s="300">
        <v>5.3528988691048642</v>
      </c>
      <c r="R189" s="300">
        <v>4.3983306979164976</v>
      </c>
      <c r="S189" s="300">
        <v>3.9240954085055919</v>
      </c>
      <c r="T189" s="300">
        <f t="shared" ref="T189:T190" si="302">SUM(Q189:S189)</f>
        <v>13.675324975526953</v>
      </c>
      <c r="U189" s="300"/>
      <c r="V189" s="300">
        <v>5.9349777807197714</v>
      </c>
      <c r="W189" s="300">
        <v>5.0485435195611217</v>
      </c>
      <c r="X189" s="300">
        <v>4.537162169335299</v>
      </c>
      <c r="Y189" s="300">
        <f t="shared" ref="Y189:Y190" si="303">SUM(V189:X189)</f>
        <v>15.520683469616191</v>
      </c>
    </row>
    <row r="190" spans="1:25" x14ac:dyDescent="0.2">
      <c r="A190" s="264" t="s">
        <v>363</v>
      </c>
      <c r="B190" s="301">
        <f>SUM(B188:B189)</f>
        <v>10.167127253526802</v>
      </c>
      <c r="C190" s="301">
        <f t="shared" ref="C190" si="304">SUM(C188:C189)</f>
        <v>10.915563823511864</v>
      </c>
      <c r="D190" s="301">
        <f t="shared" ref="D190" si="305">SUM(D188:D189)</f>
        <v>10.540308922961398</v>
      </c>
      <c r="E190" s="301">
        <f t="shared" si="299"/>
        <v>31.623000000000065</v>
      </c>
      <c r="F190" s="301"/>
      <c r="G190" s="301">
        <f>SUM(G188:G189)</f>
        <v>8.0362017603140252</v>
      </c>
      <c r="H190" s="301">
        <f t="shared" ref="H190" si="306">SUM(H188:H189)</f>
        <v>10.562452709804838</v>
      </c>
      <c r="I190" s="301">
        <f t="shared" ref="I190" si="307">SUM(I188:I189)</f>
        <v>8.0703455298811342</v>
      </c>
      <c r="J190" s="301">
        <f t="shared" si="300"/>
        <v>26.668999999999997</v>
      </c>
      <c r="K190" s="301"/>
      <c r="L190" s="301">
        <f>SUM(L188:L189)</f>
        <v>8.3709376956715609</v>
      </c>
      <c r="M190" s="301">
        <f t="shared" ref="M190" si="308">SUM(M188:M189)</f>
        <v>9.8502286941717401</v>
      </c>
      <c r="N190" s="301">
        <f t="shared" ref="N190" si="309">SUM(N188:N189)</f>
        <v>8.0408336101566711</v>
      </c>
      <c r="O190" s="301">
        <f t="shared" si="301"/>
        <v>26.261999999999972</v>
      </c>
      <c r="P190" s="301"/>
      <c r="Q190" s="301">
        <f>SUM(Q188:Q189)</f>
        <v>9.138126540052685</v>
      </c>
      <c r="R190" s="301">
        <f t="shared" ref="R190" si="310">SUM(R188:R189)</f>
        <v>11.046869489664944</v>
      </c>
      <c r="S190" s="301">
        <f t="shared" ref="S190" si="311">SUM(S188:S189)</f>
        <v>8.5500039702823631</v>
      </c>
      <c r="T190" s="301">
        <f t="shared" si="302"/>
        <v>28.734999999999992</v>
      </c>
      <c r="U190" s="301"/>
      <c r="V190" s="301">
        <f>SUM(V188:V189)</f>
        <v>9.8453884117945307</v>
      </c>
      <c r="W190" s="301">
        <f t="shared" ref="W190" si="312">SUM(W188:W189)</f>
        <v>12.313871300730128</v>
      </c>
      <c r="X190" s="301">
        <f t="shared" ref="X190" si="313">SUM(X188:X189)</f>
        <v>9.6687402874753445</v>
      </c>
      <c r="Y190" s="301">
        <f t="shared" si="303"/>
        <v>31.828000000000003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5.0947930055599455</v>
      </c>
      <c r="C197" s="300">
        <v>6.3784463237060738</v>
      </c>
      <c r="D197" s="300">
        <v>7.6252809028336381</v>
      </c>
      <c r="E197" s="300">
        <f>SUM(B197:D197)</f>
        <v>19.098520232099656</v>
      </c>
      <c r="F197" s="300"/>
      <c r="G197" s="300">
        <v>6.3681702207001205</v>
      </c>
      <c r="H197" s="300">
        <v>6.1986806573849655</v>
      </c>
      <c r="I197" s="300">
        <v>7.4343539639424527</v>
      </c>
      <c r="J197" s="300">
        <f>SUM(G197:I197)</f>
        <v>20.001204842027541</v>
      </c>
      <c r="K197" s="300"/>
      <c r="L197" s="300">
        <v>6.1811795879022409</v>
      </c>
      <c r="M197" s="300">
        <v>7.9003201609350819</v>
      </c>
      <c r="N197" s="300">
        <v>8.0977973409723241</v>
      </c>
      <c r="O197" s="300">
        <f>SUM(L197:N197)</f>
        <v>22.179297089809648</v>
      </c>
      <c r="P197" s="300"/>
      <c r="Q197" s="300">
        <v>5.7053341392327104</v>
      </c>
      <c r="R197" s="300">
        <v>7.4204333233476998</v>
      </c>
      <c r="S197" s="300">
        <v>7.739866172512242</v>
      </c>
      <c r="T197" s="300">
        <f>SUM(Q197:S197)</f>
        <v>20.865633635092649</v>
      </c>
      <c r="U197" s="300"/>
      <c r="V197" s="300">
        <v>5.4337740655570705</v>
      </c>
      <c r="W197" s="300">
        <v>7.1658101439459285</v>
      </c>
      <c r="X197" s="300">
        <v>7.6009816342865273</v>
      </c>
      <c r="Y197" s="300">
        <f>SUM(V197:X197)</f>
        <v>20.200565843789526</v>
      </c>
    </row>
    <row r="198" spans="1:25" x14ac:dyDescent="0.2">
      <c r="A198" s="260" t="s">
        <v>364</v>
      </c>
      <c r="B198" s="300">
        <v>7.8125762270038486</v>
      </c>
      <c r="C198" s="300">
        <v>1.7805061923699879</v>
      </c>
      <c r="D198" s="300">
        <v>4.31739734852649</v>
      </c>
      <c r="E198" s="300">
        <f t="shared" ref="E198:E199" si="314">SUM(B198:D198)</f>
        <v>13.910479767900327</v>
      </c>
      <c r="F198" s="300"/>
      <c r="G198" s="300">
        <v>7.406447691846866</v>
      </c>
      <c r="H198" s="300">
        <v>1.9427689914696633</v>
      </c>
      <c r="I198" s="300">
        <v>3.3655784746560089</v>
      </c>
      <c r="J198" s="300">
        <f t="shared" ref="J198:J199" si="315">SUM(G198:I198)</f>
        <v>12.714795157972539</v>
      </c>
      <c r="K198" s="300"/>
      <c r="L198" s="300">
        <v>5.262427794770856</v>
      </c>
      <c r="M198" s="300">
        <v>1.5586518342656686</v>
      </c>
      <c r="N198" s="300">
        <v>2.4856232811538326</v>
      </c>
      <c r="O198" s="300">
        <f t="shared" ref="O198:O199" si="316">SUM(L198:N198)</f>
        <v>9.3067029101903564</v>
      </c>
      <c r="P198" s="300"/>
      <c r="Q198" s="300">
        <v>5.178640413937222</v>
      </c>
      <c r="R198" s="300">
        <v>1.4798467698578686</v>
      </c>
      <c r="S198" s="300">
        <v>2.4428791811122466</v>
      </c>
      <c r="T198" s="300">
        <f t="shared" ref="T198:T199" si="317">SUM(Q198:S198)</f>
        <v>9.1013663649073369</v>
      </c>
      <c r="U198" s="300"/>
      <c r="V198" s="300">
        <v>5.4133850557076606</v>
      </c>
      <c r="W198" s="300">
        <v>1.4811894738880873</v>
      </c>
      <c r="X198" s="300">
        <v>2.5428596266147458</v>
      </c>
      <c r="Y198" s="300">
        <f t="shared" ref="Y198:Y199" si="318">SUM(V198:X198)</f>
        <v>9.4374341562104931</v>
      </c>
    </row>
    <row r="199" spans="1:25" x14ac:dyDescent="0.2">
      <c r="A199" s="264" t="s">
        <v>363</v>
      </c>
      <c r="B199" s="301">
        <f>SUM(B197:B198)</f>
        <v>12.907369232563795</v>
      </c>
      <c r="C199" s="301">
        <f t="shared" ref="C199" si="319">SUM(C197:C198)</f>
        <v>8.1589525160760612</v>
      </c>
      <c r="D199" s="301">
        <f t="shared" ref="D199" si="320">SUM(D197:D198)</f>
        <v>11.942678251360128</v>
      </c>
      <c r="E199" s="301">
        <f t="shared" si="314"/>
        <v>33.008999999999986</v>
      </c>
      <c r="F199" s="301"/>
      <c r="G199" s="301">
        <f>SUM(G197:G198)</f>
        <v>13.774617912546987</v>
      </c>
      <c r="H199" s="301">
        <f t="shared" ref="H199" si="321">SUM(H197:H198)</f>
        <v>8.1414496488546284</v>
      </c>
      <c r="I199" s="301">
        <f t="shared" ref="I199" si="322">SUM(I197:I198)</f>
        <v>10.799932438598461</v>
      </c>
      <c r="J199" s="301">
        <f t="shared" si="315"/>
        <v>32.716000000000079</v>
      </c>
      <c r="K199" s="301"/>
      <c r="L199" s="301">
        <f>SUM(L197:L198)</f>
        <v>11.443607382673097</v>
      </c>
      <c r="M199" s="301">
        <f t="shared" ref="M199" si="323">SUM(M197:M198)</f>
        <v>9.4589719952007503</v>
      </c>
      <c r="N199" s="301">
        <f t="shared" ref="N199" si="324">SUM(N197:N198)</f>
        <v>10.583420622126157</v>
      </c>
      <c r="O199" s="301">
        <f t="shared" si="316"/>
        <v>31.486000000000004</v>
      </c>
      <c r="P199" s="301"/>
      <c r="Q199" s="301">
        <f>SUM(Q197:Q198)</f>
        <v>10.883974553169931</v>
      </c>
      <c r="R199" s="301">
        <f t="shared" ref="R199" si="325">SUM(R197:R198)</f>
        <v>8.9002800932055681</v>
      </c>
      <c r="S199" s="301">
        <f t="shared" ref="S199" si="326">SUM(S197:S198)</f>
        <v>10.182745353624489</v>
      </c>
      <c r="T199" s="301">
        <f t="shared" si="317"/>
        <v>29.966999999999992</v>
      </c>
      <c r="U199" s="301"/>
      <c r="V199" s="301">
        <f>SUM(V197:V198)</f>
        <v>10.847159121264731</v>
      </c>
      <c r="W199" s="301">
        <f t="shared" ref="W199" si="327">SUM(W197:W198)</f>
        <v>8.646999617834016</v>
      </c>
      <c r="X199" s="301">
        <f t="shared" ref="X199" si="328">SUM(X197:X198)</f>
        <v>10.143841260901272</v>
      </c>
      <c r="Y199" s="301">
        <f t="shared" si="318"/>
        <v>29.638000000000019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Enterprise M3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-8.4406823586458124E-3</v>
      </c>
      <c r="N7">
        <f>'Ind T4'!C122</f>
        <v>0.45434319276140833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0.89984833546483678</v>
      </c>
      <c r="N9">
        <f>'Ind T4'!C120</f>
        <v>0.39142833116343478</v>
      </c>
    </row>
    <row r="10" spans="1:16" x14ac:dyDescent="0.2">
      <c r="L10" s="13" t="str">
        <f>'Ind T4'!A80</f>
        <v>Education</v>
      </c>
      <c r="M10">
        <f>'Ind T4'!B119</f>
        <v>-1.2795842119374568</v>
      </c>
      <c r="N10">
        <f>'Ind T4'!C119</f>
        <v>0.12780633443161271</v>
      </c>
    </row>
    <row r="11" spans="1:16" x14ac:dyDescent="0.2">
      <c r="L11" s="13" t="str">
        <f>'Ind T4'!A79</f>
        <v>Public admin. and defence</v>
      </c>
      <c r="M11">
        <f>'Ind T4'!B118</f>
        <v>-0.85033067811844942</v>
      </c>
      <c r="N11">
        <f>'Ind T4'!C118</f>
        <v>0.14036514937834088</v>
      </c>
    </row>
    <row r="12" spans="1:16" x14ac:dyDescent="0.2">
      <c r="L12" s="1" t="str">
        <f>CONCATENATE("[",'Ind T4'!A78,"]")</f>
        <v>[Non-marketed services]</v>
      </c>
      <c r="M12">
        <f>'Ind T4'!B117</f>
        <v>-0.19260694440756954</v>
      </c>
      <c r="N12">
        <f>'Ind T4'!C117</f>
        <v>0.25916459981827344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-0.9402962845190932</v>
      </c>
      <c r="N14" s="13">
        <f>'Ind T4'!C115</f>
        <v>-0.40242595993440489</v>
      </c>
    </row>
    <row r="15" spans="1:16" x14ac:dyDescent="0.2">
      <c r="L15" s="13" t="str">
        <f>'Ind T4'!A75</f>
        <v>Arts and entertainment</v>
      </c>
      <c r="M15" s="13">
        <f>'Ind T4'!B114</f>
        <v>-3.6470655363978977</v>
      </c>
      <c r="N15" s="13">
        <f>'Ind T4'!C114</f>
        <v>1.2897354472019229</v>
      </c>
    </row>
    <row r="16" spans="1:16" x14ac:dyDescent="0.2">
      <c r="L16" s="13" t="str">
        <f>'Ind T4'!A74</f>
        <v>Support services</v>
      </c>
      <c r="M16" s="13">
        <f>'Ind T4'!B113</f>
        <v>-1.4602986839019394</v>
      </c>
      <c r="N16" s="13">
        <f>'Ind T4'!C113</f>
        <v>0.7580170528580954</v>
      </c>
    </row>
    <row r="17" spans="12:14" x14ac:dyDescent="0.2">
      <c r="L17" s="13" t="str">
        <f>'Ind T4'!A73</f>
        <v>Professional services</v>
      </c>
      <c r="M17" s="13">
        <f>'Ind T4'!B112</f>
        <v>-0.50101174906972412</v>
      </c>
      <c r="N17" s="13">
        <f>'Ind T4'!C112</f>
        <v>0.7345086596098005</v>
      </c>
    </row>
    <row r="18" spans="12:14" x14ac:dyDescent="0.2">
      <c r="L18" s="13" t="str">
        <f>'Ind T4'!A72</f>
        <v>Real estate</v>
      </c>
      <c r="M18" s="13">
        <f>'Ind T4'!B111</f>
        <v>0.28876182879087331</v>
      </c>
      <c r="N18" s="13">
        <f>'Ind T4'!C111</f>
        <v>0.7174724368534946</v>
      </c>
    </row>
    <row r="19" spans="12:14" x14ac:dyDescent="0.2">
      <c r="L19" t="str">
        <f>'Ind T4'!A71</f>
        <v>Finance and insurance</v>
      </c>
      <c r="M19">
        <f>'Ind T4'!B110</f>
        <v>-0.13686992115359287</v>
      </c>
      <c r="N19">
        <f>'Ind T4'!C110</f>
        <v>-0.60371967860197717</v>
      </c>
    </row>
    <row r="20" spans="12:14" x14ac:dyDescent="0.2">
      <c r="L20" t="str">
        <f>'Ind T4'!A70</f>
        <v>Information technology</v>
      </c>
      <c r="M20">
        <f>'Ind T4'!B109</f>
        <v>8.6352552787527515E-2</v>
      </c>
      <c r="N20">
        <f>'Ind T4'!C109</f>
        <v>1.0181628242748042</v>
      </c>
    </row>
    <row r="21" spans="12:14" x14ac:dyDescent="0.2">
      <c r="L21" t="str">
        <f>'Ind T4'!A69</f>
        <v>Media</v>
      </c>
      <c r="M21">
        <f>'Ind T4'!B108</f>
        <v>-6.2509627873562179</v>
      </c>
      <c r="N21">
        <f>'Ind T4'!C108</f>
        <v>-0.39548816181390611</v>
      </c>
    </row>
    <row r="22" spans="12:14" x14ac:dyDescent="0.2">
      <c r="L22" s="1" t="str">
        <f>CONCATENATE("[",'Ind T4'!A68,"]")</f>
        <v>[Business and other services]</v>
      </c>
      <c r="M22">
        <f>'Ind T4'!B107</f>
        <v>-0.98801985929529712</v>
      </c>
      <c r="N22">
        <f>'Ind T4'!C107</f>
        <v>0.62275854492908067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-0.10542389252276019</v>
      </c>
      <c r="N24">
        <f>'Ind T4'!C105</f>
        <v>1.325147887156608</v>
      </c>
    </row>
    <row r="25" spans="12:14" x14ac:dyDescent="0.2">
      <c r="L25" s="13" t="str">
        <f>'Ind T4'!A65</f>
        <v>Transport and storage</v>
      </c>
      <c r="M25">
        <f>'Ind T4'!B104</f>
        <v>-0.50548322355365993</v>
      </c>
      <c r="N25">
        <f>'Ind T4'!C104</f>
        <v>0.42985733679654636</v>
      </c>
    </row>
    <row r="26" spans="12:14" x14ac:dyDescent="0.2">
      <c r="L26" s="13" t="str">
        <f>'Ind T4'!A64</f>
        <v>Wholesale and retail trade</v>
      </c>
      <c r="M26">
        <f>'Ind T4'!B103</f>
        <v>1.5601505259608794</v>
      </c>
      <c r="N26">
        <f>'Ind T4'!C103</f>
        <v>0.17354236659408162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0.8454691347876464</v>
      </c>
      <c r="N27">
        <f>'Ind T4'!C102</f>
        <v>0.51450979158045307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2.5722103402767482</v>
      </c>
      <c r="N29">
        <f>'Ind T4'!C100</f>
        <v>1.0248719185084409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0.65147777713092658</v>
      </c>
      <c r="N31">
        <f>'Ind T4'!C98</f>
        <v>-1.2000179867625249</v>
      </c>
    </row>
    <row r="32" spans="12:14" x14ac:dyDescent="0.2">
      <c r="L32" s="13" t="str">
        <f>'Ind T4'!A58</f>
        <v>Engineering</v>
      </c>
      <c r="M32">
        <f>'Ind T4'!B97</f>
        <v>1.5107709538380254</v>
      </c>
      <c r="N32">
        <f>'Ind T4'!C97</f>
        <v>-1.67246731138464</v>
      </c>
    </row>
    <row r="33" spans="12:14" x14ac:dyDescent="0.2">
      <c r="L33" s="13" t="str">
        <f>'Ind T4'!A57</f>
        <v>Food drink and tobacco</v>
      </c>
      <c r="M33">
        <f>'Ind T4'!B96</f>
        <v>3.9524553351452774</v>
      </c>
      <c r="N33">
        <f>'Ind T4'!C96</f>
        <v>1.3295684553941145</v>
      </c>
    </row>
    <row r="34" spans="12:14" x14ac:dyDescent="0.2">
      <c r="L34" s="1" t="str">
        <f>CONCATENATE("[",'Ind T4'!A56,"]")</f>
        <v>[Manufacturing]</v>
      </c>
      <c r="M34">
        <f>'Ind T4'!B95</f>
        <v>1.1402503460726354</v>
      </c>
      <c r="N34">
        <f>'Ind T4'!C95</f>
        <v>-1.0440757310476001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4.7123301175183929</v>
      </c>
      <c r="N36">
        <f>'Ind T4'!C93</f>
        <v>1.2199554452501316</v>
      </c>
    </row>
    <row r="37" spans="12:14" x14ac:dyDescent="0.2">
      <c r="L37" s="13" t="str">
        <f>'Ind T4'!A53</f>
        <v>Electricity and gas</v>
      </c>
      <c r="M37">
        <f>'Ind T4'!B92</f>
        <v>-7.6394147789523359</v>
      </c>
      <c r="N37">
        <f>'Ind T4'!C92</f>
        <v>-0.15632930257702959</v>
      </c>
    </row>
    <row r="38" spans="12:14" x14ac:dyDescent="0.2">
      <c r="L38" s="13" t="str">
        <f>'Ind T4'!A52</f>
        <v>Mining and quarrying</v>
      </c>
      <c r="M38">
        <f>'Ind T4'!B91</f>
        <v>11.879118368723752</v>
      </c>
      <c r="N38">
        <f>'Ind T4'!C91</f>
        <v>-1.526657994048064</v>
      </c>
    </row>
    <row r="39" spans="12:14" x14ac:dyDescent="0.2">
      <c r="L39" s="45" t="str">
        <f>'Ind T4'!A51</f>
        <v>Agriculture</v>
      </c>
      <c r="M39">
        <f>'Ind T4'!B90</f>
        <v>-2.6546509503433957</v>
      </c>
      <c r="N39">
        <f>'Ind T4'!C90</f>
        <v>0.41784403826532479</v>
      </c>
    </row>
    <row r="40" spans="12:14" x14ac:dyDescent="0.2">
      <c r="L40" s="1" t="str">
        <f>CONCATENATE("[",'Ind T4'!A50,"]")</f>
        <v>[Primary sector and utilities]</v>
      </c>
      <c r="M40">
        <f>'Ind T4'!B89</f>
        <v>-2.1346966871180206</v>
      </c>
      <c r="N40">
        <f>'Ind T4'!C89</f>
        <v>0.46607505577147545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Enterprise M3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13.235000000000021</v>
      </c>
      <c r="N5" s="11">
        <f t="shared" ref="N5:AL5" si="1">SUM(N6:N9)</f>
        <v>14.173999999999985</v>
      </c>
      <c r="O5" s="11">
        <f t="shared" si="1"/>
        <v>15.751000000000001</v>
      </c>
      <c r="P5" s="11">
        <f t="shared" si="1"/>
        <v>12.259000000000002</v>
      </c>
      <c r="Q5" s="11">
        <f t="shared" si="1"/>
        <v>18.945999999999998</v>
      </c>
      <c r="R5" s="11">
        <f t="shared" si="1"/>
        <v>16.005999999999979</v>
      </c>
      <c r="S5" s="11">
        <f t="shared" si="1"/>
        <v>17.765999999999995</v>
      </c>
      <c r="T5" s="11">
        <f t="shared" si="1"/>
        <v>19.604000000000013</v>
      </c>
      <c r="U5" s="11">
        <f t="shared" si="1"/>
        <v>14.053999999999995</v>
      </c>
      <c r="V5" s="11">
        <f t="shared" si="1"/>
        <v>15.752000000000006</v>
      </c>
      <c r="W5" s="11">
        <f t="shared" si="1"/>
        <v>14.368999999999991</v>
      </c>
      <c r="X5" s="11">
        <f t="shared" si="1"/>
        <v>14.304000000000023</v>
      </c>
      <c r="Y5" s="11">
        <f t="shared" si="1"/>
        <v>14.252000000000013</v>
      </c>
      <c r="Z5" s="11">
        <f t="shared" si="1"/>
        <v>14.376000000000026</v>
      </c>
      <c r="AA5" s="11">
        <f t="shared" si="1"/>
        <v>14.609999999999992</v>
      </c>
      <c r="AB5" s="11">
        <f t="shared" si="1"/>
        <v>14.727000000000015</v>
      </c>
      <c r="AC5" s="11">
        <f t="shared" si="1"/>
        <v>14.821999999999992</v>
      </c>
      <c r="AD5" s="11">
        <f t="shared" si="1"/>
        <v>14.901000000000002</v>
      </c>
      <c r="AE5" s="11">
        <f t="shared" si="1"/>
        <v>14.965000000000012</v>
      </c>
      <c r="AF5" s="11">
        <f t="shared" si="1"/>
        <v>15.025999999999993</v>
      </c>
      <c r="AG5" s="11">
        <f t="shared" si="1"/>
        <v>15.094000000000005</v>
      </c>
      <c r="AH5" s="11">
        <f t="shared" si="1"/>
        <v>15.156999999999998</v>
      </c>
      <c r="AI5" s="11">
        <f t="shared" si="1"/>
        <v>15.220999999999998</v>
      </c>
      <c r="AJ5" s="11">
        <f t="shared" si="1"/>
        <v>15.283000000000008</v>
      </c>
      <c r="AK5" s="11">
        <f t="shared" si="1"/>
        <v>15.344999999999992</v>
      </c>
      <c r="AL5" s="11">
        <f t="shared" si="1"/>
        <v>15.406999999999989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5.2050000000000116</v>
      </c>
      <c r="N6" s="11">
        <v>6.0139999999999993</v>
      </c>
      <c r="O6" s="11">
        <v>7.0780000000000136</v>
      </c>
      <c r="P6" s="11">
        <v>4.6930000000000049</v>
      </c>
      <c r="Q6" s="11">
        <v>9.1450000000000102</v>
      </c>
      <c r="R6" s="11">
        <v>6.752999999999985</v>
      </c>
      <c r="S6" s="11">
        <v>6.0350000000000019</v>
      </c>
      <c r="T6" s="11">
        <v>6.9400000000000031</v>
      </c>
      <c r="U6" s="11">
        <v>6.4289999999999878</v>
      </c>
      <c r="V6" s="11">
        <v>7.5080000000000133</v>
      </c>
      <c r="W6" s="11">
        <v>5.9030000000000085</v>
      </c>
      <c r="X6" s="11">
        <v>5.950000000000002</v>
      </c>
      <c r="Y6" s="11">
        <v>5.9930000000000057</v>
      </c>
      <c r="Z6" s="11">
        <v>6.0610000000000044</v>
      </c>
      <c r="AA6" s="11">
        <v>6.1040000000000036</v>
      </c>
      <c r="AB6" s="11">
        <v>6.1160000000000023</v>
      </c>
      <c r="AC6" s="11">
        <v>6.1319999999999935</v>
      </c>
      <c r="AD6" s="11">
        <v>6.1480000000000006</v>
      </c>
      <c r="AE6" s="11">
        <v>6.1609999999999987</v>
      </c>
      <c r="AF6" s="11">
        <v>6.1729999999999947</v>
      </c>
      <c r="AG6" s="11">
        <v>6.1939999999999937</v>
      </c>
      <c r="AH6" s="11">
        <v>6.2129999999999921</v>
      </c>
      <c r="AI6" s="11">
        <v>6.2319999999999975</v>
      </c>
      <c r="AJ6" s="11">
        <v>6.2499999999999911</v>
      </c>
      <c r="AK6" s="172">
        <v>6.2669999999999844</v>
      </c>
      <c r="AL6" s="11">
        <v>6.2839999999999998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0.30100000000000027</v>
      </c>
      <c r="N7" s="11">
        <v>0.22200000000000025</v>
      </c>
      <c r="O7" s="11">
        <v>0.67699999999999838</v>
      </c>
      <c r="P7" s="11">
        <v>0.72699999999999987</v>
      </c>
      <c r="Q7" s="11">
        <v>0.27100000000000052</v>
      </c>
      <c r="R7" s="11">
        <v>0.26299999999999996</v>
      </c>
      <c r="S7" s="11">
        <v>0.35399999999999987</v>
      </c>
      <c r="T7" s="11">
        <v>0.3859999999999999</v>
      </c>
      <c r="U7" s="11">
        <v>0.20099999999999976</v>
      </c>
      <c r="V7" s="11">
        <v>0.64699999999999891</v>
      </c>
      <c r="W7" s="11">
        <v>0.46099999999999952</v>
      </c>
      <c r="X7" s="11">
        <v>0.45000000000000068</v>
      </c>
      <c r="Y7" s="11">
        <v>0.44700000000000123</v>
      </c>
      <c r="Z7" s="11">
        <v>0.43400000000000066</v>
      </c>
      <c r="AA7" s="11">
        <v>0.4199999999999991</v>
      </c>
      <c r="AB7" s="11">
        <v>0.41099999999999937</v>
      </c>
      <c r="AC7" s="11">
        <v>0.40500000000000047</v>
      </c>
      <c r="AD7" s="11">
        <v>0.39900000000000008</v>
      </c>
      <c r="AE7" s="11">
        <v>0.39300000000000013</v>
      </c>
      <c r="AF7" s="11">
        <v>0.38899999999999946</v>
      </c>
      <c r="AG7" s="11">
        <v>0.38500000000000101</v>
      </c>
      <c r="AH7" s="11">
        <v>0.38</v>
      </c>
      <c r="AI7" s="11">
        <v>0.37599999999999911</v>
      </c>
      <c r="AJ7" s="11">
        <v>0.37199999999999983</v>
      </c>
      <c r="AK7" s="172">
        <v>0.36899999999999961</v>
      </c>
      <c r="AL7" s="11">
        <v>0.36600000000000033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3.4670000000000027</v>
      </c>
      <c r="N8" s="11">
        <v>3.4069999999999871</v>
      </c>
      <c r="O8" s="11">
        <v>3.5460000000000025</v>
      </c>
      <c r="P8" s="11">
        <v>3.2699999999999916</v>
      </c>
      <c r="Q8" s="11">
        <v>5.4099999999999921</v>
      </c>
      <c r="R8" s="11">
        <v>5.6449999999999925</v>
      </c>
      <c r="S8" s="11">
        <v>7.7529999999999939</v>
      </c>
      <c r="T8" s="11">
        <v>7.5640000000000081</v>
      </c>
      <c r="U8" s="11">
        <v>3.1650000000000049</v>
      </c>
      <c r="V8" s="11">
        <v>3.0239999999999929</v>
      </c>
      <c r="W8" s="11">
        <v>3.7940000000000005</v>
      </c>
      <c r="X8" s="11">
        <v>3.7680000000000016</v>
      </c>
      <c r="Y8" s="11">
        <v>3.6970000000000032</v>
      </c>
      <c r="Z8" s="11">
        <v>3.680000000000013</v>
      </c>
      <c r="AA8" s="11">
        <v>3.6799999999999913</v>
      </c>
      <c r="AB8" s="11">
        <v>3.6769999999999992</v>
      </c>
      <c r="AC8" s="11">
        <v>3.6730000000000032</v>
      </c>
      <c r="AD8" s="11">
        <v>3.6729999999999992</v>
      </c>
      <c r="AE8" s="11">
        <v>3.6719999999999997</v>
      </c>
      <c r="AF8" s="11">
        <v>3.6729999999999992</v>
      </c>
      <c r="AG8" s="11">
        <v>3.6770000000000054</v>
      </c>
      <c r="AH8" s="11">
        <v>3.6810000000000103</v>
      </c>
      <c r="AI8" s="11">
        <v>3.6869999999999976</v>
      </c>
      <c r="AJ8" s="11">
        <v>3.6930000000000009</v>
      </c>
      <c r="AK8" s="172">
        <v>3.6990000000000043</v>
      </c>
      <c r="AL8" s="11">
        <v>3.706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4.2620000000000049</v>
      </c>
      <c r="N9" s="11">
        <v>4.5309999999999988</v>
      </c>
      <c r="O9" s="11">
        <v>4.4499999999999869</v>
      </c>
      <c r="P9" s="11">
        <v>3.5690000000000044</v>
      </c>
      <c r="Q9" s="11">
        <v>4.1199999999999957</v>
      </c>
      <c r="R9" s="11">
        <v>3.3450000000000011</v>
      </c>
      <c r="S9" s="11">
        <v>3.6239999999999979</v>
      </c>
      <c r="T9" s="11">
        <v>4.7140000000000013</v>
      </c>
      <c r="U9" s="11">
        <v>4.259000000000003</v>
      </c>
      <c r="V9" s="11">
        <v>4.5730000000000004</v>
      </c>
      <c r="W9" s="11">
        <v>4.2109999999999825</v>
      </c>
      <c r="X9" s="11">
        <v>4.1360000000000197</v>
      </c>
      <c r="Y9" s="11">
        <v>4.1150000000000029</v>
      </c>
      <c r="Z9" s="11">
        <v>4.2010000000000085</v>
      </c>
      <c r="AA9" s="11">
        <v>4.4059999999999979</v>
      </c>
      <c r="AB9" s="11">
        <v>4.5230000000000139</v>
      </c>
      <c r="AC9" s="11">
        <v>4.6119999999999957</v>
      </c>
      <c r="AD9" s="11">
        <v>4.6810000000000027</v>
      </c>
      <c r="AE9" s="11">
        <v>4.7390000000000132</v>
      </c>
      <c r="AF9" s="11">
        <v>4.7909999999999995</v>
      </c>
      <c r="AG9" s="11">
        <v>4.8380000000000045</v>
      </c>
      <c r="AH9" s="11">
        <v>4.8829999999999956</v>
      </c>
      <c r="AI9" s="11">
        <v>4.9260000000000037</v>
      </c>
      <c r="AJ9" s="11">
        <v>4.968000000000016</v>
      </c>
      <c r="AK9" s="172">
        <v>5.0100000000000042</v>
      </c>
      <c r="AL9" s="11">
        <v>5.0509999999999895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54.046000000000035</v>
      </c>
      <c r="N11" s="11">
        <f t="shared" si="2"/>
        <v>51.743000000000023</v>
      </c>
      <c r="O11" s="11">
        <f t="shared" si="2"/>
        <v>51.402999999999906</v>
      </c>
      <c r="P11" s="11">
        <f t="shared" si="2"/>
        <v>45.371999999999957</v>
      </c>
      <c r="Q11" s="11">
        <f t="shared" si="2"/>
        <v>47.716000000000008</v>
      </c>
      <c r="R11" s="11">
        <f t="shared" ref="R11" si="3">SUM(R12:R14)</f>
        <v>46.496000000000052</v>
      </c>
      <c r="S11" s="11">
        <f t="shared" ref="S11" si="4">SUM(S12:S14)</f>
        <v>48.153999999999996</v>
      </c>
      <c r="T11" s="11">
        <f t="shared" ref="T11" si="5">SUM(T12:T14)</f>
        <v>48.171999999999869</v>
      </c>
      <c r="U11" s="11">
        <f t="shared" ref="U11" si="6">SUM(U12:U14)</f>
        <v>48.470999999999904</v>
      </c>
      <c r="V11" s="11">
        <f t="shared" ref="V11" si="7">SUM(V12:V14)</f>
        <v>49.746000000000009</v>
      </c>
      <c r="W11" s="11">
        <f t="shared" ref="W11" si="8">SUM(W12:W14)</f>
        <v>49.208000000000055</v>
      </c>
      <c r="X11" s="11">
        <f t="shared" ref="X11" si="9">SUM(X12:X14)</f>
        <v>49.030000000000015</v>
      </c>
      <c r="Y11" s="11">
        <f t="shared" ref="Y11" si="10">SUM(Y12:Y14)</f>
        <v>48.468000000000046</v>
      </c>
      <c r="Z11" s="11">
        <f t="shared" ref="Z11" si="11">SUM(Z12:Z14)</f>
        <v>47.899000000000044</v>
      </c>
      <c r="AA11" s="11">
        <f t="shared" ref="AA11" si="12">SUM(AA12:AA14)</f>
        <v>47.490000000000023</v>
      </c>
      <c r="AB11" s="11">
        <f t="shared" ref="AB11" si="13">SUM(AB12:AB14)</f>
        <v>46.916000000000011</v>
      </c>
      <c r="AC11" s="11">
        <f t="shared" ref="AC11" si="14">SUM(AC12:AC14)</f>
        <v>46.354000000000006</v>
      </c>
      <c r="AD11" s="11">
        <f>SUM(AD12:AD14)</f>
        <v>45.797999999999938</v>
      </c>
      <c r="AE11" s="11">
        <f t="shared" ref="AE11" si="15">SUM(AE12:AE14)</f>
        <v>45.262999999999991</v>
      </c>
      <c r="AF11" s="11">
        <f t="shared" ref="AF11" si="16">SUM(AF12:AF14)</f>
        <v>44.751999999999981</v>
      </c>
      <c r="AG11" s="11">
        <f t="shared" ref="AG11:AL11" si="17">SUM(AG12:AG14)</f>
        <v>44.290999999999926</v>
      </c>
      <c r="AH11" s="11">
        <f t="shared" si="17"/>
        <v>43.817999999999934</v>
      </c>
      <c r="AI11" s="11">
        <f t="shared" si="17"/>
        <v>43.355000000000018</v>
      </c>
      <c r="AJ11" s="11">
        <f t="shared" si="17"/>
        <v>42.902999999999992</v>
      </c>
      <c r="AK11" s="11">
        <f t="shared" si="17"/>
        <v>42.460999999999984</v>
      </c>
      <c r="AL11" s="11">
        <f t="shared" si="17"/>
        <v>42.039999999999942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3.8020000000000018</v>
      </c>
      <c r="N12" s="11">
        <v>5.6259999999999968</v>
      </c>
      <c r="O12" s="11">
        <v>3.8430000000000004</v>
      </c>
      <c r="P12" s="11">
        <v>3.1680000000000135</v>
      </c>
      <c r="Q12" s="11">
        <v>3.7140000000000071</v>
      </c>
      <c r="R12" s="11">
        <v>3.6470000000000011</v>
      </c>
      <c r="S12" s="11">
        <v>3.3690000000000055</v>
      </c>
      <c r="T12" s="11">
        <v>4.1230000000000029</v>
      </c>
      <c r="U12" s="11">
        <v>3.6880000000000015</v>
      </c>
      <c r="V12" s="11">
        <v>4.4449999999999941</v>
      </c>
      <c r="W12" s="11">
        <v>4.4270000000000085</v>
      </c>
      <c r="X12" s="11">
        <v>4.5359999999999872</v>
      </c>
      <c r="Y12" s="11">
        <v>4.6609999999999934</v>
      </c>
      <c r="Z12" s="11">
        <v>4.7369999999999948</v>
      </c>
      <c r="AA12" s="11">
        <v>4.8049999999999979</v>
      </c>
      <c r="AB12" s="11">
        <v>4.8670000000000071</v>
      </c>
      <c r="AC12" s="11">
        <v>4.9179999999999984</v>
      </c>
      <c r="AD12" s="11">
        <v>4.9690000000000021</v>
      </c>
      <c r="AE12" s="11">
        <v>5.020999999999983</v>
      </c>
      <c r="AF12" s="11">
        <v>5.0730000000000057</v>
      </c>
      <c r="AG12" s="11">
        <v>5.1279999999999957</v>
      </c>
      <c r="AH12" s="11">
        <v>5.1840000000000073</v>
      </c>
      <c r="AI12" s="11">
        <v>5.2390000000000052</v>
      </c>
      <c r="AJ12" s="11">
        <v>5.2929999999999939</v>
      </c>
      <c r="AK12" s="172">
        <v>5.3449999999999998</v>
      </c>
      <c r="AL12" s="11">
        <v>5.3969999999999949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17.432000000000009</v>
      </c>
      <c r="N13" s="11">
        <v>15.451999999999984</v>
      </c>
      <c r="O13" s="11">
        <v>13.577000000000014</v>
      </c>
      <c r="P13" s="11">
        <v>13.453999999999965</v>
      </c>
      <c r="Q13" s="11">
        <v>13.278999999999982</v>
      </c>
      <c r="R13" s="11">
        <v>11.546999999999997</v>
      </c>
      <c r="S13" s="11">
        <v>12.238000000000026</v>
      </c>
      <c r="T13" s="11">
        <v>11.672999999999993</v>
      </c>
      <c r="U13" s="11">
        <v>10.950000000000006</v>
      </c>
      <c r="V13" s="11">
        <v>12.817000000000007</v>
      </c>
      <c r="W13" s="11">
        <v>12.445999999999996</v>
      </c>
      <c r="X13" s="11">
        <v>12.588000000000038</v>
      </c>
      <c r="Y13" s="11">
        <v>12.39500000000001</v>
      </c>
      <c r="Z13" s="11">
        <v>12.319000000000043</v>
      </c>
      <c r="AA13" s="11">
        <v>12.188000000000011</v>
      </c>
      <c r="AB13" s="11">
        <v>12.003000000000025</v>
      </c>
      <c r="AC13" s="11">
        <v>11.741999999999976</v>
      </c>
      <c r="AD13" s="11">
        <v>11.486000000000002</v>
      </c>
      <c r="AE13" s="11">
        <v>11.234999999999983</v>
      </c>
      <c r="AF13" s="11">
        <v>10.99200000000002</v>
      </c>
      <c r="AG13" s="11">
        <v>10.763000000000011</v>
      </c>
      <c r="AH13" s="11">
        <v>10.534999999999988</v>
      </c>
      <c r="AI13" s="11">
        <v>10.310999999999995</v>
      </c>
      <c r="AJ13" s="11">
        <v>10.091000000000019</v>
      </c>
      <c r="AK13" s="172">
        <v>9.8750000000000089</v>
      </c>
      <c r="AL13" s="11">
        <v>9.6639999999999713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32.812000000000026</v>
      </c>
      <c r="N14" s="11">
        <v>30.665000000000045</v>
      </c>
      <c r="O14" s="11">
        <v>33.98299999999989</v>
      </c>
      <c r="P14" s="11">
        <v>28.749999999999975</v>
      </c>
      <c r="Q14" s="11">
        <v>30.723000000000024</v>
      </c>
      <c r="R14" s="11">
        <v>31.302000000000053</v>
      </c>
      <c r="S14" s="11">
        <v>32.546999999999962</v>
      </c>
      <c r="T14" s="11">
        <v>32.375999999999877</v>
      </c>
      <c r="U14" s="11">
        <v>33.832999999999892</v>
      </c>
      <c r="V14" s="11">
        <v>32.484000000000009</v>
      </c>
      <c r="W14" s="11">
        <v>32.335000000000051</v>
      </c>
      <c r="X14" s="11">
        <v>31.905999999999992</v>
      </c>
      <c r="Y14" s="11">
        <v>31.412000000000038</v>
      </c>
      <c r="Z14" s="11">
        <v>30.843000000000004</v>
      </c>
      <c r="AA14" s="11">
        <v>30.497000000000014</v>
      </c>
      <c r="AB14" s="11">
        <v>30.045999999999975</v>
      </c>
      <c r="AC14" s="11">
        <v>29.694000000000031</v>
      </c>
      <c r="AD14" s="11">
        <v>29.342999999999932</v>
      </c>
      <c r="AE14" s="11">
        <v>29.007000000000026</v>
      </c>
      <c r="AF14" s="11">
        <v>28.686999999999955</v>
      </c>
      <c r="AG14" s="11">
        <v>28.399999999999924</v>
      </c>
      <c r="AH14" s="11">
        <v>28.09899999999994</v>
      </c>
      <c r="AI14" s="11">
        <v>27.805000000000014</v>
      </c>
      <c r="AJ14" s="11">
        <v>27.518999999999981</v>
      </c>
      <c r="AK14" s="172">
        <v>27.240999999999978</v>
      </c>
      <c r="AL14" s="11">
        <v>26.978999999999974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61.794999999999909</v>
      </c>
      <c r="N16" s="11">
        <v>54.10799999999999</v>
      </c>
      <c r="O16" s="11">
        <v>53.94400000000018</v>
      </c>
      <c r="P16" s="11">
        <v>54.164000000000101</v>
      </c>
      <c r="Q16" s="11">
        <v>55.680999999999948</v>
      </c>
      <c r="R16" s="11">
        <v>54.764000000000166</v>
      </c>
      <c r="S16" s="11">
        <v>61.422999999999945</v>
      </c>
      <c r="T16" s="11">
        <v>67.383000000000052</v>
      </c>
      <c r="U16" s="11">
        <v>61.839999999999975</v>
      </c>
      <c r="V16" s="11">
        <v>60.325000000000024</v>
      </c>
      <c r="W16" s="11">
        <v>62.179000000000066</v>
      </c>
      <c r="X16" s="11">
        <v>61.491999999999862</v>
      </c>
      <c r="Y16" s="11">
        <v>62.382999999999974</v>
      </c>
      <c r="Z16" s="11">
        <v>64.424000000000092</v>
      </c>
      <c r="AA16" s="11">
        <v>65.991999999999962</v>
      </c>
      <c r="AB16" s="11">
        <v>66.667999999999836</v>
      </c>
      <c r="AC16" s="11">
        <v>67.269000000000204</v>
      </c>
      <c r="AD16" s="11">
        <v>67.710000000000079</v>
      </c>
      <c r="AE16" s="11">
        <v>68.236000000000118</v>
      </c>
      <c r="AF16" s="11">
        <v>68.726000000000127</v>
      </c>
      <c r="AG16" s="11">
        <v>69.30699999999996</v>
      </c>
      <c r="AH16" s="11">
        <v>69.904999999999873</v>
      </c>
      <c r="AI16" s="11">
        <v>70.522999999999982</v>
      </c>
      <c r="AJ16" s="11">
        <v>71.156999999999982</v>
      </c>
      <c r="AK16" s="172">
        <v>71.801000000000116</v>
      </c>
      <c r="AL16" s="11">
        <v>72.454999999999941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196.35899999999964</v>
      </c>
      <c r="N18" s="11">
        <f t="shared" ref="N18:AL18" si="18">SUM(N19:N21)</f>
        <v>205.54599999999999</v>
      </c>
      <c r="O18" s="11">
        <f t="shared" si="18"/>
        <v>211.67399999999998</v>
      </c>
      <c r="P18" s="11">
        <f t="shared" si="18"/>
        <v>203.95099999999957</v>
      </c>
      <c r="Q18" s="11">
        <f t="shared" si="18"/>
        <v>210.63200000000001</v>
      </c>
      <c r="R18" s="11">
        <f t="shared" si="18"/>
        <v>214.28399999999982</v>
      </c>
      <c r="S18" s="11">
        <f t="shared" si="18"/>
        <v>224.55400000000003</v>
      </c>
      <c r="T18" s="11">
        <f t="shared" si="18"/>
        <v>214.10800000000032</v>
      </c>
      <c r="U18" s="11">
        <f t="shared" si="18"/>
        <v>220.82899999999987</v>
      </c>
      <c r="V18" s="11">
        <f t="shared" si="18"/>
        <v>227.62700000000009</v>
      </c>
      <c r="W18" s="11">
        <f t="shared" si="18"/>
        <v>223.49700000000024</v>
      </c>
      <c r="X18" s="11">
        <f t="shared" si="18"/>
        <v>222.50500000000002</v>
      </c>
      <c r="Y18" s="11">
        <f t="shared" si="18"/>
        <v>223.97299999999962</v>
      </c>
      <c r="Z18" s="11">
        <f t="shared" si="18"/>
        <v>225.86200000000036</v>
      </c>
      <c r="AA18" s="11">
        <f t="shared" si="18"/>
        <v>227.97499999999994</v>
      </c>
      <c r="AB18" s="11">
        <f t="shared" si="18"/>
        <v>229.71599999999989</v>
      </c>
      <c r="AC18" s="11">
        <f t="shared" si="18"/>
        <v>231.125</v>
      </c>
      <c r="AD18" s="11">
        <f t="shared" si="18"/>
        <v>232.38999999999987</v>
      </c>
      <c r="AE18" s="11">
        <f t="shared" si="18"/>
        <v>233.57399999999987</v>
      </c>
      <c r="AF18" s="11">
        <f t="shared" si="18"/>
        <v>234.71499999999966</v>
      </c>
      <c r="AG18" s="11">
        <f t="shared" si="18"/>
        <v>235.87900000000016</v>
      </c>
      <c r="AH18" s="11">
        <f t="shared" si="18"/>
        <v>237.01199999999989</v>
      </c>
      <c r="AI18" s="11">
        <f t="shared" si="18"/>
        <v>238.10999999999984</v>
      </c>
      <c r="AJ18" s="11">
        <f t="shared" si="18"/>
        <v>239.23500000000007</v>
      </c>
      <c r="AK18" s="11">
        <f t="shared" si="18"/>
        <v>240.32099999999986</v>
      </c>
      <c r="AL18" s="11">
        <f t="shared" si="18"/>
        <v>241.38100000000003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125.04799999999963</v>
      </c>
      <c r="N19" s="11">
        <v>127.27900000000005</v>
      </c>
      <c r="O19" s="11">
        <v>127.81200000000001</v>
      </c>
      <c r="P19" s="11">
        <v>126.64499999999981</v>
      </c>
      <c r="Q19" s="11">
        <v>128.7699999999999</v>
      </c>
      <c r="R19" s="11">
        <v>127.53499999999983</v>
      </c>
      <c r="S19" s="11">
        <v>134.05100000000002</v>
      </c>
      <c r="T19" s="11">
        <v>129.01100000000039</v>
      </c>
      <c r="U19" s="11">
        <v>132.07600000000005</v>
      </c>
      <c r="V19" s="11">
        <v>134.59400000000014</v>
      </c>
      <c r="W19" s="11">
        <v>137.79900000000023</v>
      </c>
      <c r="X19" s="11">
        <v>138.32600000000019</v>
      </c>
      <c r="Y19" s="11">
        <v>138.49599999999964</v>
      </c>
      <c r="Z19" s="11">
        <v>138.62800000000033</v>
      </c>
      <c r="AA19" s="11">
        <v>138.92999999999992</v>
      </c>
      <c r="AB19" s="11">
        <v>139.28799999999995</v>
      </c>
      <c r="AC19" s="11">
        <v>139.51800000000006</v>
      </c>
      <c r="AD19" s="11">
        <v>139.70699999999997</v>
      </c>
      <c r="AE19" s="11">
        <v>139.87699999999987</v>
      </c>
      <c r="AF19" s="11">
        <v>140.04299999999978</v>
      </c>
      <c r="AG19" s="11">
        <v>140.24100000000004</v>
      </c>
      <c r="AH19" s="11">
        <v>140.44799999999995</v>
      </c>
      <c r="AI19" s="11">
        <v>140.65199999999996</v>
      </c>
      <c r="AJ19" s="11">
        <v>140.91499999999991</v>
      </c>
      <c r="AK19" s="172">
        <v>141.1719999999998</v>
      </c>
      <c r="AL19" s="11">
        <v>141.43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27.094000000000026</v>
      </c>
      <c r="N20" s="11">
        <v>27.897000000000062</v>
      </c>
      <c r="O20" s="11">
        <v>28.642000000000067</v>
      </c>
      <c r="P20" s="11">
        <v>25.364999999999913</v>
      </c>
      <c r="Q20" s="11">
        <v>29.740999999999975</v>
      </c>
      <c r="R20" s="11">
        <v>30.09600000000005</v>
      </c>
      <c r="S20" s="11">
        <v>33.761999999999915</v>
      </c>
      <c r="T20" s="11">
        <v>31.127999999999972</v>
      </c>
      <c r="U20" s="11">
        <v>31.314999999999948</v>
      </c>
      <c r="V20" s="11">
        <v>31.988999999999848</v>
      </c>
      <c r="W20" s="11">
        <v>29.343000000000004</v>
      </c>
      <c r="X20" s="11">
        <v>30.575999999999883</v>
      </c>
      <c r="Y20" s="11">
        <v>30.54599999999996</v>
      </c>
      <c r="Z20" s="11">
        <v>30.621000000000056</v>
      </c>
      <c r="AA20" s="11">
        <v>30.762999999999941</v>
      </c>
      <c r="AB20" s="11">
        <v>30.850000000000005</v>
      </c>
      <c r="AC20" s="11">
        <v>30.900999999999975</v>
      </c>
      <c r="AD20" s="11">
        <v>30.948999999999945</v>
      </c>
      <c r="AE20" s="11">
        <v>30.992000000000047</v>
      </c>
      <c r="AF20" s="11">
        <v>31.036999999999949</v>
      </c>
      <c r="AG20" s="11">
        <v>31.089000000000041</v>
      </c>
      <c r="AH20" s="11">
        <v>31.132999999999971</v>
      </c>
      <c r="AI20" s="11">
        <v>31.17600000000002</v>
      </c>
      <c r="AJ20" s="11">
        <v>31.216000000000051</v>
      </c>
      <c r="AK20" s="172">
        <v>31.255000000000013</v>
      </c>
      <c r="AL20" s="11">
        <v>31.292999999999967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44.216999999999985</v>
      </c>
      <c r="N21" s="11">
        <v>50.369999999999905</v>
      </c>
      <c r="O21" s="11">
        <v>55.219999999999928</v>
      </c>
      <c r="P21" s="11">
        <v>51.940999999999825</v>
      </c>
      <c r="Q21" s="11">
        <v>52.121000000000109</v>
      </c>
      <c r="R21" s="11">
        <v>56.652999999999921</v>
      </c>
      <c r="S21" s="11">
        <v>56.741000000000099</v>
      </c>
      <c r="T21" s="11">
        <v>53.968999999999973</v>
      </c>
      <c r="U21" s="11">
        <v>57.437999999999874</v>
      </c>
      <c r="V21" s="11">
        <v>61.044000000000132</v>
      </c>
      <c r="W21" s="11">
        <v>56.355000000000011</v>
      </c>
      <c r="X21" s="11">
        <v>53.602999999999952</v>
      </c>
      <c r="Y21" s="11">
        <v>54.931000000000004</v>
      </c>
      <c r="Z21" s="11">
        <v>56.612999999999978</v>
      </c>
      <c r="AA21" s="11">
        <v>58.28200000000006</v>
      </c>
      <c r="AB21" s="11">
        <v>59.57799999999996</v>
      </c>
      <c r="AC21" s="11">
        <v>60.705999999999953</v>
      </c>
      <c r="AD21" s="11">
        <v>61.733999999999966</v>
      </c>
      <c r="AE21" s="11">
        <v>62.704999999999949</v>
      </c>
      <c r="AF21" s="11">
        <v>63.634999999999941</v>
      </c>
      <c r="AG21" s="11">
        <v>64.549000000000063</v>
      </c>
      <c r="AH21" s="11">
        <v>65.430999999999941</v>
      </c>
      <c r="AI21" s="11">
        <v>66.281999999999869</v>
      </c>
      <c r="AJ21" s="11">
        <v>67.104000000000084</v>
      </c>
      <c r="AK21" s="172">
        <v>67.894000000000034</v>
      </c>
      <c r="AL21" s="11">
        <v>68.65800000000003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287.18799999999948</v>
      </c>
      <c r="N23" s="11">
        <f t="shared" ref="N23:AL23" si="19">SUM(N24:N31)</f>
        <v>300.74600000000021</v>
      </c>
      <c r="O23" s="11">
        <f t="shared" si="19"/>
        <v>314.76199999999989</v>
      </c>
      <c r="P23" s="11">
        <f t="shared" si="19"/>
        <v>314.41399999999976</v>
      </c>
      <c r="Q23" s="11">
        <f t="shared" si="19"/>
        <v>323.27700000000004</v>
      </c>
      <c r="R23" s="11">
        <f t="shared" si="19"/>
        <v>333.41999999999996</v>
      </c>
      <c r="S23" s="11">
        <f t="shared" si="19"/>
        <v>334.32599999999968</v>
      </c>
      <c r="T23" s="11">
        <f t="shared" si="19"/>
        <v>307.3979999999998</v>
      </c>
      <c r="U23" s="11">
        <f t="shared" si="19"/>
        <v>318.9410000000002</v>
      </c>
      <c r="V23" s="11">
        <f t="shared" si="19"/>
        <v>328.3330000000002</v>
      </c>
      <c r="W23" s="11">
        <f t="shared" si="19"/>
        <v>317.2709999999999</v>
      </c>
      <c r="X23" s="11">
        <f t="shared" si="19"/>
        <v>320.96699999999993</v>
      </c>
      <c r="Y23" s="11">
        <f t="shared" si="19"/>
        <v>322.37200000000024</v>
      </c>
      <c r="Z23" s="11">
        <f t="shared" si="19"/>
        <v>324.6550000000002</v>
      </c>
      <c r="AA23" s="11">
        <f t="shared" si="19"/>
        <v>327.07799999999997</v>
      </c>
      <c r="AB23" s="11">
        <f t="shared" si="19"/>
        <v>328.89400000000012</v>
      </c>
      <c r="AC23" s="11">
        <f t="shared" si="19"/>
        <v>330.82699999999977</v>
      </c>
      <c r="AD23" s="11">
        <f t="shared" si="19"/>
        <v>332.67899999999997</v>
      </c>
      <c r="AE23" s="11">
        <f t="shared" si="19"/>
        <v>334.53999999999979</v>
      </c>
      <c r="AF23" s="11">
        <f t="shared" si="19"/>
        <v>336.42299999999989</v>
      </c>
      <c r="AG23" s="11">
        <f t="shared" si="19"/>
        <v>338.42300000000017</v>
      </c>
      <c r="AH23" s="11">
        <f t="shared" si="19"/>
        <v>340.39400000000012</v>
      </c>
      <c r="AI23" s="11">
        <f t="shared" si="19"/>
        <v>342.37599999999992</v>
      </c>
      <c r="AJ23" s="11">
        <f t="shared" si="19"/>
        <v>344.3429999999999</v>
      </c>
      <c r="AK23" s="11">
        <f t="shared" si="19"/>
        <v>346.2950000000003</v>
      </c>
      <c r="AL23" s="11">
        <f t="shared" si="19"/>
        <v>348.23599999999988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5.105999999999991</v>
      </c>
      <c r="N24" s="11">
        <v>5.6730000000000089</v>
      </c>
      <c r="O24" s="11">
        <v>8.6609999999999943</v>
      </c>
      <c r="P24" s="11">
        <v>6.6579999999999924</v>
      </c>
      <c r="Q24" s="11">
        <v>6.4080000000000075</v>
      </c>
      <c r="R24" s="11">
        <v>8.0879999999999921</v>
      </c>
      <c r="S24" s="11">
        <v>5.6869999999999949</v>
      </c>
      <c r="T24" s="11">
        <v>6.0869999999999855</v>
      </c>
      <c r="U24" s="11">
        <v>6.4520000000000035</v>
      </c>
      <c r="V24" s="11">
        <v>5.2880000000000065</v>
      </c>
      <c r="W24" s="11">
        <v>5.8569999999999993</v>
      </c>
      <c r="X24" s="11">
        <v>5.7589999999999986</v>
      </c>
      <c r="Y24" s="11">
        <v>5.7239999999999931</v>
      </c>
      <c r="Z24" s="11">
        <v>5.6839999999999957</v>
      </c>
      <c r="AA24" s="11">
        <v>5.6550000000000038</v>
      </c>
      <c r="AB24" s="11">
        <v>5.6490000000000045</v>
      </c>
      <c r="AC24" s="11">
        <v>5.6370000000000111</v>
      </c>
      <c r="AD24" s="11">
        <v>5.6240000000000085</v>
      </c>
      <c r="AE24" s="11">
        <v>5.6120000000000099</v>
      </c>
      <c r="AF24" s="11">
        <v>5.598999999999994</v>
      </c>
      <c r="AG24" s="11">
        <v>5.5860000000000092</v>
      </c>
      <c r="AH24" s="11">
        <v>5.5720000000000001</v>
      </c>
      <c r="AI24" s="11">
        <v>5.5590000000000037</v>
      </c>
      <c r="AJ24" s="11">
        <v>5.5449999999999866</v>
      </c>
      <c r="AK24" s="172">
        <v>5.5319999999999947</v>
      </c>
      <c r="AL24" s="11">
        <v>5.5189999999999966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46.171999999999883</v>
      </c>
      <c r="N25" s="11">
        <v>50.05899999999999</v>
      </c>
      <c r="O25" s="11">
        <v>44.913999999999952</v>
      </c>
      <c r="P25" s="11">
        <v>53.207999999999998</v>
      </c>
      <c r="Q25" s="11">
        <v>49.906999999999996</v>
      </c>
      <c r="R25" s="11">
        <v>56.414999999999921</v>
      </c>
      <c r="S25" s="11">
        <v>58.134000000000022</v>
      </c>
      <c r="T25" s="11">
        <v>50.957000000000036</v>
      </c>
      <c r="U25" s="11">
        <v>51.798000000000179</v>
      </c>
      <c r="V25" s="11">
        <v>55.774999999999913</v>
      </c>
      <c r="W25" s="11">
        <v>56.659000000000027</v>
      </c>
      <c r="X25" s="11">
        <v>57.979999999999968</v>
      </c>
      <c r="Y25" s="11">
        <v>58.480000000000182</v>
      </c>
      <c r="Z25" s="11">
        <v>59.483000000000082</v>
      </c>
      <c r="AA25" s="11">
        <v>60.266999999999939</v>
      </c>
      <c r="AB25" s="11">
        <v>60.913000000000075</v>
      </c>
      <c r="AC25" s="11">
        <v>61.516999999999982</v>
      </c>
      <c r="AD25" s="11">
        <v>62.044999999999987</v>
      </c>
      <c r="AE25" s="11">
        <v>62.546999999999947</v>
      </c>
      <c r="AF25" s="11">
        <v>63.044999999999867</v>
      </c>
      <c r="AG25" s="11">
        <v>63.569000000000038</v>
      </c>
      <c r="AH25" s="11">
        <v>64.080999999999804</v>
      </c>
      <c r="AI25" s="11">
        <v>64.582999999999956</v>
      </c>
      <c r="AJ25" s="11">
        <v>65.065000000000182</v>
      </c>
      <c r="AK25" s="172">
        <v>65.521999999999991</v>
      </c>
      <c r="AL25" s="11">
        <v>65.957000000000022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25.412000000000006</v>
      </c>
      <c r="N26" s="11">
        <v>22.947999999999954</v>
      </c>
      <c r="O26" s="11">
        <v>22.828999999999972</v>
      </c>
      <c r="P26" s="11">
        <v>24.985999999999947</v>
      </c>
      <c r="Q26" s="11">
        <v>23.737999999999989</v>
      </c>
      <c r="R26" s="11">
        <v>23.73699999999997</v>
      </c>
      <c r="S26" s="11">
        <v>22.535000000000018</v>
      </c>
      <c r="T26" s="11">
        <v>21.128999999999994</v>
      </c>
      <c r="U26" s="11">
        <v>22.863999999999994</v>
      </c>
      <c r="V26" s="11">
        <v>23.366999999999976</v>
      </c>
      <c r="W26" s="11">
        <v>23.574999999999982</v>
      </c>
      <c r="X26" s="11">
        <v>23.864999999999998</v>
      </c>
      <c r="Y26" s="11">
        <v>23.690999999999949</v>
      </c>
      <c r="Z26" s="11">
        <v>23.480999999999991</v>
      </c>
      <c r="AA26" s="11">
        <v>23.24800000000003</v>
      </c>
      <c r="AB26" s="11">
        <v>23.076000000000018</v>
      </c>
      <c r="AC26" s="11">
        <v>22.926999999999978</v>
      </c>
      <c r="AD26" s="11">
        <v>22.776000000000021</v>
      </c>
      <c r="AE26" s="11">
        <v>22.624999999999993</v>
      </c>
      <c r="AF26" s="11">
        <v>22.472999999999953</v>
      </c>
      <c r="AG26" s="11">
        <v>22.322999999999951</v>
      </c>
      <c r="AH26" s="11">
        <v>22.162999999999975</v>
      </c>
      <c r="AI26" s="11">
        <v>22.003000000000032</v>
      </c>
      <c r="AJ26" s="11">
        <v>21.844000000000026</v>
      </c>
      <c r="AK26" s="172">
        <v>21.686000000000039</v>
      </c>
      <c r="AL26" s="11">
        <v>21.528000000000006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12.818000000000037</v>
      </c>
      <c r="N27" s="11">
        <v>12.642000000000021</v>
      </c>
      <c r="O27" s="11">
        <v>14.016999999999994</v>
      </c>
      <c r="P27" s="11">
        <v>13.335999999999993</v>
      </c>
      <c r="Q27" s="11">
        <v>13.68700000000004</v>
      </c>
      <c r="R27" s="11">
        <v>15.012000000000002</v>
      </c>
      <c r="S27" s="11">
        <v>15.842999999999973</v>
      </c>
      <c r="T27" s="11">
        <v>13.253999999999962</v>
      </c>
      <c r="U27" s="11">
        <v>11.216999999999986</v>
      </c>
      <c r="V27" s="11">
        <v>12.711000000000009</v>
      </c>
      <c r="W27" s="11">
        <v>15.22999999999997</v>
      </c>
      <c r="X27" s="11">
        <v>15.142999999999981</v>
      </c>
      <c r="Y27" s="11">
        <v>15.031999999999982</v>
      </c>
      <c r="Z27" s="11">
        <v>15.014999999999977</v>
      </c>
      <c r="AA27" s="11">
        <v>15.11100000000002</v>
      </c>
      <c r="AB27" s="11">
        <v>15.213999999999988</v>
      </c>
      <c r="AC27" s="11">
        <v>15.35599999999998</v>
      </c>
      <c r="AD27" s="11">
        <v>15.518999999999998</v>
      </c>
      <c r="AE27" s="11">
        <v>15.691999999999993</v>
      </c>
      <c r="AF27" s="11">
        <v>15.869999999999996</v>
      </c>
      <c r="AG27" s="11">
        <v>16.05</v>
      </c>
      <c r="AH27" s="11">
        <v>16.232000000000017</v>
      </c>
      <c r="AI27" s="11">
        <v>16.414999999999974</v>
      </c>
      <c r="AJ27" s="11">
        <v>16.595999999999997</v>
      </c>
      <c r="AK27" s="172">
        <v>16.775999999999996</v>
      </c>
      <c r="AL27" s="11">
        <v>16.953999999999979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84.993999999999588</v>
      </c>
      <c r="N28" s="11">
        <v>83.762000000000015</v>
      </c>
      <c r="O28" s="11">
        <v>89.818000000000012</v>
      </c>
      <c r="P28" s="11">
        <v>90.785999999999873</v>
      </c>
      <c r="Q28" s="11">
        <v>95.918999999999983</v>
      </c>
      <c r="R28" s="11">
        <v>95.521000000000058</v>
      </c>
      <c r="S28" s="11">
        <v>101.06199999999984</v>
      </c>
      <c r="T28" s="11">
        <v>86.414999999999935</v>
      </c>
      <c r="U28" s="11">
        <v>96.199999999999974</v>
      </c>
      <c r="V28" s="11">
        <v>100.13499999999991</v>
      </c>
      <c r="W28" s="11">
        <v>93.151999999999944</v>
      </c>
      <c r="X28" s="11">
        <v>94.763999999999982</v>
      </c>
      <c r="Y28" s="11">
        <v>95.336999999999819</v>
      </c>
      <c r="Z28" s="11">
        <v>96.09600000000033</v>
      </c>
      <c r="AA28" s="11">
        <v>96.879999999999953</v>
      </c>
      <c r="AB28" s="11">
        <v>97.505000000000166</v>
      </c>
      <c r="AC28" s="11">
        <v>98.077999999999932</v>
      </c>
      <c r="AD28" s="11">
        <v>98.677000000000049</v>
      </c>
      <c r="AE28" s="11">
        <v>99.29800000000013</v>
      </c>
      <c r="AF28" s="11">
        <v>99.944000000000273</v>
      </c>
      <c r="AG28" s="11">
        <v>100.62700000000019</v>
      </c>
      <c r="AH28" s="11">
        <v>101.29200000000009</v>
      </c>
      <c r="AI28" s="11">
        <v>101.96000000000008</v>
      </c>
      <c r="AJ28" s="11">
        <v>102.62699999999991</v>
      </c>
      <c r="AK28" s="172">
        <v>103.29300000000012</v>
      </c>
      <c r="AL28" s="11">
        <v>103.95999999999994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63.959999999999965</v>
      </c>
      <c r="N29" s="11">
        <v>69.534000000000148</v>
      </c>
      <c r="O29" s="11">
        <v>79.917000000000058</v>
      </c>
      <c r="P29" s="11">
        <v>70.480999999999966</v>
      </c>
      <c r="Q29" s="11">
        <v>77.414999999999992</v>
      </c>
      <c r="R29" s="11">
        <v>70.014999999999958</v>
      </c>
      <c r="S29" s="11">
        <v>75.472999999999857</v>
      </c>
      <c r="T29" s="11">
        <v>71.68299999999995</v>
      </c>
      <c r="U29" s="11">
        <v>72.317000000000078</v>
      </c>
      <c r="V29" s="11">
        <v>71.672000000000281</v>
      </c>
      <c r="W29" s="11">
        <v>65.050000000000054</v>
      </c>
      <c r="X29" s="11">
        <v>65.663999999999973</v>
      </c>
      <c r="Y29" s="11">
        <v>66.533000000000285</v>
      </c>
      <c r="Z29" s="11">
        <v>66.83699999999989</v>
      </c>
      <c r="AA29" s="11">
        <v>67.371000000000166</v>
      </c>
      <c r="AB29" s="11">
        <v>67.834999999999795</v>
      </c>
      <c r="AC29" s="11">
        <v>68.338000000000008</v>
      </c>
      <c r="AD29" s="11">
        <v>68.837999999999994</v>
      </c>
      <c r="AE29" s="11">
        <v>69.334999999999795</v>
      </c>
      <c r="AF29" s="11">
        <v>69.832999999999899</v>
      </c>
      <c r="AG29" s="11">
        <v>70.341999999999985</v>
      </c>
      <c r="AH29" s="11">
        <v>70.841000000000136</v>
      </c>
      <c r="AI29" s="11">
        <v>71.340999999999909</v>
      </c>
      <c r="AJ29" s="11">
        <v>71.842999999999961</v>
      </c>
      <c r="AK29" s="172">
        <v>72.346000000000103</v>
      </c>
      <c r="AL29" s="11">
        <v>72.851999999999961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22.220999999999989</v>
      </c>
      <c r="N30" s="11">
        <v>28.772000000000013</v>
      </c>
      <c r="O30" s="11">
        <v>26.924999999999972</v>
      </c>
      <c r="P30" s="11">
        <v>25.920999999999953</v>
      </c>
      <c r="Q30" s="11">
        <v>27.897000000000002</v>
      </c>
      <c r="R30" s="11">
        <v>31.62300000000009</v>
      </c>
      <c r="S30" s="11">
        <v>26.986000000000093</v>
      </c>
      <c r="T30" s="11">
        <v>30.129999999999946</v>
      </c>
      <c r="U30" s="11">
        <v>28.801000000000009</v>
      </c>
      <c r="V30" s="11">
        <v>26.668999999999983</v>
      </c>
      <c r="W30" s="11">
        <v>26.26199999999999</v>
      </c>
      <c r="X30" s="11">
        <v>27.189999999999994</v>
      </c>
      <c r="Y30" s="11">
        <v>27.523999999999997</v>
      </c>
      <c r="Z30" s="11">
        <v>28.039000000000005</v>
      </c>
      <c r="AA30" s="11">
        <v>28.519999999999936</v>
      </c>
      <c r="AB30" s="11">
        <v>28.73500000000001</v>
      </c>
      <c r="AC30" s="11">
        <v>29.078999999999962</v>
      </c>
      <c r="AD30" s="11">
        <v>29.372999999999955</v>
      </c>
      <c r="AE30" s="11">
        <v>29.662999999999972</v>
      </c>
      <c r="AF30" s="11">
        <v>29.938999999999986</v>
      </c>
      <c r="AG30" s="11">
        <v>30.238000000000003</v>
      </c>
      <c r="AH30" s="11">
        <v>30.547000000000079</v>
      </c>
      <c r="AI30" s="11">
        <v>30.864000000000001</v>
      </c>
      <c r="AJ30" s="11">
        <v>31.182999999999961</v>
      </c>
      <c r="AK30" s="172">
        <v>31.504000000000001</v>
      </c>
      <c r="AL30" s="11">
        <v>31.827999999999982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26.50500000000002</v>
      </c>
      <c r="N31" s="11">
        <v>27.356000000000037</v>
      </c>
      <c r="O31" s="11">
        <v>27.68099999999998</v>
      </c>
      <c r="P31" s="11">
        <v>29.038000000000004</v>
      </c>
      <c r="Q31" s="11">
        <v>28.306000000000022</v>
      </c>
      <c r="R31" s="11">
        <v>33.008999999999936</v>
      </c>
      <c r="S31" s="11">
        <v>28.605999999999909</v>
      </c>
      <c r="T31" s="11">
        <v>27.742999999999967</v>
      </c>
      <c r="U31" s="11">
        <v>29.292000000000012</v>
      </c>
      <c r="V31" s="11">
        <v>32.716000000000093</v>
      </c>
      <c r="W31" s="11">
        <v>31.485999999999933</v>
      </c>
      <c r="X31" s="11">
        <v>30.602000000000032</v>
      </c>
      <c r="Y31" s="11">
        <v>30.05100000000003</v>
      </c>
      <c r="Z31" s="11">
        <v>30.019999999999982</v>
      </c>
      <c r="AA31" s="11">
        <v>30.025999999999968</v>
      </c>
      <c r="AB31" s="11">
        <v>29.967000000000013</v>
      </c>
      <c r="AC31" s="11">
        <v>29.894999999999946</v>
      </c>
      <c r="AD31" s="11">
        <v>29.826999999999988</v>
      </c>
      <c r="AE31" s="11">
        <v>29.767999999999994</v>
      </c>
      <c r="AF31" s="11">
        <v>29.719999999999942</v>
      </c>
      <c r="AG31" s="11">
        <v>29.687999999999981</v>
      </c>
      <c r="AH31" s="11">
        <v>29.666000000000068</v>
      </c>
      <c r="AI31" s="11">
        <v>29.650999999999989</v>
      </c>
      <c r="AJ31" s="11">
        <v>29.639999999999944</v>
      </c>
      <c r="AK31" s="172">
        <v>29.635999999999996</v>
      </c>
      <c r="AL31" s="11">
        <v>29.638000000000002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189.1750000000003</v>
      </c>
      <c r="N33" s="11">
        <f t="shared" ref="N33:AK33" si="20">SUM(N34:N36)</f>
        <v>188.15100000000001</v>
      </c>
      <c r="O33" s="11">
        <f t="shared" si="20"/>
        <v>186.25600000000009</v>
      </c>
      <c r="P33" s="11">
        <f t="shared" si="20"/>
        <v>188.21800000000005</v>
      </c>
      <c r="Q33" s="11">
        <f t="shared" si="20"/>
        <v>187.26899999999978</v>
      </c>
      <c r="R33" s="11">
        <f t="shared" si="20"/>
        <v>200.03500000000014</v>
      </c>
      <c r="S33" s="11">
        <f t="shared" si="20"/>
        <v>197.61999999999998</v>
      </c>
      <c r="T33" s="11">
        <f t="shared" si="20"/>
        <v>198.44700000000006</v>
      </c>
      <c r="U33" s="11">
        <f t="shared" si="20"/>
        <v>198.09800000000007</v>
      </c>
      <c r="V33" s="11">
        <f t="shared" si="20"/>
        <v>200.66600000000003</v>
      </c>
      <c r="W33" s="11">
        <f t="shared" si="20"/>
        <v>198.11600000000001</v>
      </c>
      <c r="X33" s="11">
        <f t="shared" si="20"/>
        <v>199.2950000000001</v>
      </c>
      <c r="Y33" s="11">
        <f t="shared" si="20"/>
        <v>200.29500000000036</v>
      </c>
      <c r="Z33" s="11">
        <f t="shared" si="20"/>
        <v>201.11400000000009</v>
      </c>
      <c r="AA33" s="11">
        <f t="shared" si="20"/>
        <v>202.30699999999979</v>
      </c>
      <c r="AB33" s="11">
        <f t="shared" si="20"/>
        <v>203.05900000000005</v>
      </c>
      <c r="AC33" s="11">
        <f t="shared" si="20"/>
        <v>203.45199999999988</v>
      </c>
      <c r="AD33" s="11">
        <f t="shared" si="20"/>
        <v>203.76199999999983</v>
      </c>
      <c r="AE33" s="11">
        <f t="shared" si="20"/>
        <v>204.04100000000005</v>
      </c>
      <c r="AF33" s="11">
        <f t="shared" si="20"/>
        <v>204.32000000000011</v>
      </c>
      <c r="AG33" s="11">
        <f t="shared" si="20"/>
        <v>204.62999999999994</v>
      </c>
      <c r="AH33" s="11">
        <f t="shared" si="20"/>
        <v>204.90899999999988</v>
      </c>
      <c r="AI33" s="11">
        <f t="shared" si="20"/>
        <v>205.16600000000008</v>
      </c>
      <c r="AJ33" s="11">
        <f t="shared" si="20"/>
        <v>205.42599999999993</v>
      </c>
      <c r="AK33" s="11">
        <f t="shared" si="20"/>
        <v>205.68999999999988</v>
      </c>
      <c r="AL33" s="11">
        <f>SUM(AL34:AL36)</f>
        <v>205.95899999999997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30.800000000000047</v>
      </c>
      <c r="N34" s="11">
        <v>29.344000000000051</v>
      </c>
      <c r="O34" s="11">
        <v>27.908999999999995</v>
      </c>
      <c r="P34" s="11">
        <v>27.61099999999999</v>
      </c>
      <c r="Q34" s="11">
        <v>28.873000000000047</v>
      </c>
      <c r="R34" s="11">
        <v>27.583999999999982</v>
      </c>
      <c r="S34" s="11">
        <v>26.86</v>
      </c>
      <c r="T34" s="11">
        <v>26.260000000000012</v>
      </c>
      <c r="U34" s="11">
        <v>26.277000000000044</v>
      </c>
      <c r="V34" s="11">
        <v>25.923000000000066</v>
      </c>
      <c r="W34" s="11">
        <v>26.431000000000044</v>
      </c>
      <c r="X34" s="11">
        <v>26.740000000000034</v>
      </c>
      <c r="Y34" s="11">
        <v>27.097000000000047</v>
      </c>
      <c r="Z34" s="11">
        <v>27.208000000000052</v>
      </c>
      <c r="AA34" s="11">
        <v>27.388000000000037</v>
      </c>
      <c r="AB34" s="11">
        <v>27.373999999999963</v>
      </c>
      <c r="AC34" s="11">
        <v>27.344999999999995</v>
      </c>
      <c r="AD34" s="11">
        <v>27.315000000000023</v>
      </c>
      <c r="AE34" s="11">
        <v>27.285000000000007</v>
      </c>
      <c r="AF34" s="11">
        <v>27.254000000000048</v>
      </c>
      <c r="AG34" s="11">
        <v>27.222000000000037</v>
      </c>
      <c r="AH34" s="11">
        <v>27.175999999999991</v>
      </c>
      <c r="AI34" s="11">
        <v>27.12900000000003</v>
      </c>
      <c r="AJ34" s="11">
        <v>27.082999999999981</v>
      </c>
      <c r="AK34" s="172">
        <v>27.036999999999953</v>
      </c>
      <c r="AL34" s="11">
        <v>26.99300000000002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67.421000000000163</v>
      </c>
      <c r="N35" s="11">
        <v>68.357999999999862</v>
      </c>
      <c r="O35" s="11">
        <v>70.515999999999977</v>
      </c>
      <c r="P35" s="11">
        <v>70.107999999999976</v>
      </c>
      <c r="Q35" s="11">
        <v>71.762999999999977</v>
      </c>
      <c r="R35" s="11">
        <v>80.112000000000094</v>
      </c>
      <c r="S35" s="11">
        <v>77.344999999999928</v>
      </c>
      <c r="T35" s="11">
        <v>77.150000000000063</v>
      </c>
      <c r="U35" s="11">
        <v>77.180000000000064</v>
      </c>
      <c r="V35" s="11">
        <v>77.031999999999826</v>
      </c>
      <c r="W35" s="11">
        <v>75.116000000000042</v>
      </c>
      <c r="X35" s="11">
        <v>74.762000000000072</v>
      </c>
      <c r="Y35" s="11">
        <v>74.479000000000028</v>
      </c>
      <c r="Z35" s="11">
        <v>74.515999999999991</v>
      </c>
      <c r="AA35" s="11">
        <v>74.653999999999897</v>
      </c>
      <c r="AB35" s="11">
        <v>74.878999999999863</v>
      </c>
      <c r="AC35" s="11">
        <v>75.00399999999992</v>
      </c>
      <c r="AD35" s="11">
        <v>75.130999999999943</v>
      </c>
      <c r="AE35" s="11">
        <v>75.263000000000048</v>
      </c>
      <c r="AF35" s="11">
        <v>75.410000000000139</v>
      </c>
      <c r="AG35" s="11">
        <v>75.606999999999942</v>
      </c>
      <c r="AH35" s="11">
        <v>75.802999999999926</v>
      </c>
      <c r="AI35" s="11">
        <v>75.993000000000038</v>
      </c>
      <c r="AJ35" s="11">
        <v>76.185000000000016</v>
      </c>
      <c r="AK35" s="172">
        <v>76.376999999999938</v>
      </c>
      <c r="AL35" s="11">
        <v>76.569000000000074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90.954000000000079</v>
      </c>
      <c r="N36" s="11">
        <v>90.449000000000112</v>
      </c>
      <c r="O36" s="11">
        <v>87.831000000000117</v>
      </c>
      <c r="P36" s="11">
        <v>90.49900000000008</v>
      </c>
      <c r="Q36" s="11">
        <v>86.63299999999974</v>
      </c>
      <c r="R36" s="11">
        <v>92.339000000000041</v>
      </c>
      <c r="S36" s="11">
        <v>93.415000000000049</v>
      </c>
      <c r="T36" s="11">
        <v>95.036999999999978</v>
      </c>
      <c r="U36" s="11">
        <v>94.640999999999977</v>
      </c>
      <c r="V36" s="11">
        <v>97.711000000000126</v>
      </c>
      <c r="W36" s="11">
        <v>96.568999999999932</v>
      </c>
      <c r="X36" s="11">
        <v>97.792999999999992</v>
      </c>
      <c r="Y36" s="11">
        <v>98.719000000000278</v>
      </c>
      <c r="Z36" s="11">
        <v>99.390000000000057</v>
      </c>
      <c r="AA36" s="11">
        <v>100.26499999999987</v>
      </c>
      <c r="AB36" s="11">
        <v>100.80600000000022</v>
      </c>
      <c r="AC36" s="11">
        <v>101.10299999999998</v>
      </c>
      <c r="AD36" s="11">
        <v>101.31599999999986</v>
      </c>
      <c r="AE36" s="11">
        <v>101.49300000000001</v>
      </c>
      <c r="AF36" s="11">
        <v>101.65599999999991</v>
      </c>
      <c r="AG36" s="11">
        <v>101.80099999999997</v>
      </c>
      <c r="AH36" s="11">
        <v>101.92999999999998</v>
      </c>
      <c r="AI36" s="11">
        <v>102.04400000000001</v>
      </c>
      <c r="AJ36" s="11">
        <v>102.15799999999993</v>
      </c>
      <c r="AK36" s="172">
        <v>102.27599999999998</v>
      </c>
      <c r="AL36" s="11">
        <v>102.39699999999988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801.79799999999943</v>
      </c>
      <c r="N38" s="11">
        <f t="shared" ref="N38:AL38" si="21">SUM(N5,N11,N16,N18,N23,N33)</f>
        <v>814.4680000000003</v>
      </c>
      <c r="O38" s="11">
        <f t="shared" si="21"/>
        <v>833.79</v>
      </c>
      <c r="P38" s="11">
        <f t="shared" si="21"/>
        <v>818.37799999999947</v>
      </c>
      <c r="Q38" s="11">
        <f t="shared" si="21"/>
        <v>843.52099999999973</v>
      </c>
      <c r="R38" s="11">
        <f t="shared" si="21"/>
        <v>865.00500000000011</v>
      </c>
      <c r="S38" s="11">
        <f t="shared" si="21"/>
        <v>883.84299999999962</v>
      </c>
      <c r="T38" s="11">
        <f t="shared" si="21"/>
        <v>855.11200000000008</v>
      </c>
      <c r="U38" s="11">
        <f t="shared" si="21"/>
        <v>862.23300000000006</v>
      </c>
      <c r="V38" s="11">
        <f t="shared" si="21"/>
        <v>882.44900000000041</v>
      </c>
      <c r="W38" s="11">
        <f t="shared" si="21"/>
        <v>864.64000000000033</v>
      </c>
      <c r="X38" s="11">
        <f t="shared" si="21"/>
        <v>867.59299999999985</v>
      </c>
      <c r="Y38" s="11">
        <f t="shared" si="21"/>
        <v>871.74300000000017</v>
      </c>
      <c r="Z38" s="11">
        <f t="shared" si="21"/>
        <v>878.33000000000084</v>
      </c>
      <c r="AA38" s="11">
        <f t="shared" si="21"/>
        <v>885.45199999999966</v>
      </c>
      <c r="AB38" s="11">
        <f t="shared" si="21"/>
        <v>889.9799999999999</v>
      </c>
      <c r="AC38" s="11">
        <f t="shared" si="21"/>
        <v>893.84899999999982</v>
      </c>
      <c r="AD38" s="11">
        <f t="shared" si="21"/>
        <v>897.23999999999967</v>
      </c>
      <c r="AE38" s="11">
        <f t="shared" si="21"/>
        <v>900.6189999999998</v>
      </c>
      <c r="AF38" s="11">
        <f t="shared" si="21"/>
        <v>903.96199999999976</v>
      </c>
      <c r="AG38" s="11">
        <f t="shared" si="21"/>
        <v>907.62400000000002</v>
      </c>
      <c r="AH38" s="11">
        <f t="shared" si="21"/>
        <v>911.19499999999971</v>
      </c>
      <c r="AI38" s="11">
        <f t="shared" si="21"/>
        <v>914.75099999999986</v>
      </c>
      <c r="AJ38" s="11">
        <f t="shared" si="21"/>
        <v>918.34699999999998</v>
      </c>
      <c r="AK38" s="11">
        <f t="shared" si="21"/>
        <v>921.91300000000001</v>
      </c>
      <c r="AL38" s="11">
        <f t="shared" si="21"/>
        <v>925.47799999999972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Enterprise M3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Enterprise M3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Enterprise M3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Enterprise M3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Enterprise M3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Enterprise M3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Enterprise M3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23.125299853758083</v>
      </c>
      <c r="N231" s="40">
        <f>'Ind T1'!D25</f>
        <v>22.913119911176899</v>
      </c>
      <c r="O231" s="40">
        <f>'Ind T1'!F25</f>
        <v>22.254337758434023</v>
      </c>
    </row>
    <row r="232" spans="1:15" x14ac:dyDescent="0.2">
      <c r="L232" t="str">
        <f>L23</f>
        <v>Business and other services</v>
      </c>
      <c r="M232" s="40">
        <f>'Ind T1'!B24</f>
        <v>38.545441933861646</v>
      </c>
      <c r="N232" s="40">
        <f>'Ind T1'!D24</f>
        <v>36.693999814951859</v>
      </c>
      <c r="O232" s="40">
        <f>'Ind T1'!F24</f>
        <v>37.62769077168771</v>
      </c>
    </row>
    <row r="233" spans="1:15" x14ac:dyDescent="0.2">
      <c r="L233" t="str">
        <f>L18</f>
        <v>Trade, accomod. and transport</v>
      </c>
      <c r="M233" s="40">
        <f>'Ind T1'!B23</f>
        <v>24.772573568938885</v>
      </c>
      <c r="N233" s="40">
        <f>'Ind T1'!D23</f>
        <v>25.848561250925258</v>
      </c>
      <c r="O233" s="40">
        <f>'Ind T1'!F23</f>
        <v>26.08176531478869</v>
      </c>
    </row>
    <row r="234" spans="1:15" x14ac:dyDescent="0.2">
      <c r="L234" t="str">
        <f>L16</f>
        <v>Construction</v>
      </c>
      <c r="M234" s="40">
        <f>'Ind T1'!B22</f>
        <v>6.3310616701637752</v>
      </c>
      <c r="N234" s="40">
        <f>'Ind T1'!D22</f>
        <v>7.1913166173205072</v>
      </c>
      <c r="O234" s="40">
        <f>'Ind T1'!F22</f>
        <v>7.8289273218812294</v>
      </c>
    </row>
    <row r="235" spans="1:15" x14ac:dyDescent="0.2">
      <c r="L235" t="str">
        <f>L11</f>
        <v>Manufacturing</v>
      </c>
      <c r="M235" s="40">
        <f>'Ind T1'!B21</f>
        <v>5.3752290449188207</v>
      </c>
      <c r="N235" s="40">
        <f>'Ind T1'!D21</f>
        <v>5.6911547002220617</v>
      </c>
      <c r="O235" s="40">
        <f>'Ind T1'!F21</f>
        <v>4.542517488260116</v>
      </c>
    </row>
    <row r="236" spans="1:15" x14ac:dyDescent="0.2">
      <c r="L236" t="str">
        <f>L5</f>
        <v>Primary sector and utilities</v>
      </c>
      <c r="M236" s="40">
        <f>'Ind T1'!B20</f>
        <v>1.8503939283587929</v>
      </c>
      <c r="N236" s="40">
        <f>'Ind T1'!D20</f>
        <v>1.6618477054034033</v>
      </c>
      <c r="O236" s="40">
        <f>'Ind T1'!F20</f>
        <v>1.6647613449482315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Enterprise M3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-1.9190000000001248</v>
      </c>
      <c r="O261" s="11">
        <f>'Ind T1'!F50</f>
        <v>7.8429999999999609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-16.149000000000058</v>
      </c>
      <c r="O262" s="11">
        <f>'Ind T1'!F49</f>
        <v>30.964999999999975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9.2130000000004202</v>
      </c>
      <c r="O263" s="11">
        <f>'Ind T1'!F48</f>
        <v>17.883999999999787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7.4149999999998997</v>
      </c>
      <c r="O264" s="11">
        <f>'Ind T1'!F47</f>
        <v>10.275999999999875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2.7120000000000033</v>
      </c>
      <c r="O265" s="11">
        <f>'Ind T1'!F46</f>
        <v>-7.1680000000001129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-1.636999999999988</v>
      </c>
      <c r="O266" s="11">
        <f>'Ind T1'!F45</f>
        <v>1.0379999999999985</v>
      </c>
    </row>
    <row r="268" spans="1:16" x14ac:dyDescent="0.2">
      <c r="L268" t="str">
        <f>L38</f>
        <v>All industries</v>
      </c>
      <c r="N268" s="11">
        <f>'Ind T1'!D14-'Ind T1'!B14</f>
        <v>-0.36499999999978172</v>
      </c>
      <c r="O268" s="11">
        <f>SUM(O261:O266)</f>
        <v>60.837999999999475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Enterprise M3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34.860230297580671</v>
      </c>
      <c r="C9" s="249">
        <f>SUM(C26,C43,C60,C77,C94,C111,C128,C145,C162,C179,C196,C213,C230,C247,C264,C281,C298,C315,C332,C349,C366,C383)</f>
        <v>64.9631753696994</v>
      </c>
      <c r="D9" s="249">
        <f>SUM(B9:C9)</f>
        <v>99.82340566728007</v>
      </c>
      <c r="E9" s="238"/>
      <c r="F9" s="249">
        <f>SUM(F26,F43,F60,F77,F94,F111,F128,F145,F162,F179,F196,F213,F230,F247,F264,F281,F298,F315,F332,F349,F366,F383)</f>
        <v>42.030588909223638</v>
      </c>
      <c r="G9" s="249">
        <f>SUM(G26,G43,G60,G77,G94,G111,G128,G145,G162,G179,G196,G213,G230,G247,G264,G281,G298,G315,G332,G349,G366,G383)</f>
        <v>68.237551639863568</v>
      </c>
      <c r="H9" s="249">
        <f>SUM(F9:G9)</f>
        <v>110.26814054908721</v>
      </c>
      <c r="I9" s="238"/>
      <c r="J9" s="249">
        <f>SUM(J26,J43,J60,J77,J94,J111,J128,J145,J162,J179,J196,J213,J230,J247,J264,J281,J298,J315,J332,J349,J366,J383)</f>
        <v>47.776132428915794</v>
      </c>
      <c r="K9" s="249">
        <f>SUM(K26,K43,K60,K77,K94,K111,K128,K145,K162,K179,K196,K213,K230,K247,K264,K281,K298,K315,K332,K349,K366,K383)</f>
        <v>68.163008373375376</v>
      </c>
      <c r="L9" s="249">
        <f>SUM(J9:K9)</f>
        <v>115.93914080229118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84.514430168650094</v>
      </c>
      <c r="C10" s="249">
        <f t="shared" si="0"/>
        <v>102.89029089281534</v>
      </c>
      <c r="D10" s="249">
        <f t="shared" ref="D10:D17" si="1">SUM(B10:C10)</f>
        <v>187.40472106146544</v>
      </c>
      <c r="E10" s="238"/>
      <c r="F10" s="249">
        <f t="shared" ref="F10:G17" si="2">SUM(F27,F44,F61,F78,F95,F112,F129,F146,F163,F180,F197,F214,F231,F248,F265,F282,F299,F316,F333,F350,F367,F384)</f>
        <v>99.01981975474321</v>
      </c>
      <c r="G10" s="249">
        <f t="shared" si="2"/>
        <v>111.42172232245287</v>
      </c>
      <c r="H10" s="249">
        <f t="shared" ref="H10:H17" si="3">SUM(F10:G10)</f>
        <v>210.44154207719606</v>
      </c>
      <c r="I10" s="238"/>
      <c r="J10" s="249">
        <f t="shared" ref="J10:K17" si="4">SUM(J27,J44,J61,J78,J95,J112,J129,J146,J163,J180,J197,J214,J231,J248,J265,J282,J299,J316,J333,J350,J367,J384)</f>
        <v>114.42220005447577</v>
      </c>
      <c r="K10" s="249">
        <f t="shared" si="4"/>
        <v>134.78174718248152</v>
      </c>
      <c r="L10" s="249">
        <f t="shared" ref="L10:L17" si="5">SUM(J10:K10)</f>
        <v>249.20394723695728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54.246466187891841</v>
      </c>
      <c r="C11" s="249">
        <f t="shared" si="0"/>
        <v>63.815886482494754</v>
      </c>
      <c r="D11" s="249">
        <f t="shared" si="1"/>
        <v>118.06235267038659</v>
      </c>
      <c r="E11" s="238"/>
      <c r="F11" s="249">
        <f t="shared" si="2"/>
        <v>59.441482113092071</v>
      </c>
      <c r="G11" s="249">
        <f t="shared" si="2"/>
        <v>64.531330870473738</v>
      </c>
      <c r="H11" s="249">
        <f t="shared" si="3"/>
        <v>123.9728129835658</v>
      </c>
      <c r="I11" s="238"/>
      <c r="J11" s="249">
        <f t="shared" si="4"/>
        <v>74.524116149048083</v>
      </c>
      <c r="K11" s="249">
        <f t="shared" si="4"/>
        <v>64.924661667245047</v>
      </c>
      <c r="L11" s="249">
        <f t="shared" si="5"/>
        <v>139.44877781629313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74.652469479957503</v>
      </c>
      <c r="C12" s="249">
        <f t="shared" si="0"/>
        <v>19.315775986945106</v>
      </c>
      <c r="D12" s="249">
        <f t="shared" si="1"/>
        <v>93.968245466902601</v>
      </c>
      <c r="E12" s="238"/>
      <c r="F12" s="249">
        <f t="shared" si="2"/>
        <v>68.307519781406</v>
      </c>
      <c r="G12" s="249">
        <f t="shared" si="2"/>
        <v>19.85205427895394</v>
      </c>
      <c r="H12" s="249">
        <f t="shared" si="3"/>
        <v>88.159574060359944</v>
      </c>
      <c r="I12" s="238"/>
      <c r="J12" s="249">
        <f t="shared" si="4"/>
        <v>58.628030347339042</v>
      </c>
      <c r="K12" s="249">
        <f t="shared" si="4"/>
        <v>22.35786309331532</v>
      </c>
      <c r="L12" s="249">
        <f t="shared" si="5"/>
        <v>80.985893440654365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10.29920497848947</v>
      </c>
      <c r="C13" s="249">
        <f t="shared" si="0"/>
        <v>71.11331180525201</v>
      </c>
      <c r="D13" s="249">
        <f t="shared" si="1"/>
        <v>81.412516783741481</v>
      </c>
      <c r="E13" s="238"/>
      <c r="F13" s="249">
        <f t="shared" si="2"/>
        <v>9.8405777562176606</v>
      </c>
      <c r="G13" s="249">
        <f t="shared" si="2"/>
        <v>58.575486548453746</v>
      </c>
      <c r="H13" s="249">
        <f t="shared" si="3"/>
        <v>68.416064304671409</v>
      </c>
      <c r="I13" s="238"/>
      <c r="J13" s="249">
        <f t="shared" si="4"/>
        <v>12.912289115941787</v>
      </c>
      <c r="K13" s="249">
        <f t="shared" si="4"/>
        <v>58.480975552017981</v>
      </c>
      <c r="L13" s="249">
        <f t="shared" si="5"/>
        <v>71.39326466795977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63.135494459759116</v>
      </c>
      <c r="C14" s="249">
        <f t="shared" si="0"/>
        <v>18.40681883659909</v>
      </c>
      <c r="D14" s="249">
        <f t="shared" si="1"/>
        <v>81.542313296358202</v>
      </c>
      <c r="E14" s="238"/>
      <c r="F14" s="249">
        <f t="shared" si="2"/>
        <v>61.138991582994301</v>
      </c>
      <c r="G14" s="249">
        <f t="shared" si="2"/>
        <v>17.643227472899596</v>
      </c>
      <c r="H14" s="249">
        <f t="shared" si="3"/>
        <v>78.782219055893904</v>
      </c>
      <c r="I14" s="238"/>
      <c r="J14" s="249">
        <f t="shared" si="4"/>
        <v>61.684805899300997</v>
      </c>
      <c r="K14" s="249">
        <f t="shared" si="4"/>
        <v>22.314280120480383</v>
      </c>
      <c r="L14" s="249">
        <f t="shared" si="5"/>
        <v>83.999086019781373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39.45912394699365</v>
      </c>
      <c r="C15" s="249">
        <f t="shared" si="0"/>
        <v>28.190988606589016</v>
      </c>
      <c r="D15" s="249">
        <f t="shared" si="1"/>
        <v>67.650112553582659</v>
      </c>
      <c r="E15" s="238"/>
      <c r="F15" s="249">
        <f t="shared" si="2"/>
        <v>37.869286797982973</v>
      </c>
      <c r="G15" s="249">
        <f t="shared" si="2"/>
        <v>28.3299352311601</v>
      </c>
      <c r="H15" s="249">
        <f t="shared" si="3"/>
        <v>66.199222029143073</v>
      </c>
      <c r="I15" s="238"/>
      <c r="J15" s="249">
        <f t="shared" si="4"/>
        <v>36.715201094620816</v>
      </c>
      <c r="K15" s="249">
        <f t="shared" si="4"/>
        <v>31.000402858344714</v>
      </c>
      <c r="L15" s="249">
        <f t="shared" si="5"/>
        <v>67.715603952965523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4.6194399564489208</v>
      </c>
      <c r="C16" s="249">
        <f t="shared" si="0"/>
        <v>33.244243672927595</v>
      </c>
      <c r="D16" s="249">
        <f t="shared" si="1"/>
        <v>37.863683629376517</v>
      </c>
      <c r="E16" s="238"/>
      <c r="F16" s="249">
        <f t="shared" si="2"/>
        <v>3.888543099484342</v>
      </c>
      <c r="G16" s="249">
        <f t="shared" si="2"/>
        <v>29.842000484576936</v>
      </c>
      <c r="H16" s="249">
        <f t="shared" si="3"/>
        <v>33.73054358406128</v>
      </c>
      <c r="I16" s="238"/>
      <c r="J16" s="249">
        <f t="shared" si="4"/>
        <v>5.1694706553625469</v>
      </c>
      <c r="K16" s="249">
        <f t="shared" si="4"/>
        <v>28.98547953990251</v>
      </c>
      <c r="L16" s="249">
        <f t="shared" si="5"/>
        <v>34.154950195265059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47.729180018671848</v>
      </c>
      <c r="C17" s="249">
        <f t="shared" si="0"/>
        <v>49.548468852234542</v>
      </c>
      <c r="D17" s="249">
        <f t="shared" si="1"/>
        <v>97.27764887090639</v>
      </c>
      <c r="E17" s="238"/>
      <c r="F17" s="249">
        <f t="shared" si="2"/>
        <v>42.005972346471459</v>
      </c>
      <c r="G17" s="249">
        <f t="shared" si="2"/>
        <v>42.663909009550238</v>
      </c>
      <c r="H17" s="249">
        <f t="shared" si="3"/>
        <v>84.669881356021705</v>
      </c>
      <c r="I17" s="238"/>
      <c r="J17" s="249">
        <f t="shared" si="4"/>
        <v>40.147082755502623</v>
      </c>
      <c r="K17" s="249">
        <f t="shared" si="4"/>
        <v>42.490253112329619</v>
      </c>
      <c r="L17" s="249">
        <f t="shared" si="5"/>
        <v>82.637335867832235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413.51603949444308</v>
      </c>
      <c r="C19" s="247">
        <f t="shared" ref="C19:L19" si="6">SUM(C9:C17)</f>
        <v>451.48896050555692</v>
      </c>
      <c r="D19" s="247">
        <f t="shared" si="6"/>
        <v>865.005</v>
      </c>
      <c r="E19" s="247"/>
      <c r="F19" s="247">
        <f t="shared" si="6"/>
        <v>423.5427821416157</v>
      </c>
      <c r="G19" s="247">
        <f t="shared" si="6"/>
        <v>441.09721785838474</v>
      </c>
      <c r="H19" s="247">
        <f t="shared" si="6"/>
        <v>864.64000000000033</v>
      </c>
      <c r="I19" s="247"/>
      <c r="J19" s="247">
        <f t="shared" si="6"/>
        <v>451.97932850050745</v>
      </c>
      <c r="K19" s="247">
        <f t="shared" si="6"/>
        <v>473.49867149949245</v>
      </c>
      <c r="L19" s="247">
        <f t="shared" si="6"/>
        <v>925.47799999999995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0.17268399610284149</v>
      </c>
      <c r="C26" s="302">
        <v>0.30819437192159421</v>
      </c>
      <c r="D26" s="302">
        <f>SUM(B26:C26)</f>
        <v>0.48087836802443573</v>
      </c>
      <c r="E26" s="303"/>
      <c r="F26" s="302">
        <v>0.20131778486630322</v>
      </c>
      <c r="G26" s="302">
        <v>0.32223636464286204</v>
      </c>
      <c r="H26" s="302">
        <f>SUM(F26:G26)</f>
        <v>0.52355414950916523</v>
      </c>
      <c r="I26" s="303"/>
      <c r="J26" s="302">
        <v>0.17434303348626856</v>
      </c>
      <c r="K26" s="302">
        <v>0.42083855043065072</v>
      </c>
      <c r="L26" s="302">
        <f>SUM(J26:K26)</f>
        <v>0.59518158391691922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0.20083988923775112</v>
      </c>
      <c r="C27" s="302">
        <v>0.28573450979588211</v>
      </c>
      <c r="D27" s="302">
        <f t="shared" ref="D27:D34" si="7">SUM(B27:C27)</f>
        <v>0.4865743990336332</v>
      </c>
      <c r="E27" s="303"/>
      <c r="F27" s="302">
        <v>0.27811363514178039</v>
      </c>
      <c r="G27" s="302">
        <v>0.35029532190820556</v>
      </c>
      <c r="H27" s="302">
        <f t="shared" ref="H27:H34" si="8">SUM(F27:G27)</f>
        <v>0.62840895704998601</v>
      </c>
      <c r="I27" s="303"/>
      <c r="J27" s="302">
        <v>0.32592253950978012</v>
      </c>
      <c r="K27" s="302">
        <v>0.59700145273398753</v>
      </c>
      <c r="L27" s="302">
        <f t="shared" ref="L27:L34" si="9">SUM(J27:K27)</f>
        <v>0.92292399224376764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0.1770487015635884</v>
      </c>
      <c r="C28" s="302">
        <v>0.17547123530040781</v>
      </c>
      <c r="D28" s="302">
        <f t="shared" si="7"/>
        <v>0.35251993686399619</v>
      </c>
      <c r="E28" s="303"/>
      <c r="F28" s="302">
        <v>0.21407136083348688</v>
      </c>
      <c r="G28" s="302">
        <v>0.18110351296657112</v>
      </c>
      <c r="H28" s="302">
        <f t="shared" si="8"/>
        <v>0.395174873800058</v>
      </c>
      <c r="I28" s="303"/>
      <c r="J28" s="302">
        <v>0.23785226705618248</v>
      </c>
      <c r="K28" s="302">
        <v>0.23035384395650188</v>
      </c>
      <c r="L28" s="302">
        <f t="shared" si="9"/>
        <v>0.46820611101268439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0.42666104184249698</v>
      </c>
      <c r="C29" s="302">
        <v>7.6570134559209441E-2</v>
      </c>
      <c r="D29" s="302">
        <f t="shared" si="7"/>
        <v>0.50323117640170645</v>
      </c>
      <c r="E29" s="303"/>
      <c r="F29" s="302">
        <v>0.42977621455885162</v>
      </c>
      <c r="G29" s="302">
        <v>5.3712945818492772E-2</v>
      </c>
      <c r="H29" s="302">
        <f t="shared" si="8"/>
        <v>0.48348916037734441</v>
      </c>
      <c r="I29" s="303"/>
      <c r="J29" s="302">
        <v>0.26782021675040346</v>
      </c>
      <c r="K29" s="302">
        <v>6.4753192635131726E-2</v>
      </c>
      <c r="L29" s="302">
        <f t="shared" si="9"/>
        <v>0.3325734093855352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0.95317611436704119</v>
      </c>
      <c r="C30" s="302">
        <v>2.1867243291482827</v>
      </c>
      <c r="D30" s="302">
        <f t="shared" si="7"/>
        <v>3.1399004435153239</v>
      </c>
      <c r="E30" s="303"/>
      <c r="F30" s="302">
        <v>0.65867362617549319</v>
      </c>
      <c r="G30" s="302">
        <v>1.8475182585751087</v>
      </c>
      <c r="H30" s="302">
        <f t="shared" si="8"/>
        <v>2.506191884750602</v>
      </c>
      <c r="I30" s="303"/>
      <c r="J30" s="302">
        <v>0.74631216768883446</v>
      </c>
      <c r="K30" s="302">
        <v>1.7945310627413948</v>
      </c>
      <c r="L30" s="302">
        <f t="shared" si="9"/>
        <v>2.5408432304302293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0.18519328602669929</v>
      </c>
      <c r="C31" s="302">
        <v>9.1159547719842166E-2</v>
      </c>
      <c r="D31" s="302">
        <f t="shared" si="7"/>
        <v>0.27635283374654146</v>
      </c>
      <c r="E31" s="303"/>
      <c r="F31" s="302">
        <v>0.17517408156466796</v>
      </c>
      <c r="G31" s="302">
        <v>8.3529498556235995E-2</v>
      </c>
      <c r="H31" s="302">
        <f t="shared" si="8"/>
        <v>0.25870358012090394</v>
      </c>
      <c r="I31" s="303"/>
      <c r="J31" s="302">
        <v>0.14889653483588425</v>
      </c>
      <c r="K31" s="302">
        <v>9.1056716177923797E-2</v>
      </c>
      <c r="L31" s="302">
        <f t="shared" si="9"/>
        <v>0.23995325101380804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0.10150374264151531</v>
      </c>
      <c r="C32" s="302">
        <v>9.1107485181628672E-2</v>
      </c>
      <c r="D32" s="302">
        <f t="shared" si="7"/>
        <v>0.19261122782314399</v>
      </c>
      <c r="E32" s="303"/>
      <c r="F32" s="302">
        <v>9.6497058245806899E-2</v>
      </c>
      <c r="G32" s="302">
        <v>6.2243567750125892E-2</v>
      </c>
      <c r="H32" s="302">
        <f t="shared" si="8"/>
        <v>0.1587406259959328</v>
      </c>
      <c r="I32" s="303"/>
      <c r="J32" s="302">
        <v>6.8962308105010722E-2</v>
      </c>
      <c r="K32" s="302">
        <v>7.7276756137160882E-2</v>
      </c>
      <c r="L32" s="302">
        <f t="shared" si="9"/>
        <v>0.14623906424217159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7.587338527391041E-2</v>
      </c>
      <c r="C33" s="302">
        <v>0.26590387886368216</v>
      </c>
      <c r="D33" s="302">
        <f t="shared" si="7"/>
        <v>0.34177726413759257</v>
      </c>
      <c r="E33" s="303"/>
      <c r="F33" s="302">
        <v>6.961978879756868E-2</v>
      </c>
      <c r="G33" s="302">
        <v>0.18913093810070597</v>
      </c>
      <c r="H33" s="302">
        <f t="shared" si="8"/>
        <v>0.25875072689827466</v>
      </c>
      <c r="I33" s="303"/>
      <c r="J33" s="302">
        <v>5.9023399269859479E-2</v>
      </c>
      <c r="K33" s="302">
        <v>0.16131391135596135</v>
      </c>
      <c r="L33" s="302">
        <f t="shared" si="9"/>
        <v>0.22033731062582082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0.31321834013423927</v>
      </c>
      <c r="C34" s="302">
        <v>0.66593601031937844</v>
      </c>
      <c r="D34" s="302">
        <f t="shared" si="7"/>
        <v>0.97915435045361776</v>
      </c>
      <c r="E34" s="303"/>
      <c r="F34" s="302">
        <v>0.2519709401998097</v>
      </c>
      <c r="G34" s="302">
        <v>0.43801510129792337</v>
      </c>
      <c r="H34" s="302">
        <f t="shared" si="8"/>
        <v>0.68998604149773302</v>
      </c>
      <c r="I34" s="303"/>
      <c r="J34" s="302">
        <v>0.37232016390626066</v>
      </c>
      <c r="K34" s="302">
        <v>0.44542188322280207</v>
      </c>
      <c r="L34" s="302">
        <f t="shared" si="9"/>
        <v>0.81774204712906273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2.6061984971900833</v>
      </c>
      <c r="C36" s="311">
        <f t="shared" ref="C36:K36" si="10">SUM(C26:C34)</f>
        <v>4.1468015028099074</v>
      </c>
      <c r="D36" s="311">
        <f t="shared" si="10"/>
        <v>6.7529999999999903</v>
      </c>
      <c r="E36" s="311"/>
      <c r="F36" s="311">
        <f t="shared" si="10"/>
        <v>2.3752144903837684</v>
      </c>
      <c r="G36" s="311">
        <f t="shared" si="10"/>
        <v>3.5277855096162316</v>
      </c>
      <c r="H36" s="311">
        <f t="shared" si="10"/>
        <v>5.9030000000000005</v>
      </c>
      <c r="I36" s="311"/>
      <c r="J36" s="311">
        <f t="shared" si="10"/>
        <v>2.4014526306084845</v>
      </c>
      <c r="K36" s="311">
        <f t="shared" si="10"/>
        <v>3.8825473693915145</v>
      </c>
      <c r="L36" s="311">
        <f>SUM(L26:L34)</f>
        <v>6.2839999999999989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2.5755948132946652E-3</v>
      </c>
      <c r="C43" s="302">
        <v>4.9745826302978073E-2</v>
      </c>
      <c r="D43" s="302">
        <f>SUM(B43:C43)</f>
        <v>5.2321421116272741E-2</v>
      </c>
      <c r="E43" s="303"/>
      <c r="F43" s="302">
        <v>5.957780875020244E-3</v>
      </c>
      <c r="G43" s="302">
        <v>0.11138476415222709</v>
      </c>
      <c r="H43" s="302">
        <f>SUM(F43:G43)</f>
        <v>0.11734254502724734</v>
      </c>
      <c r="I43" s="303"/>
      <c r="J43" s="302">
        <v>4.8541471421424572E-3</v>
      </c>
      <c r="K43" s="302">
        <v>9.5979853182412658E-2</v>
      </c>
      <c r="L43" s="302">
        <f>SUM(J43:K43)</f>
        <v>0.10083400032455511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3.5216349014274648E-3</v>
      </c>
      <c r="C44" s="302">
        <v>2.9186416036882556E-2</v>
      </c>
      <c r="D44" s="302">
        <f t="shared" ref="D44:D51" si="11">SUM(B44:C44)</f>
        <v>3.2708050938310022E-2</v>
      </c>
      <c r="E44" s="303"/>
      <c r="F44" s="302">
        <v>8.8877118938934518E-3</v>
      </c>
      <c r="G44" s="302">
        <v>5.7724632789593625E-2</v>
      </c>
      <c r="H44" s="302">
        <f t="shared" ref="H44:H51" si="12">SUM(F44:G44)</f>
        <v>6.6612344683487076E-2</v>
      </c>
      <c r="I44" s="303"/>
      <c r="J44" s="302">
        <v>7.8262591814323452E-3</v>
      </c>
      <c r="K44" s="302">
        <v>3.9036058061824072E-2</v>
      </c>
      <c r="L44" s="302">
        <f t="shared" ref="L44:L51" si="13">SUM(J44:K44)</f>
        <v>4.6862317243256416E-2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4.1918010849674066E-3</v>
      </c>
      <c r="C45" s="302">
        <v>1.9479406419229149E-2</v>
      </c>
      <c r="D45" s="302">
        <f t="shared" si="11"/>
        <v>2.3671207504196556E-2</v>
      </c>
      <c r="E45" s="303"/>
      <c r="F45" s="302">
        <v>9.07642120104293E-3</v>
      </c>
      <c r="G45" s="302">
        <v>3.4968244860753062E-2</v>
      </c>
      <c r="H45" s="302">
        <f t="shared" si="12"/>
        <v>4.4044666061795995E-2</v>
      </c>
      <c r="I45" s="303"/>
      <c r="J45" s="302">
        <v>7.6574847681516204E-3</v>
      </c>
      <c r="K45" s="302">
        <v>2.5629007366718561E-2</v>
      </c>
      <c r="L45" s="302">
        <f t="shared" si="13"/>
        <v>3.3286492134870178E-2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8.9062010739959455E-3</v>
      </c>
      <c r="C46" s="302">
        <v>1.4691916393719209E-2</v>
      </c>
      <c r="D46" s="302">
        <f t="shared" si="11"/>
        <v>2.3598117467715153E-2</v>
      </c>
      <c r="E46" s="303"/>
      <c r="F46" s="302">
        <v>1.5682612138796719E-2</v>
      </c>
      <c r="G46" s="302">
        <v>2.4536708272996095E-2</v>
      </c>
      <c r="H46" s="302">
        <f t="shared" si="12"/>
        <v>4.0219320411792811E-2</v>
      </c>
      <c r="I46" s="303"/>
      <c r="J46" s="302">
        <v>9.4489680174857475E-3</v>
      </c>
      <c r="K46" s="302">
        <v>2.4918419495205787E-2</v>
      </c>
      <c r="L46" s="302">
        <f t="shared" si="13"/>
        <v>3.4367387512691534E-2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7.0373552920883272E-4</v>
      </c>
      <c r="C47" s="302">
        <v>5.3016152777898271E-2</v>
      </c>
      <c r="D47" s="302">
        <f t="shared" si="11"/>
        <v>5.3719888307107104E-2</v>
      </c>
      <c r="E47" s="303"/>
      <c r="F47" s="302">
        <v>1.1535306966538338E-3</v>
      </c>
      <c r="G47" s="302">
        <v>7.5056109513247343E-2</v>
      </c>
      <c r="H47" s="302">
        <f>SUM(F47:G47)</f>
        <v>7.6209640209901175E-2</v>
      </c>
      <c r="I47" s="303"/>
      <c r="J47" s="302">
        <v>1.1417991249911283E-3</v>
      </c>
      <c r="K47" s="302">
        <v>3.9418255815480932E-2</v>
      </c>
      <c r="L47" s="302">
        <f t="shared" si="13"/>
        <v>4.056005494047206E-2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1.7908272994720895E-3</v>
      </c>
      <c r="C48" s="302">
        <v>3.5328106058090062E-3</v>
      </c>
      <c r="D48" s="302">
        <f t="shared" si="11"/>
        <v>5.3236379052810957E-3</v>
      </c>
      <c r="E48" s="303"/>
      <c r="F48" s="302">
        <v>3.1480080730873338E-3</v>
      </c>
      <c r="G48" s="302">
        <v>3.3298404464295146E-3</v>
      </c>
      <c r="H48" s="302">
        <f t="shared" si="12"/>
        <v>6.4778485195168484E-3</v>
      </c>
      <c r="I48" s="303"/>
      <c r="J48" s="302">
        <v>2.2354295816676374E-3</v>
      </c>
      <c r="K48" s="302">
        <v>3.2125934272986332E-3</v>
      </c>
      <c r="L48" s="302">
        <f t="shared" si="13"/>
        <v>5.4480230089662702E-3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3.0415358182063175E-3</v>
      </c>
      <c r="C49" s="302">
        <v>7.4064127131672295E-3</v>
      </c>
      <c r="D49" s="302">
        <f t="shared" si="11"/>
        <v>1.0447948531373548E-2</v>
      </c>
      <c r="E49" s="303"/>
      <c r="F49" s="302">
        <v>4.9017112193837867E-3</v>
      </c>
      <c r="G49" s="302">
        <v>8.3023485978941467E-3</v>
      </c>
      <c r="H49" s="302">
        <f t="shared" si="12"/>
        <v>1.3204059817277933E-2</v>
      </c>
      <c r="I49" s="303"/>
      <c r="J49" s="302">
        <v>3.2812910540064074E-3</v>
      </c>
      <c r="K49" s="302">
        <v>8.3694148819013926E-3</v>
      </c>
      <c r="L49" s="302">
        <f t="shared" si="13"/>
        <v>1.16507059359078E-2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4.9595615981887599E-4</v>
      </c>
      <c r="C50" s="302">
        <v>4.9498509905838588E-2</v>
      </c>
      <c r="D50" s="302">
        <f t="shared" si="11"/>
        <v>4.9994466065657467E-2</v>
      </c>
      <c r="E50" s="303"/>
      <c r="F50" s="302">
        <v>6.8647336827998176E-4</v>
      </c>
      <c r="G50" s="302">
        <v>8.0910744975451879E-2</v>
      </c>
      <c r="H50" s="302">
        <f t="shared" si="12"/>
        <v>8.1597218343731862E-2</v>
      </c>
      <c r="I50" s="303"/>
      <c r="J50" s="302">
        <v>7.1583057190095648E-4</v>
      </c>
      <c r="K50" s="302">
        <v>7.6263213340848568E-2</v>
      </c>
      <c r="L50" s="302">
        <f t="shared" si="13"/>
        <v>7.6979043912749526E-2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2.5981286503067216E-3</v>
      </c>
      <c r="C51" s="302">
        <v>8.6171335137792231E-3</v>
      </c>
      <c r="D51" s="302">
        <f t="shared" si="11"/>
        <v>1.1215262164085945E-2</v>
      </c>
      <c r="E51" s="303"/>
      <c r="F51" s="302">
        <v>3.7565756161174082E-3</v>
      </c>
      <c r="G51" s="302">
        <v>1.153578130913108E-2</v>
      </c>
      <c r="H51" s="302">
        <f t="shared" si="12"/>
        <v>1.5292356925248489E-2</v>
      </c>
      <c r="I51" s="303"/>
      <c r="J51" s="302">
        <v>5.2670083806973704E-3</v>
      </c>
      <c r="K51" s="302">
        <v>1.0744966605834317E-2</v>
      </c>
      <c r="L51" s="302">
        <f t="shared" si="13"/>
        <v>1.6011974986531688E-2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2.7825415330698322E-2</v>
      </c>
      <c r="C53" s="311">
        <f t="shared" ref="C53:L53" si="14">SUM(C43:C51)</f>
        <v>0.2351745846693013</v>
      </c>
      <c r="D53" s="311">
        <f t="shared" si="14"/>
        <v>0.26299999999999968</v>
      </c>
      <c r="E53" s="311"/>
      <c r="F53" s="311">
        <f t="shared" si="14"/>
        <v>5.3250825082275681E-2</v>
      </c>
      <c r="G53" s="311">
        <f t="shared" si="14"/>
        <v>0.40774917491772383</v>
      </c>
      <c r="H53" s="311">
        <f t="shared" si="14"/>
        <v>0.46099999999999952</v>
      </c>
      <c r="I53" s="311"/>
      <c r="J53" s="311">
        <f t="shared" si="14"/>
        <v>4.2428217822475675E-2</v>
      </c>
      <c r="K53" s="311">
        <f t="shared" si="14"/>
        <v>0.32357178217752491</v>
      </c>
      <c r="L53" s="311">
        <f t="shared" si="14"/>
        <v>0.36600000000000055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0.18472038517595787</v>
      </c>
      <c r="C60" s="302">
        <v>0.25249306924622356</v>
      </c>
      <c r="D60" s="302">
        <f>SUM(B60:C60)</f>
        <v>0.4372134544221814</v>
      </c>
      <c r="E60" s="303"/>
      <c r="F60" s="302">
        <v>0.24670759139725637</v>
      </c>
      <c r="G60" s="302">
        <v>0.36604608160161728</v>
      </c>
      <c r="H60" s="302">
        <f>SUM(F60:G60)</f>
        <v>0.61275367299887362</v>
      </c>
      <c r="I60" s="303"/>
      <c r="J60" s="302">
        <v>0.29251315972598557</v>
      </c>
      <c r="K60" s="302">
        <v>0.39948098284202593</v>
      </c>
      <c r="L60" s="302">
        <f>SUM(J60:K60)</f>
        <v>0.69199414256801151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0.15262039219842763</v>
      </c>
      <c r="C61" s="302">
        <v>0.19215332434294194</v>
      </c>
      <c r="D61" s="302">
        <f t="shared" ref="D61:D68" si="15">SUM(B61:C61)</f>
        <v>0.34477371654136957</v>
      </c>
      <c r="E61" s="303"/>
      <c r="F61" s="302">
        <v>0.23349568607433971</v>
      </c>
      <c r="G61" s="302">
        <v>0.31566697281861916</v>
      </c>
      <c r="H61" s="302">
        <f t="shared" ref="H61:H68" si="16">SUM(F61:G61)</f>
        <v>0.5491626588929589</v>
      </c>
      <c r="I61" s="303"/>
      <c r="J61" s="302">
        <v>0.33845757824289707</v>
      </c>
      <c r="K61" s="302">
        <v>0.51225220794337278</v>
      </c>
      <c r="L61" s="302">
        <f t="shared" ref="L61:L68" si="17">SUM(J61:K61)</f>
        <v>0.8507097861862698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0.24177917407364846</v>
      </c>
      <c r="C62" s="302">
        <v>0.21328859615820517</v>
      </c>
      <c r="D62" s="302">
        <f t="shared" si="15"/>
        <v>0.45506777023185363</v>
      </c>
      <c r="E62" s="303"/>
      <c r="F62" s="302">
        <v>0.33229692277405432</v>
      </c>
      <c r="G62" s="302">
        <v>0.3215784825099966</v>
      </c>
      <c r="H62" s="302">
        <f t="shared" si="16"/>
        <v>0.65387540528405097</v>
      </c>
      <c r="I62" s="303"/>
      <c r="J62" s="302">
        <v>0.44990045890916736</v>
      </c>
      <c r="K62" s="302">
        <v>0.37725433541678605</v>
      </c>
      <c r="L62" s="302">
        <f t="shared" si="17"/>
        <v>0.8271547943259534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0.25128663907663407</v>
      </c>
      <c r="C63" s="302">
        <v>0.12922021235891559</v>
      </c>
      <c r="D63" s="302">
        <f t="shared" si="15"/>
        <v>0.38050685143554963</v>
      </c>
      <c r="E63" s="303"/>
      <c r="F63" s="302">
        <v>0.30697592921532324</v>
      </c>
      <c r="G63" s="302">
        <v>0.17975773714705429</v>
      </c>
      <c r="H63" s="302">
        <f t="shared" si="16"/>
        <v>0.48673366636237753</v>
      </c>
      <c r="I63" s="303"/>
      <c r="J63" s="302">
        <v>0.30091331369336272</v>
      </c>
      <c r="K63" s="302">
        <v>0.23526483100910389</v>
      </c>
      <c r="L63" s="302">
        <f t="shared" si="17"/>
        <v>0.53617814470246661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0.15920805034905791</v>
      </c>
      <c r="C64" s="302">
        <v>0.35338106737208375</v>
      </c>
      <c r="D64" s="302">
        <f t="shared" si="15"/>
        <v>0.51258911772114168</v>
      </c>
      <c r="E64" s="303"/>
      <c r="F64" s="302">
        <v>0.13637102180505681</v>
      </c>
      <c r="G64" s="302">
        <v>0.33013986808476808</v>
      </c>
      <c r="H64" s="302">
        <f t="shared" si="16"/>
        <v>0.46651088988982492</v>
      </c>
      <c r="I64" s="303"/>
      <c r="J64" s="302">
        <v>9.0311947632489079E-2</v>
      </c>
      <c r="K64" s="302">
        <v>0.3611268597499146</v>
      </c>
      <c r="L64" s="302">
        <f t="shared" si="17"/>
        <v>0.45143880738240366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2.9819105232044354E-2</v>
      </c>
      <c r="C65" s="302">
        <v>1.6507830496265564E-2</v>
      </c>
      <c r="D65" s="302">
        <f t="shared" si="15"/>
        <v>4.6326935728309919E-2</v>
      </c>
      <c r="E65" s="303"/>
      <c r="F65" s="302">
        <v>4.138467652227476E-2</v>
      </c>
      <c r="G65" s="302">
        <v>2.4425508387412337E-2</v>
      </c>
      <c r="H65" s="302">
        <f t="shared" si="16"/>
        <v>6.5810184909687097E-2</v>
      </c>
      <c r="I65" s="303"/>
      <c r="J65" s="302">
        <v>4.146063231951138E-2</v>
      </c>
      <c r="K65" s="302">
        <v>2.9085810017475532E-2</v>
      </c>
      <c r="L65" s="302">
        <f t="shared" si="17"/>
        <v>7.0546442336986911E-2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0.10394376794464943</v>
      </c>
      <c r="C66" s="302">
        <v>0.11389219321902044</v>
      </c>
      <c r="D66" s="302">
        <f t="shared" si="15"/>
        <v>0.21783596116366988</v>
      </c>
      <c r="E66" s="303"/>
      <c r="F66" s="302">
        <v>0.14737409589547695</v>
      </c>
      <c r="G66" s="302">
        <v>0.14651529368305893</v>
      </c>
      <c r="H66" s="302">
        <f t="shared" si="16"/>
        <v>0.29388938957853589</v>
      </c>
      <c r="I66" s="303"/>
      <c r="J66" s="302">
        <v>0.1519162931249082</v>
      </c>
      <c r="K66" s="302">
        <v>0.20329857448924316</v>
      </c>
      <c r="L66" s="302">
        <f t="shared" si="17"/>
        <v>0.35521486761415133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8.9870090351377288E-2</v>
      </c>
      <c r="C67" s="302">
        <v>0.64097294925477</v>
      </c>
      <c r="D67" s="302">
        <f t="shared" si="15"/>
        <v>0.73084303960614727</v>
      </c>
      <c r="E67" s="303"/>
      <c r="F67" s="302">
        <v>9.5246655791973958E-2</v>
      </c>
      <c r="G67" s="302">
        <v>0.65227767833257666</v>
      </c>
      <c r="H67" s="302">
        <f t="shared" si="16"/>
        <v>0.74752433412455066</v>
      </c>
      <c r="I67" s="303"/>
      <c r="J67" s="302">
        <v>0.17190456051723937</v>
      </c>
      <c r="K67" s="302">
        <v>0.62392304975902102</v>
      </c>
      <c r="L67" s="302">
        <f t="shared" si="17"/>
        <v>0.79582761027626037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0.23342220355496068</v>
      </c>
      <c r="C68" s="302">
        <v>0.28842094959481424</v>
      </c>
      <c r="D68" s="302">
        <f t="shared" si="15"/>
        <v>0.52184315314977492</v>
      </c>
      <c r="E68" s="303"/>
      <c r="F68" s="302">
        <v>0.25784494636502098</v>
      </c>
      <c r="G68" s="302">
        <v>0.29289485159412515</v>
      </c>
      <c r="H68" s="302">
        <f t="shared" si="16"/>
        <v>0.55073979795914618</v>
      </c>
      <c r="I68" s="303"/>
      <c r="J68" s="302">
        <v>0.47562205585647171</v>
      </c>
      <c r="K68" s="302">
        <v>0.34231334875101821</v>
      </c>
      <c r="L68" s="302">
        <f t="shared" si="17"/>
        <v>0.81793540460748992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1.4466698079567577</v>
      </c>
      <c r="C70" s="311">
        <f t="shared" ref="C70:L70" si="18">SUM(C60:C68)</f>
        <v>2.2003301920432401</v>
      </c>
      <c r="D70" s="311">
        <f t="shared" si="18"/>
        <v>3.6469999999999985</v>
      </c>
      <c r="E70" s="311"/>
      <c r="F70" s="311">
        <f t="shared" si="18"/>
        <v>1.7976975258407772</v>
      </c>
      <c r="G70" s="311">
        <f t="shared" si="18"/>
        <v>2.6293024741592284</v>
      </c>
      <c r="H70" s="311">
        <f t="shared" si="18"/>
        <v>4.4270000000000049</v>
      </c>
      <c r="I70" s="311"/>
      <c r="J70" s="311">
        <f t="shared" si="18"/>
        <v>2.3130000000220328</v>
      </c>
      <c r="K70" s="311">
        <f t="shared" si="18"/>
        <v>3.0839999999779613</v>
      </c>
      <c r="L70" s="311">
        <f t="shared" si="18"/>
        <v>5.3969999999999931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0.34790066178945583</v>
      </c>
      <c r="C77" s="302">
        <v>1.7553269353026719</v>
      </c>
      <c r="D77" s="302">
        <f>SUM(B77:C77)</f>
        <v>2.1032275970921277</v>
      </c>
      <c r="E77" s="303"/>
      <c r="F77" s="302">
        <v>0.47266630166395363</v>
      </c>
      <c r="G77" s="302">
        <v>1.958722630818132</v>
      </c>
      <c r="H77" s="302">
        <f>SUM(F77:G77)</f>
        <v>2.4313889324820854</v>
      </c>
      <c r="I77" s="303"/>
      <c r="J77" s="302">
        <v>0.35485509050077968</v>
      </c>
      <c r="K77" s="302">
        <v>1.4084866241297198</v>
      </c>
      <c r="L77" s="302">
        <f>SUM(J77:K77)</f>
        <v>1.7633417146304995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0.47672280477504919</v>
      </c>
      <c r="C78" s="302">
        <v>2.3781527305551977</v>
      </c>
      <c r="D78" s="302">
        <f t="shared" ref="D78:D85" si="19">SUM(B78:C78)</f>
        <v>2.8548755353302471</v>
      </c>
      <c r="E78" s="303"/>
      <c r="F78" s="302">
        <v>0.67193386331666138</v>
      </c>
      <c r="G78" s="302">
        <v>3.0574423227240333</v>
      </c>
      <c r="H78" s="302">
        <f t="shared" ref="H78:H85" si="20">SUM(F78:G78)</f>
        <v>3.7293761860406947</v>
      </c>
      <c r="I78" s="303"/>
      <c r="J78" s="302">
        <v>0.51682442696944941</v>
      </c>
      <c r="K78" s="302">
        <v>2.8737308991040367</v>
      </c>
      <c r="L78" s="302">
        <f t="shared" ref="L78:L85" si="21">SUM(J78:K78)</f>
        <v>3.390555326073486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0.48639395543257219</v>
      </c>
      <c r="C79" s="302">
        <v>1.3532721497727715</v>
      </c>
      <c r="D79" s="302">
        <f t="shared" si="19"/>
        <v>1.8396661052053438</v>
      </c>
      <c r="E79" s="303"/>
      <c r="F79" s="302">
        <v>0.58575551158319206</v>
      </c>
      <c r="G79" s="302">
        <v>1.6078430835860886</v>
      </c>
      <c r="H79" s="302">
        <f t="shared" si="20"/>
        <v>2.1935985951692807</v>
      </c>
      <c r="I79" s="303"/>
      <c r="J79" s="302">
        <v>0.45357663122304198</v>
      </c>
      <c r="K79" s="302">
        <v>1.156184808505875</v>
      </c>
      <c r="L79" s="302">
        <f t="shared" si="21"/>
        <v>1.6097614397289171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0.69977027049130847</v>
      </c>
      <c r="C80" s="302">
        <v>0.25864170560302008</v>
      </c>
      <c r="D80" s="302">
        <f t="shared" si="19"/>
        <v>0.9584119760943286</v>
      </c>
      <c r="E80" s="303"/>
      <c r="F80" s="302">
        <v>0.71596524512724702</v>
      </c>
      <c r="G80" s="302">
        <v>0.2884475967477193</v>
      </c>
      <c r="H80" s="302">
        <f t="shared" si="20"/>
        <v>1.0044128418749663</v>
      </c>
      <c r="I80" s="303"/>
      <c r="J80" s="302">
        <v>0.42791686973657045</v>
      </c>
      <c r="K80" s="302">
        <v>0.28910355869042231</v>
      </c>
      <c r="L80" s="302">
        <f t="shared" si="21"/>
        <v>0.71702042842699276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9.9175043299915014E-2</v>
      </c>
      <c r="C81" s="302">
        <v>1.8631412607869038</v>
      </c>
      <c r="D81" s="302">
        <f t="shared" si="19"/>
        <v>1.9623163040868188</v>
      </c>
      <c r="E81" s="303"/>
      <c r="F81" s="302">
        <v>0.11211080511196417</v>
      </c>
      <c r="G81" s="302">
        <v>1.4389803166383768</v>
      </c>
      <c r="H81" s="302">
        <f t="shared" si="20"/>
        <v>1.5510911217503409</v>
      </c>
      <c r="I81" s="303"/>
      <c r="J81" s="302">
        <v>0.10699875148605718</v>
      </c>
      <c r="K81" s="302">
        <v>0.91177186411637268</v>
      </c>
      <c r="L81" s="302">
        <f t="shared" si="21"/>
        <v>1.0187706156024299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0.1919618336206633</v>
      </c>
      <c r="C82" s="302">
        <v>3.7955052643922918E-2</v>
      </c>
      <c r="D82" s="302">
        <f t="shared" si="19"/>
        <v>0.22991688626458623</v>
      </c>
      <c r="E82" s="303"/>
      <c r="F82" s="302">
        <v>0.17296176394169588</v>
      </c>
      <c r="G82" s="302">
        <v>4.0247295467121573E-2</v>
      </c>
      <c r="H82" s="302">
        <f t="shared" si="20"/>
        <v>0.21320905940881746</v>
      </c>
      <c r="I82" s="303"/>
      <c r="J82" s="302">
        <v>0.12333492877713832</v>
      </c>
      <c r="K82" s="302">
        <v>3.3350959259351928E-2</v>
      </c>
      <c r="L82" s="302">
        <f t="shared" si="21"/>
        <v>0.15668588803649025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0.16014105005770832</v>
      </c>
      <c r="C83" s="302">
        <v>0.21124542301016894</v>
      </c>
      <c r="D83" s="302">
        <f t="shared" si="19"/>
        <v>0.37138647306787725</v>
      </c>
      <c r="E83" s="303"/>
      <c r="F83" s="302">
        <v>0.16757174279897583</v>
      </c>
      <c r="G83" s="302">
        <v>0.20411092281719478</v>
      </c>
      <c r="H83" s="302">
        <f t="shared" si="20"/>
        <v>0.37168266561617058</v>
      </c>
      <c r="I83" s="303"/>
      <c r="J83" s="302">
        <v>0.11036754743797769</v>
      </c>
      <c r="K83" s="302">
        <v>0.19155092459248013</v>
      </c>
      <c r="L83" s="302">
        <f t="shared" si="21"/>
        <v>0.30191847203045785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0.20380762961029111</v>
      </c>
      <c r="C84" s="302">
        <v>0.60228775177300209</v>
      </c>
      <c r="D84" s="302">
        <f t="shared" si="19"/>
        <v>0.80609538138329317</v>
      </c>
      <c r="E84" s="303"/>
      <c r="F84" s="302">
        <v>0.17595086852511896</v>
      </c>
      <c r="G84" s="302">
        <v>0.4543708993342972</v>
      </c>
      <c r="H84" s="302">
        <f t="shared" si="20"/>
        <v>0.63032176785941618</v>
      </c>
      <c r="I84" s="303"/>
      <c r="J84" s="302">
        <v>0.10359796478311649</v>
      </c>
      <c r="K84" s="302">
        <v>0.30281200945831699</v>
      </c>
      <c r="L84" s="302">
        <f t="shared" si="21"/>
        <v>0.40640997424143349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0.12022735065774021</v>
      </c>
      <c r="C85" s="302">
        <v>0.30087639081763679</v>
      </c>
      <c r="D85" s="302">
        <f t="shared" si="19"/>
        <v>0.42110374147537699</v>
      </c>
      <c r="E85" s="303"/>
      <c r="F85" s="302">
        <v>9.9549719443049259E-2</v>
      </c>
      <c r="G85" s="302">
        <v>0.22136911035519147</v>
      </c>
      <c r="H85" s="302">
        <f t="shared" si="20"/>
        <v>0.32091882979824071</v>
      </c>
      <c r="I85" s="303"/>
      <c r="J85" s="302">
        <v>0.12544551491774925</v>
      </c>
      <c r="K85" s="302">
        <v>0.17409062631153094</v>
      </c>
      <c r="L85" s="302">
        <f t="shared" si="21"/>
        <v>0.29953614122928018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2.7861005997347035</v>
      </c>
      <c r="C87" s="311">
        <f t="shared" ref="C87:D87" si="22">SUM(C77:C85)</f>
        <v>8.7608994002652967</v>
      </c>
      <c r="D87" s="311">
        <f t="shared" si="22"/>
        <v>11.547000000000002</v>
      </c>
      <c r="E87" s="311"/>
      <c r="F87" s="311">
        <f t="shared" ref="F87:H87" si="23">SUM(F77:F85)</f>
        <v>3.1744658215118582</v>
      </c>
      <c r="G87" s="311">
        <f t="shared" si="23"/>
        <v>9.2715341784881549</v>
      </c>
      <c r="H87" s="311">
        <f t="shared" si="23"/>
        <v>12.446000000000014</v>
      </c>
      <c r="I87" s="311"/>
      <c r="J87" s="311">
        <f t="shared" ref="J87:L87" si="24">SUM(J77:J85)</f>
        <v>2.3229177258318807</v>
      </c>
      <c r="K87" s="311">
        <f t="shared" si="24"/>
        <v>7.341082274168107</v>
      </c>
      <c r="L87" s="311">
        <f t="shared" si="24"/>
        <v>9.6639999999999873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0.92109706002603442</v>
      </c>
      <c r="C94" s="302">
        <v>3.9368449061586683</v>
      </c>
      <c r="D94" s="302">
        <f>SUM(B94:C94)</f>
        <v>4.8579419661847023</v>
      </c>
      <c r="E94" s="303"/>
      <c r="F94" s="302">
        <v>1.181373954072511</v>
      </c>
      <c r="G94" s="302">
        <v>4.3632305971547787</v>
      </c>
      <c r="H94" s="302">
        <f>SUM(F94:G94)</f>
        <v>5.5446045512272892</v>
      </c>
      <c r="I94" s="303"/>
      <c r="J94" s="302">
        <v>0.99012511620043986</v>
      </c>
      <c r="K94" s="302">
        <v>3.4395060414458287</v>
      </c>
      <c r="L94" s="302">
        <f>SUM(J94:K94)</f>
        <v>4.4296311576462681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1.1086353330642615</v>
      </c>
      <c r="C95" s="302">
        <v>4.4997869306389227</v>
      </c>
      <c r="D95" s="302">
        <f t="shared" ref="D95:D102" si="25">SUM(B95:C95)</f>
        <v>5.6084222637031846</v>
      </c>
      <c r="E95" s="303"/>
      <c r="F95" s="302">
        <v>1.4330253360754586</v>
      </c>
      <c r="G95" s="302">
        <v>5.6644632307344569</v>
      </c>
      <c r="H95" s="302">
        <f t="shared" ref="H95:H102" si="26">SUM(F95:G95)</f>
        <v>7.0974885668099157</v>
      </c>
      <c r="I95" s="303"/>
      <c r="J95" s="302">
        <v>1.3769084708661148</v>
      </c>
      <c r="K95" s="302">
        <v>5.6463232229214331</v>
      </c>
      <c r="L95" s="302">
        <f t="shared" ref="L95:L102" si="27">SUM(J95:K95)</f>
        <v>7.0232316937875474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1.3368964600634057</v>
      </c>
      <c r="C96" s="302">
        <v>3.2697203913721271</v>
      </c>
      <c r="D96" s="302">
        <f t="shared" si="25"/>
        <v>4.6066168514355326</v>
      </c>
      <c r="E96" s="303"/>
      <c r="F96" s="302">
        <v>1.3998106431500368</v>
      </c>
      <c r="G96" s="302">
        <v>3.6519697827814146</v>
      </c>
      <c r="H96" s="302">
        <f t="shared" si="26"/>
        <v>5.0517804259314509</v>
      </c>
      <c r="I96" s="303"/>
      <c r="J96" s="302">
        <v>1.2053541470110449</v>
      </c>
      <c r="K96" s="302">
        <v>2.9862050306517864</v>
      </c>
      <c r="L96" s="302">
        <f t="shared" si="27"/>
        <v>4.1915591776628318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1.750218171366188</v>
      </c>
      <c r="C97" s="302">
        <v>0.80759674239340451</v>
      </c>
      <c r="D97" s="302">
        <f t="shared" si="25"/>
        <v>2.5578149137595925</v>
      </c>
      <c r="E97" s="303"/>
      <c r="F97" s="302">
        <v>1.8205334883789734</v>
      </c>
      <c r="G97" s="302">
        <v>0.95911554901553975</v>
      </c>
      <c r="H97" s="302">
        <f t="shared" si="26"/>
        <v>2.7796490373945133</v>
      </c>
      <c r="I97" s="303"/>
      <c r="J97" s="302">
        <v>1.2054669471913431</v>
      </c>
      <c r="K97" s="302">
        <v>0.92899133272600787</v>
      </c>
      <c r="L97" s="302">
        <f t="shared" si="27"/>
        <v>2.134458279917351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0.57563864334046766</v>
      </c>
      <c r="C98" s="302">
        <v>6.1624323186709811</v>
      </c>
      <c r="D98" s="302">
        <f t="shared" si="25"/>
        <v>6.7380709620114487</v>
      </c>
      <c r="E98" s="303"/>
      <c r="F98" s="302">
        <v>0.52251807811681406</v>
      </c>
      <c r="G98" s="302">
        <v>5.0435167444894828</v>
      </c>
      <c r="H98" s="302">
        <f t="shared" si="26"/>
        <v>5.566034822606297</v>
      </c>
      <c r="I98" s="303"/>
      <c r="J98" s="302">
        <v>0.53676175131025461</v>
      </c>
      <c r="K98" s="302">
        <v>3.5007278225835363</v>
      </c>
      <c r="L98" s="302">
        <f t="shared" si="27"/>
        <v>4.037489573893791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0.21475835645789509</v>
      </c>
      <c r="C99" s="302">
        <v>0.22305762327209686</v>
      </c>
      <c r="D99" s="302">
        <f t="shared" si="25"/>
        <v>0.43781597972999198</v>
      </c>
      <c r="E99" s="303"/>
      <c r="F99" s="302">
        <v>0.24384817594844244</v>
      </c>
      <c r="G99" s="302">
        <v>0.25619359382053297</v>
      </c>
      <c r="H99" s="302">
        <f t="shared" si="26"/>
        <v>0.50004176976897541</v>
      </c>
      <c r="I99" s="303"/>
      <c r="J99" s="302">
        <v>0.18220564769840442</v>
      </c>
      <c r="K99" s="302">
        <v>0.27913995040843359</v>
      </c>
      <c r="L99" s="302">
        <f t="shared" si="27"/>
        <v>0.46134559810683801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0.46904050863154773</v>
      </c>
      <c r="C100" s="302">
        <v>0.53982019616174259</v>
      </c>
      <c r="D100" s="302">
        <f t="shared" si="25"/>
        <v>1.0088607047932903</v>
      </c>
      <c r="E100" s="303"/>
      <c r="F100" s="302">
        <v>0.4581254119466755</v>
      </c>
      <c r="G100" s="302">
        <v>0.54452075425004898</v>
      </c>
      <c r="H100" s="302">
        <f t="shared" si="26"/>
        <v>1.0026461661967245</v>
      </c>
      <c r="I100" s="303"/>
      <c r="J100" s="302">
        <v>0.37069702682167643</v>
      </c>
      <c r="K100" s="302">
        <v>0.51461933072866151</v>
      </c>
      <c r="L100" s="302">
        <f t="shared" si="27"/>
        <v>0.885316357550338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0.57148382990450575</v>
      </c>
      <c r="C101" s="302">
        <v>3.0941453203796554</v>
      </c>
      <c r="D101" s="302">
        <f t="shared" si="25"/>
        <v>3.6656291502841611</v>
      </c>
      <c r="E101" s="303"/>
      <c r="F101" s="302">
        <v>0.48878909483046573</v>
      </c>
      <c r="G101" s="302">
        <v>2.8119220724241756</v>
      </c>
      <c r="H101" s="302">
        <f t="shared" si="26"/>
        <v>3.3007111672546414</v>
      </c>
      <c r="I101" s="303"/>
      <c r="J101" s="302">
        <v>0.39889193515210802</v>
      </c>
      <c r="K101" s="302">
        <v>2.0289439808572798</v>
      </c>
      <c r="L101" s="302">
        <f t="shared" si="27"/>
        <v>2.4278359160093879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0.59286422098519764</v>
      </c>
      <c r="C102" s="302">
        <v>1.2279629871129045</v>
      </c>
      <c r="D102" s="302">
        <f t="shared" si="25"/>
        <v>1.8208272080981023</v>
      </c>
      <c r="E102" s="303"/>
      <c r="F102" s="302">
        <v>0.42262331951128307</v>
      </c>
      <c r="G102" s="302">
        <v>1.0694201732989281</v>
      </c>
      <c r="H102" s="302">
        <f t="shared" si="26"/>
        <v>1.4920434928102111</v>
      </c>
      <c r="I102" s="303"/>
      <c r="J102" s="302">
        <v>0.54189372819064519</v>
      </c>
      <c r="K102" s="302">
        <v>0.84623851723500931</v>
      </c>
      <c r="L102" s="302">
        <f t="shared" si="27"/>
        <v>1.3881322454256546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7.5406325838395043</v>
      </c>
      <c r="C104" s="311">
        <f t="shared" ref="C104:D104" si="28">SUM(C94:C102)</f>
        <v>23.761367416160503</v>
      </c>
      <c r="D104" s="311">
        <f t="shared" si="28"/>
        <v>31.302000000000007</v>
      </c>
      <c r="E104" s="311"/>
      <c r="F104" s="311">
        <f t="shared" ref="F104:H104" si="29">SUM(F94:F102)</f>
        <v>7.9706475020306602</v>
      </c>
      <c r="G104" s="311">
        <f t="shared" si="29"/>
        <v>24.364352497969357</v>
      </c>
      <c r="H104" s="311">
        <f t="shared" si="29"/>
        <v>32.335000000000022</v>
      </c>
      <c r="I104" s="311"/>
      <c r="J104" s="311">
        <f t="shared" ref="J104:L104" si="30">SUM(J94:J102)</f>
        <v>6.8083047704420308</v>
      </c>
      <c r="K104" s="311">
        <f t="shared" si="30"/>
        <v>20.170695229557978</v>
      </c>
      <c r="L104" s="311">
        <f t="shared" si="30"/>
        <v>26.97900000000001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0.13730689322339526</v>
      </c>
      <c r="C111" s="302">
        <v>0.58377193737483479</v>
      </c>
      <c r="D111" s="302">
        <f>SUM(B111:C111)</f>
        <v>0.72107883059823008</v>
      </c>
      <c r="E111" s="303"/>
      <c r="F111" s="302">
        <v>0.15476924536492156</v>
      </c>
      <c r="G111" s="302">
        <v>0.35962239943487234</v>
      </c>
      <c r="H111" s="302">
        <f>SUM(F111:G111)</f>
        <v>0.51439164479979393</v>
      </c>
      <c r="I111" s="303"/>
      <c r="J111" s="302">
        <v>0.12921153265545882</v>
      </c>
      <c r="K111" s="302">
        <v>0.32740051573913159</v>
      </c>
      <c r="L111" s="302">
        <f>SUM(J111:K111)</f>
        <v>0.45661204839459041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0.19557325804584502</v>
      </c>
      <c r="C112" s="302">
        <v>1.0940467167514616</v>
      </c>
      <c r="D112" s="302">
        <f t="shared" ref="D112:D119" si="31">SUM(B112:C112)</f>
        <v>1.2896199747973065</v>
      </c>
      <c r="E112" s="303"/>
      <c r="F112" s="302">
        <v>0.21706673658770367</v>
      </c>
      <c r="G112" s="302">
        <v>0.78837224346732582</v>
      </c>
      <c r="H112" s="302">
        <f t="shared" ref="H112:H119" si="32">SUM(F112:G112)</f>
        <v>1.0054389800550294</v>
      </c>
      <c r="I112" s="303"/>
      <c r="J112" s="302">
        <v>0.23467555985864566</v>
      </c>
      <c r="K112" s="302">
        <v>0.95873807101926289</v>
      </c>
      <c r="L112" s="302">
        <f t="shared" ref="L112:L119" si="33">SUM(J112:K112)</f>
        <v>1.1934136308779086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0.19412876950255203</v>
      </c>
      <c r="C113" s="302">
        <v>0.61618805042843972</v>
      </c>
      <c r="D113" s="302">
        <f t="shared" si="31"/>
        <v>0.81031681993099181</v>
      </c>
      <c r="E113" s="303"/>
      <c r="F113" s="302">
        <v>0.1896184520326395</v>
      </c>
      <c r="G113" s="302">
        <v>0.44580675583654455</v>
      </c>
      <c r="H113" s="302">
        <f t="shared" si="32"/>
        <v>0.63542520786918399</v>
      </c>
      <c r="I113" s="303"/>
      <c r="J113" s="302">
        <v>0.1692361737755558</v>
      </c>
      <c r="K113" s="302">
        <v>0.39964207482006359</v>
      </c>
      <c r="L113" s="302">
        <f t="shared" si="33"/>
        <v>0.56887824859561942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0.33727508653225285</v>
      </c>
      <c r="C114" s="302">
        <v>9.7734619865150918E-2</v>
      </c>
      <c r="D114" s="302">
        <f t="shared" si="31"/>
        <v>0.43500970639740377</v>
      </c>
      <c r="E114" s="303"/>
      <c r="F114" s="302">
        <v>0.21476918126598946</v>
      </c>
      <c r="G114" s="302">
        <v>5.7648397254009283E-2</v>
      </c>
      <c r="H114" s="302">
        <f t="shared" si="32"/>
        <v>0.27241757851999876</v>
      </c>
      <c r="I114" s="303"/>
      <c r="J114" s="302">
        <v>0.22270667408260006</v>
      </c>
      <c r="K114" s="302">
        <v>3.3418337894704137E-2</v>
      </c>
      <c r="L114" s="302">
        <f t="shared" si="33"/>
        <v>0.2561250119773042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3.9778806472014948E-2</v>
      </c>
      <c r="C115" s="302">
        <v>1.1865818934061161</v>
      </c>
      <c r="D115" s="302">
        <f t="shared" si="31"/>
        <v>1.2263606998781311</v>
      </c>
      <c r="E115" s="303"/>
      <c r="F115" s="302">
        <v>8.7396405912384789E-2</v>
      </c>
      <c r="G115" s="302">
        <v>0.55508232397019286</v>
      </c>
      <c r="H115" s="302">
        <f t="shared" si="32"/>
        <v>0.64247872988257759</v>
      </c>
      <c r="I115" s="303"/>
      <c r="J115" s="302">
        <v>0.1154352058940851</v>
      </c>
      <c r="K115" s="302">
        <v>0.41298398074819342</v>
      </c>
      <c r="L115" s="302">
        <f t="shared" si="33"/>
        <v>0.52841918664227849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4.5199773738137668E-2</v>
      </c>
      <c r="C116" s="302">
        <v>4.6423453550064865E-2</v>
      </c>
      <c r="D116" s="302">
        <f t="shared" si="31"/>
        <v>9.1623227288202533E-2</v>
      </c>
      <c r="E116" s="303"/>
      <c r="F116" s="302">
        <v>7.4189461635007073E-2</v>
      </c>
      <c r="G116" s="302">
        <v>2.7814982107377519E-2</v>
      </c>
      <c r="H116" s="302">
        <f t="shared" si="32"/>
        <v>0.1020044437423846</v>
      </c>
      <c r="I116" s="303"/>
      <c r="J116" s="302">
        <v>6.3006664147666272E-2</v>
      </c>
      <c r="K116" s="302">
        <v>2.7211579728856811E-2</v>
      </c>
      <c r="L116" s="302">
        <f t="shared" si="33"/>
        <v>9.021824387652308E-2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0.46218408710228376</v>
      </c>
      <c r="C117" s="302">
        <v>0.25437675528744313</v>
      </c>
      <c r="D117" s="302">
        <f t="shared" si="31"/>
        <v>0.71656084238972695</v>
      </c>
      <c r="E117" s="303"/>
      <c r="F117" s="302">
        <v>0.29749583487656733</v>
      </c>
      <c r="G117" s="302">
        <v>0.13318351171984935</v>
      </c>
      <c r="H117" s="302">
        <f t="shared" si="32"/>
        <v>0.43067934659641671</v>
      </c>
      <c r="I117" s="303"/>
      <c r="J117" s="302">
        <v>0.28073288221976689</v>
      </c>
      <c r="K117" s="302">
        <v>0.13746195298785982</v>
      </c>
      <c r="L117" s="302">
        <f t="shared" si="33"/>
        <v>0.41819483520762668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7.2817625732978005E-3</v>
      </c>
      <c r="C118" s="302">
        <v>0.25290622828888465</v>
      </c>
      <c r="D118" s="302">
        <f t="shared" si="31"/>
        <v>0.26018799086218247</v>
      </c>
      <c r="E118" s="303"/>
      <c r="F118" s="302">
        <v>1.1884899568658739E-2</v>
      </c>
      <c r="G118" s="302">
        <v>0.11109371877181019</v>
      </c>
      <c r="H118" s="302">
        <f t="shared" si="32"/>
        <v>0.12297861834046893</v>
      </c>
      <c r="I118" s="303"/>
      <c r="J118" s="302">
        <v>2.040660006609113E-2</v>
      </c>
      <c r="K118" s="302">
        <v>0.10890459518726793</v>
      </c>
      <c r="L118" s="302">
        <f t="shared" si="33"/>
        <v>0.12931119525335905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1.8971948303755197E-2</v>
      </c>
      <c r="C119" s="302">
        <v>7.5269959554065194E-2</v>
      </c>
      <c r="D119" s="302">
        <f t="shared" si="31"/>
        <v>9.4241907857820384E-2</v>
      </c>
      <c r="E119" s="303"/>
      <c r="F119" s="302">
        <v>3.6431888688059771E-2</v>
      </c>
      <c r="G119" s="302">
        <v>3.1753561506083147E-2</v>
      </c>
      <c r="H119" s="302">
        <f t="shared" si="32"/>
        <v>6.8185450194142919E-2</v>
      </c>
      <c r="I119" s="303"/>
      <c r="J119" s="302">
        <v>4.1684100106658024E-2</v>
      </c>
      <c r="K119" s="302">
        <v>2.3143499068132858E-2</v>
      </c>
      <c r="L119" s="302">
        <f t="shared" si="33"/>
        <v>6.482759917479089E-2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1.4377003854935344</v>
      </c>
      <c r="C121" s="311">
        <f t="shared" ref="C121:D121" si="34">SUM(C111:C119)</f>
        <v>4.2072996145064607</v>
      </c>
      <c r="D121" s="311">
        <f t="shared" si="34"/>
        <v>5.644999999999996</v>
      </c>
      <c r="E121" s="311"/>
      <c r="F121" s="311">
        <f t="shared" ref="F121:H121" si="35">SUM(F111:F119)</f>
        <v>1.2836221059319317</v>
      </c>
      <c r="G121" s="311">
        <f t="shared" si="35"/>
        <v>2.5103778940680654</v>
      </c>
      <c r="H121" s="311">
        <f t="shared" si="35"/>
        <v>3.7939999999999974</v>
      </c>
      <c r="I121" s="311"/>
      <c r="J121" s="311">
        <f t="shared" ref="J121:L121" si="36">SUM(J111:J119)</f>
        <v>1.2770953928065278</v>
      </c>
      <c r="K121" s="311">
        <f t="shared" si="36"/>
        <v>2.428904607193473</v>
      </c>
      <c r="L121" s="311">
        <f t="shared" si="36"/>
        <v>3.7060000000000013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8.1649493521583225E-2</v>
      </c>
      <c r="C128" s="302">
        <v>0.37002150297888015</v>
      </c>
      <c r="D128" s="302">
        <f>SUM(B128:C128)</f>
        <v>0.45167099650046338</v>
      </c>
      <c r="E128" s="303"/>
      <c r="F128" s="302">
        <v>8.6030607911830745E-2</v>
      </c>
      <c r="G128" s="302">
        <v>0.59159355897685328</v>
      </c>
      <c r="H128" s="302">
        <f>SUM(F128:G128)</f>
        <v>0.67762416688868399</v>
      </c>
      <c r="I128" s="303"/>
      <c r="J128" s="302">
        <v>0.10599401424954068</v>
      </c>
      <c r="K128" s="302">
        <v>0.67282502092299912</v>
      </c>
      <c r="L128" s="302">
        <f>SUM(J128:K128)</f>
        <v>0.77881903517253981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0.14476915001738327</v>
      </c>
      <c r="C129" s="302">
        <v>0.30391974920447123</v>
      </c>
      <c r="D129" s="302">
        <f t="shared" ref="D129:D136" si="37">SUM(B129:C129)</f>
        <v>0.44868889922185451</v>
      </c>
      <c r="E129" s="303"/>
      <c r="F129" s="302">
        <v>0.18228829822612078</v>
      </c>
      <c r="G129" s="302">
        <v>0.5013254926437406</v>
      </c>
      <c r="H129" s="302">
        <f t="shared" ref="H129:H136" si="38">SUM(F129:G129)</f>
        <v>0.6836137908698614</v>
      </c>
      <c r="I129" s="303"/>
      <c r="J129" s="302">
        <v>0.29383865459724418</v>
      </c>
      <c r="K129" s="302">
        <v>0.66796467203607934</v>
      </c>
      <c r="L129" s="302">
        <f t="shared" ref="L129:L136" si="39">SUM(J129:K129)</f>
        <v>0.96180332663332346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0.20816278085069501</v>
      </c>
      <c r="C130" s="302">
        <v>0.26388751311472036</v>
      </c>
      <c r="D130" s="302">
        <f t="shared" si="37"/>
        <v>0.47205029396541537</v>
      </c>
      <c r="E130" s="303"/>
      <c r="F130" s="302">
        <v>0.21607458672000746</v>
      </c>
      <c r="G130" s="302">
        <v>0.39208356345672796</v>
      </c>
      <c r="H130" s="302">
        <f t="shared" si="38"/>
        <v>0.60815815017673547</v>
      </c>
      <c r="I130" s="303"/>
      <c r="J130" s="302">
        <v>0.29214699140920058</v>
      </c>
      <c r="K130" s="302">
        <v>0.42583775314491895</v>
      </c>
      <c r="L130" s="302">
        <f t="shared" si="39"/>
        <v>0.71798474455411954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0.17548560911385172</v>
      </c>
      <c r="C131" s="302">
        <v>4.8204114993219777E-2</v>
      </c>
      <c r="D131" s="302">
        <f t="shared" si="37"/>
        <v>0.2236897241070715</v>
      </c>
      <c r="E131" s="303"/>
      <c r="F131" s="302">
        <v>0.13886291632390299</v>
      </c>
      <c r="G131" s="302">
        <v>0.1058102075124434</v>
      </c>
      <c r="H131" s="302">
        <f t="shared" si="38"/>
        <v>0.24467312383634637</v>
      </c>
      <c r="I131" s="303"/>
      <c r="J131" s="302">
        <v>0.11130741102607694</v>
      </c>
      <c r="K131" s="302">
        <v>0.13448058239674518</v>
      </c>
      <c r="L131" s="302">
        <f t="shared" si="39"/>
        <v>0.24578799342282212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5.1439389734452577E-2</v>
      </c>
      <c r="C132" s="302">
        <v>0.23517330464680328</v>
      </c>
      <c r="D132" s="302">
        <f t="shared" si="37"/>
        <v>0.28661269438125586</v>
      </c>
      <c r="E132" s="303"/>
      <c r="F132" s="302">
        <v>3.5399468645115402E-2</v>
      </c>
      <c r="G132" s="302">
        <v>0.36495551231619144</v>
      </c>
      <c r="H132" s="302">
        <f t="shared" si="38"/>
        <v>0.40035498096130684</v>
      </c>
      <c r="I132" s="303"/>
      <c r="J132" s="302">
        <v>7.114768197799505E-2</v>
      </c>
      <c r="K132" s="302">
        <v>0.41086361899452267</v>
      </c>
      <c r="L132" s="302">
        <f t="shared" si="39"/>
        <v>0.48201130097251771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4.789817858325042E-2</v>
      </c>
      <c r="C133" s="302">
        <v>3.9187234193469367E-2</v>
      </c>
      <c r="D133" s="302">
        <f t="shared" si="37"/>
        <v>8.7085412776719787E-2</v>
      </c>
      <c r="E133" s="303"/>
      <c r="F133" s="302">
        <v>3.3491472749880784E-2</v>
      </c>
      <c r="G133" s="302">
        <v>6.221555854871566E-2</v>
      </c>
      <c r="H133" s="302">
        <f t="shared" si="38"/>
        <v>9.5707031298596451E-2</v>
      </c>
      <c r="I133" s="303"/>
      <c r="J133" s="302">
        <v>4.4218251276531756E-2</v>
      </c>
      <c r="K133" s="302">
        <v>8.0351929193813135E-2</v>
      </c>
      <c r="L133" s="302">
        <f t="shared" si="39"/>
        <v>0.12457018047034489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6.7737796489741417E-2</v>
      </c>
      <c r="C134" s="302">
        <v>4.1924830824672507E-2</v>
      </c>
      <c r="D134" s="302">
        <f>SUM(B134:C134)</f>
        <v>0.10966262731441392</v>
      </c>
      <c r="E134" s="303"/>
      <c r="F134" s="302">
        <v>4.5382128015534096E-2</v>
      </c>
      <c r="G134" s="302">
        <v>9.5961974487579163E-2</v>
      </c>
      <c r="H134" s="302">
        <f t="shared" si="38"/>
        <v>0.14134410250311324</v>
      </c>
      <c r="I134" s="303"/>
      <c r="J134" s="302">
        <v>5.2714046226112372E-2</v>
      </c>
      <c r="K134" s="302">
        <v>0.13170146515930151</v>
      </c>
      <c r="L134" s="302">
        <f t="shared" si="39"/>
        <v>0.18441551138541387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4.3782703932759716E-2</v>
      </c>
      <c r="C135" s="302">
        <v>0.58981032525331911</v>
      </c>
      <c r="D135" s="302">
        <f t="shared" si="37"/>
        <v>0.63359302918607885</v>
      </c>
      <c r="E135" s="303"/>
      <c r="F135" s="302">
        <v>3.2427939085415726E-2</v>
      </c>
      <c r="G135" s="302">
        <v>0.70284557599010977</v>
      </c>
      <c r="H135" s="302">
        <f t="shared" si="38"/>
        <v>0.73527351507552552</v>
      </c>
      <c r="I135" s="303"/>
      <c r="J135" s="302">
        <v>3.7504823659361718E-2</v>
      </c>
      <c r="K135" s="302">
        <v>0.87734998266728592</v>
      </c>
      <c r="L135" s="302">
        <f t="shared" si="39"/>
        <v>0.91485480632664762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6.6326975628658011E-2</v>
      </c>
      <c r="C136" s="302">
        <v>0.56561934691807114</v>
      </c>
      <c r="D136" s="302">
        <f t="shared" si="37"/>
        <v>0.63194632254672911</v>
      </c>
      <c r="E136" s="303"/>
      <c r="F136" s="302">
        <v>3.3188269058746812E-2</v>
      </c>
      <c r="G136" s="302">
        <v>0.59106286933106833</v>
      </c>
      <c r="H136" s="302">
        <f t="shared" si="38"/>
        <v>0.62425113838981516</v>
      </c>
      <c r="I136" s="303"/>
      <c r="J136" s="302">
        <v>5.0400123118506585E-2</v>
      </c>
      <c r="K136" s="302">
        <v>0.59035297794375596</v>
      </c>
      <c r="L136" s="302">
        <f t="shared" si="39"/>
        <v>0.64075310106226258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0.88725207787237537</v>
      </c>
      <c r="C138" s="311">
        <f t="shared" ref="C138" si="40">SUM(C128:C136)</f>
        <v>2.457747922127627</v>
      </c>
      <c r="D138" s="311">
        <f>SUM(D128:D136)</f>
        <v>3.345000000000002</v>
      </c>
      <c r="E138" s="311"/>
      <c r="F138" s="311">
        <f t="shared" ref="F138:H138" si="41">SUM(F128:F136)</f>
        <v>0.80314568673655484</v>
      </c>
      <c r="G138" s="311">
        <f t="shared" si="41"/>
        <v>3.4078543132634294</v>
      </c>
      <c r="H138" s="311">
        <f t="shared" si="41"/>
        <v>4.2109999999999843</v>
      </c>
      <c r="I138" s="311"/>
      <c r="J138" s="311">
        <f t="shared" ref="J138:L138" si="42">SUM(J128:J136)</f>
        <v>1.0592719975405698</v>
      </c>
      <c r="K138" s="311">
        <f t="shared" si="42"/>
        <v>3.9917280024594217</v>
      </c>
      <c r="L138" s="311">
        <f t="shared" si="42"/>
        <v>5.0509999999999913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1.0808943652848508</v>
      </c>
      <c r="C145" s="302">
        <v>5.4973912468465302</v>
      </c>
      <c r="D145" s="302">
        <f>SUM(B145:C145)</f>
        <v>6.5782856121313813</v>
      </c>
      <c r="E145" s="303"/>
      <c r="F145" s="302">
        <v>1.7100297385110705</v>
      </c>
      <c r="G145" s="302">
        <v>7.7652401955796249</v>
      </c>
      <c r="H145" s="302">
        <f>SUM(F145:G145)</f>
        <v>9.4752699340906954</v>
      </c>
      <c r="I145" s="303"/>
      <c r="J145" s="302">
        <v>2.1368319610306381</v>
      </c>
      <c r="K145" s="302">
        <v>8.464947514035531</v>
      </c>
      <c r="L145" s="302">
        <f>SUM(J145:K145)</f>
        <v>10.60177947506617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0.90156199401782844</v>
      </c>
      <c r="C146" s="302">
        <v>5.0795709983908734</v>
      </c>
      <c r="D146" s="302">
        <f t="shared" ref="D146:D153" si="43">SUM(B146:C146)</f>
        <v>5.9811329924087016</v>
      </c>
      <c r="E146" s="303"/>
      <c r="F146" s="302">
        <v>1.4568643024470849</v>
      </c>
      <c r="G146" s="302">
        <v>7.3645182540869047</v>
      </c>
      <c r="H146" s="302">
        <f t="shared" ref="H146:H153" si="44">SUM(F146:G146)</f>
        <v>8.8213825565339903</v>
      </c>
      <c r="I146" s="303"/>
      <c r="J146" s="302">
        <v>2.1450931068863222</v>
      </c>
      <c r="K146" s="302">
        <v>10.739017533182002</v>
      </c>
      <c r="L146" s="302">
        <f t="shared" ref="L146:L153" si="45">SUM(J146:K146)</f>
        <v>12.884110640068325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0.85553107224325087</v>
      </c>
      <c r="C147" s="302">
        <v>2.6381767719994067</v>
      </c>
      <c r="D147" s="302">
        <f t="shared" si="43"/>
        <v>3.4937078442426577</v>
      </c>
      <c r="E147" s="303"/>
      <c r="F147" s="302">
        <v>1.2168170353485106</v>
      </c>
      <c r="G147" s="302">
        <v>3.6391801224730478</v>
      </c>
      <c r="H147" s="302">
        <f t="shared" si="44"/>
        <v>4.8559971578215588</v>
      </c>
      <c r="I147" s="303"/>
      <c r="J147" s="302">
        <v>1.6296192205865045</v>
      </c>
      <c r="K147" s="302">
        <v>4.2898478601861809</v>
      </c>
      <c r="L147" s="302">
        <f t="shared" si="45"/>
        <v>5.9194670807726855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4.1493704153020516</v>
      </c>
      <c r="C148" s="302">
        <v>0.51895836041482213</v>
      </c>
      <c r="D148" s="302">
        <f t="shared" si="43"/>
        <v>4.6683287757168737</v>
      </c>
      <c r="E148" s="303"/>
      <c r="F148" s="302">
        <v>4.9066425804938589</v>
      </c>
      <c r="G148" s="302">
        <v>0.67934824587904985</v>
      </c>
      <c r="H148" s="302">
        <f t="shared" si="44"/>
        <v>5.5859908263729086</v>
      </c>
      <c r="I148" s="303"/>
      <c r="J148" s="302">
        <v>4.8724040353662286</v>
      </c>
      <c r="K148" s="302">
        <v>0.85894224666455032</v>
      </c>
      <c r="L148" s="302">
        <f t="shared" si="45"/>
        <v>5.7313462820307786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0.40442126977833065</v>
      </c>
      <c r="C149" s="302">
        <v>24.84923165702633</v>
      </c>
      <c r="D149" s="302">
        <f t="shared" si="43"/>
        <v>25.253652926804662</v>
      </c>
      <c r="E149" s="303"/>
      <c r="F149" s="302">
        <v>0.50153545418585754</v>
      </c>
      <c r="G149" s="302">
        <v>23.617916529526088</v>
      </c>
      <c r="H149" s="302">
        <f t="shared" si="44"/>
        <v>24.119451983711947</v>
      </c>
      <c r="I149" s="303"/>
      <c r="J149" s="302">
        <v>0.90650797686157136</v>
      </c>
      <c r="K149" s="302">
        <v>25.123903746660954</v>
      </c>
      <c r="L149" s="302">
        <f t="shared" si="45"/>
        <v>26.030411723522526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4.6819734630881488E-2</v>
      </c>
      <c r="C150" s="302">
        <v>0.1298790768726108</v>
      </c>
      <c r="D150" s="302">
        <f t="shared" si="43"/>
        <v>0.17669881150349229</v>
      </c>
      <c r="E150" s="303"/>
      <c r="F150" s="302">
        <v>5.447886452673923E-2</v>
      </c>
      <c r="G150" s="302">
        <v>0.17926961205059144</v>
      </c>
      <c r="H150" s="302">
        <f t="shared" si="44"/>
        <v>0.23374847657733067</v>
      </c>
      <c r="I150" s="303"/>
      <c r="J150" s="302">
        <v>6.160517758205894E-2</v>
      </c>
      <c r="K150" s="302">
        <v>0.17794069792379072</v>
      </c>
      <c r="L150" s="302">
        <f t="shared" si="45"/>
        <v>0.23954587550584966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0.44452212369937816</v>
      </c>
      <c r="C151" s="302">
        <v>0.39015340443498087</v>
      </c>
      <c r="D151" s="302">
        <f t="shared" si="43"/>
        <v>0.83467552813435897</v>
      </c>
      <c r="E151" s="303"/>
      <c r="F151" s="302">
        <v>0.56549345999843736</v>
      </c>
      <c r="G151" s="302">
        <v>0.48692791019866799</v>
      </c>
      <c r="H151" s="302">
        <f t="shared" si="44"/>
        <v>1.0524213701971052</v>
      </c>
      <c r="I151" s="303"/>
      <c r="J151" s="302">
        <v>0.64016368430261406</v>
      </c>
      <c r="K151" s="302">
        <v>0.59844684131105208</v>
      </c>
      <c r="L151" s="302">
        <f t="shared" si="45"/>
        <v>1.2386105256136661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6.5517430422866091E-2</v>
      </c>
      <c r="C152" s="302">
        <v>4.4573354471133078</v>
      </c>
      <c r="D152" s="302">
        <f t="shared" si="43"/>
        <v>4.5228528775361738</v>
      </c>
      <c r="E152" s="303"/>
      <c r="F152" s="302">
        <v>6.7181324052921612E-2</v>
      </c>
      <c r="G152" s="302">
        <v>4.6531490493112324</v>
      </c>
      <c r="H152" s="302">
        <f t="shared" si="44"/>
        <v>4.7203303733641544</v>
      </c>
      <c r="I152" s="303"/>
      <c r="J152" s="302">
        <v>9.293970076070085E-2</v>
      </c>
      <c r="K152" s="302">
        <v>5.3850463546299032</v>
      </c>
      <c r="L152" s="302">
        <f t="shared" si="45"/>
        <v>5.4779860553906037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0.27331432381092857</v>
      </c>
      <c r="C153" s="302">
        <v>2.9813503077108878</v>
      </c>
      <c r="D153" s="302">
        <f t="shared" si="43"/>
        <v>3.2546646315218162</v>
      </c>
      <c r="E153" s="303"/>
      <c r="F153" s="302">
        <v>0.25089818425992105</v>
      </c>
      <c r="G153" s="302">
        <v>3.0635091370704965</v>
      </c>
      <c r="H153" s="302">
        <f t="shared" si="44"/>
        <v>3.3144073213304175</v>
      </c>
      <c r="I153" s="303"/>
      <c r="J153" s="302">
        <v>0.40182879904446006</v>
      </c>
      <c r="K153" s="302">
        <v>3.9299135429849241</v>
      </c>
      <c r="L153" s="302">
        <f t="shared" si="45"/>
        <v>4.3317423420293846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8.2219527291903667</v>
      </c>
      <c r="C155" s="311">
        <f t="shared" ref="C155:D155" si="46">SUM(C145:C153)</f>
        <v>46.542047270809753</v>
      </c>
      <c r="D155" s="311">
        <f t="shared" si="46"/>
        <v>54.764000000000124</v>
      </c>
      <c r="E155" s="311"/>
      <c r="F155" s="311">
        <f t="shared" ref="F155:H155" si="47">SUM(F145:F153)</f>
        <v>10.729940943824401</v>
      </c>
      <c r="G155" s="311">
        <f t="shared" si="47"/>
        <v>51.449059056175699</v>
      </c>
      <c r="H155" s="311">
        <f t="shared" si="47"/>
        <v>62.179000000000116</v>
      </c>
      <c r="I155" s="311"/>
      <c r="J155" s="311">
        <f t="shared" ref="J155:L155" si="48">SUM(J145:J153)</f>
        <v>12.8869936624211</v>
      </c>
      <c r="K155" s="311">
        <f t="shared" si="48"/>
        <v>59.568006337578886</v>
      </c>
      <c r="L155" s="311">
        <f t="shared" si="48"/>
        <v>72.454999999999984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7.1275577940043329</v>
      </c>
      <c r="C162" s="302">
        <v>11.025800445276284</v>
      </c>
      <c r="D162" s="302">
        <f>SUM(B162:C162)</f>
        <v>18.153358239280617</v>
      </c>
      <c r="E162" s="303"/>
      <c r="F162" s="302">
        <v>9.3751723091412824</v>
      </c>
      <c r="G162" s="302">
        <v>12.849490879794592</v>
      </c>
      <c r="H162" s="302">
        <f>SUM(F162:G162)</f>
        <v>22.224663188935875</v>
      </c>
      <c r="I162" s="303"/>
      <c r="J162" s="302">
        <v>10.878909576440222</v>
      </c>
      <c r="K162" s="302">
        <v>12.957774714786668</v>
      </c>
      <c r="L162" s="302">
        <f>SUM(J162:K162)</f>
        <v>23.836684291226888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5.3129138171020651</v>
      </c>
      <c r="C163" s="302">
        <v>5.3250498331724572</v>
      </c>
      <c r="D163" s="302">
        <f t="shared" ref="D163:D170" si="49">SUM(B163:C163)</f>
        <v>10.637963650274521</v>
      </c>
      <c r="E163" s="303"/>
      <c r="F163" s="302">
        <v>7.6630817837608385</v>
      </c>
      <c r="G163" s="302">
        <v>7.1064518990739378</v>
      </c>
      <c r="H163" s="302">
        <f t="shared" ref="H163:H170" si="50">SUM(F163:G163)</f>
        <v>14.769533682834776</v>
      </c>
      <c r="I163" s="303"/>
      <c r="J163" s="302">
        <v>9.6572062790915876</v>
      </c>
      <c r="K163" s="302">
        <v>9.1173138193818772</v>
      </c>
      <c r="L163" s="302">
        <f t="shared" ref="L163:L170" si="51">SUM(J163:K163)</f>
        <v>18.774520098473467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5.9489055655837673</v>
      </c>
      <c r="C164" s="302">
        <v>5.742442290444477</v>
      </c>
      <c r="D164" s="302">
        <f t="shared" si="49"/>
        <v>11.691347856028244</v>
      </c>
      <c r="E164" s="303"/>
      <c r="F164" s="302">
        <v>7.4674133790338617</v>
      </c>
      <c r="G164" s="302">
        <v>6.8989609755608816</v>
      </c>
      <c r="H164" s="302">
        <f t="shared" si="50"/>
        <v>14.366374354594743</v>
      </c>
      <c r="I164" s="303"/>
      <c r="J164" s="302">
        <v>8.7727586890703417</v>
      </c>
      <c r="K164" s="302">
        <v>7.1095279652037533</v>
      </c>
      <c r="L164" s="302">
        <f t="shared" si="51"/>
        <v>15.882286654274095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9.3999588949106805</v>
      </c>
      <c r="C165" s="302">
        <v>3.4986339720806612</v>
      </c>
      <c r="D165" s="302">
        <f t="shared" si="49"/>
        <v>12.898592866991342</v>
      </c>
      <c r="E165" s="303"/>
      <c r="F165" s="302">
        <v>9.8503214488311333</v>
      </c>
      <c r="G165" s="302">
        <v>4.2473307533875664</v>
      </c>
      <c r="H165" s="302">
        <f t="shared" si="50"/>
        <v>14.097652202218701</v>
      </c>
      <c r="I165" s="303"/>
      <c r="J165" s="302">
        <v>9.4238842140306058</v>
      </c>
      <c r="K165" s="302">
        <v>5.3954767071326772</v>
      </c>
      <c r="L165" s="302">
        <f t="shared" si="51"/>
        <v>14.819360921163284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1.6644567967272919</v>
      </c>
      <c r="C166" s="302">
        <v>8.8992720070724562</v>
      </c>
      <c r="D166" s="302">
        <f t="shared" si="49"/>
        <v>10.563728803799748</v>
      </c>
      <c r="E166" s="303"/>
      <c r="F166" s="302">
        <v>1.5878202674931312</v>
      </c>
      <c r="G166" s="302">
        <v>8.098115482349014</v>
      </c>
      <c r="H166" s="302">
        <f t="shared" si="50"/>
        <v>9.6859357498421446</v>
      </c>
      <c r="I166" s="303"/>
      <c r="J166" s="302">
        <v>1.7325876822335557</v>
      </c>
      <c r="K166" s="302">
        <v>8.00249063779445</v>
      </c>
      <c r="L166" s="302">
        <f t="shared" si="51"/>
        <v>9.7350783200280055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1.1780098700052792</v>
      </c>
      <c r="C167" s="302">
        <v>0.24723928357688674</v>
      </c>
      <c r="D167" s="302">
        <f t="shared" si="49"/>
        <v>1.4252491535821661</v>
      </c>
      <c r="E167" s="303"/>
      <c r="F167" s="302">
        <v>1.261381154676027</v>
      </c>
      <c r="G167" s="302">
        <v>0.2877681047805975</v>
      </c>
      <c r="H167" s="302">
        <f t="shared" si="50"/>
        <v>1.5491492594566245</v>
      </c>
      <c r="I167" s="303"/>
      <c r="J167" s="302">
        <v>1.5169761315447234</v>
      </c>
      <c r="K167" s="302">
        <v>0.33110103230946686</v>
      </c>
      <c r="L167" s="302">
        <f t="shared" si="51"/>
        <v>1.8480771638541902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23.731198461389891</v>
      </c>
      <c r="C168" s="302">
        <v>16.77314667218754</v>
      </c>
      <c r="D168" s="302">
        <f t="shared" si="49"/>
        <v>40.504345133577431</v>
      </c>
      <c r="E168" s="303"/>
      <c r="F168" s="302">
        <v>23.874730448238751</v>
      </c>
      <c r="G168" s="302">
        <v>18.157476992640401</v>
      </c>
      <c r="H168" s="302">
        <f t="shared" si="50"/>
        <v>42.032207440879148</v>
      </c>
      <c r="I168" s="303"/>
      <c r="J168" s="302">
        <v>20.703391727582311</v>
      </c>
      <c r="K168" s="302">
        <v>18.542799923636384</v>
      </c>
      <c r="L168" s="302">
        <f t="shared" si="51"/>
        <v>39.246191651218695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0.90349985298120239</v>
      </c>
      <c r="C169" s="302">
        <v>6.6477493948352935</v>
      </c>
      <c r="D169" s="302">
        <f t="shared" si="49"/>
        <v>7.5512492478164956</v>
      </c>
      <c r="E169" s="303"/>
      <c r="F169" s="302">
        <v>0.78753514245138445</v>
      </c>
      <c r="G169" s="302">
        <v>5.9707773152961643</v>
      </c>
      <c r="H169" s="302">
        <f t="shared" si="50"/>
        <v>6.7583124577475484</v>
      </c>
      <c r="I169" s="303"/>
      <c r="J169" s="302">
        <v>0.91054564329950194</v>
      </c>
      <c r="K169" s="302">
        <v>5.6120556134383754</v>
      </c>
      <c r="L169" s="302">
        <f t="shared" si="51"/>
        <v>6.5226012567378771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6.667688598574296</v>
      </c>
      <c r="C170" s="302">
        <v>7.441476450074993</v>
      </c>
      <c r="D170" s="302">
        <f t="shared" si="49"/>
        <v>14.109165048649288</v>
      </c>
      <c r="E170" s="303"/>
      <c r="F170" s="302">
        <v>5.9376878805083333</v>
      </c>
      <c r="G170" s="302">
        <v>6.377483782982341</v>
      </c>
      <c r="H170" s="302">
        <f t="shared" si="50"/>
        <v>12.315171663490673</v>
      </c>
      <c r="I170" s="303"/>
      <c r="J170" s="302">
        <v>5.2278518682729462</v>
      </c>
      <c r="K170" s="302">
        <v>5.5373477747505078</v>
      </c>
      <c r="L170" s="302">
        <f t="shared" si="51"/>
        <v>10.765199643023454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61.934189651278807</v>
      </c>
      <c r="C172" s="311">
        <f t="shared" ref="C172:D172" si="52">SUM(C162:C170)</f>
        <v>65.600810348721055</v>
      </c>
      <c r="D172" s="311">
        <f t="shared" si="52"/>
        <v>127.53499999999985</v>
      </c>
      <c r="E172" s="311"/>
      <c r="F172" s="311">
        <f t="shared" ref="F172:H172" si="53">SUM(F162:F170)</f>
        <v>67.805143814134738</v>
      </c>
      <c r="G172" s="311">
        <f t="shared" si="53"/>
        <v>69.993856185865482</v>
      </c>
      <c r="H172" s="311">
        <f t="shared" si="53"/>
        <v>137.79900000000023</v>
      </c>
      <c r="I172" s="311"/>
      <c r="J172" s="311">
        <f t="shared" ref="J172:L172" si="54">SUM(J162:J170)</f>
        <v>68.8241118115658</v>
      </c>
      <c r="K172" s="311">
        <f t="shared" si="54"/>
        <v>72.605888188434164</v>
      </c>
      <c r="L172" s="311">
        <f t="shared" si="54"/>
        <v>141.42999999999998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0.47321843781149947</v>
      </c>
      <c r="C179" s="302">
        <v>2.1735374651208641</v>
      </c>
      <c r="D179" s="302">
        <f>SUM(B179:C179)</f>
        <v>2.6467559029323637</v>
      </c>
      <c r="E179" s="303"/>
      <c r="F179" s="302">
        <v>0.64442715175438725</v>
      </c>
      <c r="G179" s="302">
        <v>2.2757867037318635</v>
      </c>
      <c r="H179" s="302">
        <f>SUM(F179:G179)</f>
        <v>2.9202138554862507</v>
      </c>
      <c r="I179" s="303"/>
      <c r="J179" s="302">
        <v>0.782109294966431</v>
      </c>
      <c r="K179" s="302">
        <v>2.1313679173024531</v>
      </c>
      <c r="L179" s="302">
        <f>SUM(J179:K179)</f>
        <v>2.9134772122688841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0.40260345981264967</v>
      </c>
      <c r="C180" s="302">
        <v>1.5418325647630353</v>
      </c>
      <c r="D180" s="302">
        <f t="shared" ref="D180:D187" si="55">SUM(B180:C180)</f>
        <v>1.9444360245756851</v>
      </c>
      <c r="E180" s="303"/>
      <c r="F180" s="302">
        <v>0.66026913662096265</v>
      </c>
      <c r="G180" s="302">
        <v>2.1129648174860458</v>
      </c>
      <c r="H180" s="302">
        <f t="shared" ref="H180:H187" si="56">SUM(F180:G180)</f>
        <v>2.7732339541070083</v>
      </c>
      <c r="I180" s="303"/>
      <c r="J180" s="302">
        <v>0.90902457240591994</v>
      </c>
      <c r="K180" s="302">
        <v>3.2159677709386156</v>
      </c>
      <c r="L180" s="302">
        <f t="shared" ref="L180:L187" si="57">SUM(J180:K180)</f>
        <v>4.1249923433445357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0.48108656861349092</v>
      </c>
      <c r="C181" s="302">
        <v>1.7524583504667686</v>
      </c>
      <c r="D181" s="302">
        <f t="shared" si="55"/>
        <v>2.2335449190802596</v>
      </c>
      <c r="E181" s="303"/>
      <c r="F181" s="302">
        <v>0.65800731347364416</v>
      </c>
      <c r="G181" s="302">
        <v>2.3909635365189543</v>
      </c>
      <c r="H181" s="302">
        <f t="shared" si="56"/>
        <v>3.0489708499925987</v>
      </c>
      <c r="I181" s="303"/>
      <c r="J181" s="302">
        <v>0.80726732080385166</v>
      </c>
      <c r="K181" s="302">
        <v>3.17159571312621</v>
      </c>
      <c r="L181" s="302">
        <f t="shared" si="57"/>
        <v>3.9788630339300619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1.698519894650472</v>
      </c>
      <c r="C182" s="302">
        <v>1.2763821889804052</v>
      </c>
      <c r="D182" s="302">
        <f t="shared" si="55"/>
        <v>2.9749020836308775</v>
      </c>
      <c r="E182" s="303"/>
      <c r="F182" s="302">
        <v>1.9478576556674561</v>
      </c>
      <c r="G182" s="302">
        <v>1.4278142012132586</v>
      </c>
      <c r="H182" s="302">
        <f t="shared" si="56"/>
        <v>3.3756718568807145</v>
      </c>
      <c r="I182" s="303"/>
      <c r="J182" s="302">
        <v>2.0305845531989495</v>
      </c>
      <c r="K182" s="302">
        <v>1.5647857901022095</v>
      </c>
      <c r="L182" s="302">
        <f t="shared" si="57"/>
        <v>3.595370343301159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5.805563241366582E-2</v>
      </c>
      <c r="C183" s="302">
        <v>1.7459402774378636</v>
      </c>
      <c r="D183" s="302">
        <f t="shared" si="55"/>
        <v>1.8039959098515295</v>
      </c>
      <c r="E183" s="303"/>
      <c r="F183" s="302">
        <v>6.8016650864669709E-2</v>
      </c>
      <c r="G183" s="302">
        <v>1.3831501147544563</v>
      </c>
      <c r="H183" s="302">
        <f t="shared" si="56"/>
        <v>1.4511667656191261</v>
      </c>
      <c r="I183" s="303"/>
      <c r="J183" s="302">
        <v>0.15443074041043736</v>
      </c>
      <c r="K183" s="302">
        <v>1.4762216583529266</v>
      </c>
      <c r="L183" s="302">
        <f t="shared" si="57"/>
        <v>1.6306523987633641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1.6281628994666872</v>
      </c>
      <c r="C184" s="302">
        <v>1.0922558889766456</v>
      </c>
      <c r="D184" s="302">
        <f t="shared" si="55"/>
        <v>2.7204187884433328</v>
      </c>
      <c r="E184" s="303"/>
      <c r="F184" s="302">
        <v>1.4229053949467212</v>
      </c>
      <c r="G184" s="302">
        <v>1.3532228208626047</v>
      </c>
      <c r="H184" s="302">
        <f t="shared" si="56"/>
        <v>2.7761282158093259</v>
      </c>
      <c r="I184" s="303"/>
      <c r="J184" s="302">
        <v>1.2047254009994448</v>
      </c>
      <c r="K184" s="302">
        <v>1.6020791084093733</v>
      </c>
      <c r="L184" s="302">
        <f t="shared" si="57"/>
        <v>2.8068045094088179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0.46058614714155371</v>
      </c>
      <c r="C185" s="302">
        <v>0.69697905610953959</v>
      </c>
      <c r="D185" s="302">
        <f t="shared" si="55"/>
        <v>1.1575652032510932</v>
      </c>
      <c r="E185" s="303"/>
      <c r="F185" s="302">
        <v>0.52834071248360981</v>
      </c>
      <c r="G185" s="302">
        <v>0.73814725831408723</v>
      </c>
      <c r="H185" s="302">
        <f t="shared" si="56"/>
        <v>1.266487970797697</v>
      </c>
      <c r="I185" s="303"/>
      <c r="J185" s="302">
        <v>0.58869474413734912</v>
      </c>
      <c r="K185" s="302">
        <v>0.9621190134972355</v>
      </c>
      <c r="L185" s="302">
        <f t="shared" si="57"/>
        <v>1.5508137576345846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0.43095745452274531</v>
      </c>
      <c r="C186" s="302">
        <v>8.9343030656410303</v>
      </c>
      <c r="D186" s="302">
        <f t="shared" si="55"/>
        <v>9.3652605201637762</v>
      </c>
      <c r="E186" s="303"/>
      <c r="F186" s="302">
        <v>0.38722596558988304</v>
      </c>
      <c r="G186" s="302">
        <v>6.8670363044675407</v>
      </c>
      <c r="H186" s="302">
        <f t="shared" si="56"/>
        <v>7.2542622700574233</v>
      </c>
      <c r="I186" s="303"/>
      <c r="J186" s="302">
        <v>0.67068293115485011</v>
      </c>
      <c r="K186" s="302">
        <v>6.0113967400807597</v>
      </c>
      <c r="L186" s="302">
        <f t="shared" si="57"/>
        <v>6.6820796712356101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1.0978349784560695</v>
      </c>
      <c r="C187" s="302">
        <v>4.1512856696150209</v>
      </c>
      <c r="D187" s="302">
        <f t="shared" si="55"/>
        <v>5.2491206480710906</v>
      </c>
      <c r="E187" s="303"/>
      <c r="F187" s="302">
        <v>1.1011759126031748</v>
      </c>
      <c r="G187" s="302">
        <v>3.3756883486466953</v>
      </c>
      <c r="H187" s="302">
        <f t="shared" si="56"/>
        <v>4.4768642612498706</v>
      </c>
      <c r="I187" s="303"/>
      <c r="J187" s="302">
        <v>1.1321798768610933</v>
      </c>
      <c r="K187" s="302">
        <v>2.8777668532518867</v>
      </c>
      <c r="L187" s="302">
        <f t="shared" si="57"/>
        <v>4.0099467301129801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6.7310254728888337</v>
      </c>
      <c r="C189" s="311">
        <f t="shared" ref="C189:D189" si="58">SUM(C179:C187)</f>
        <v>23.364974527111173</v>
      </c>
      <c r="D189" s="311">
        <f t="shared" si="58"/>
        <v>30.096000000000007</v>
      </c>
      <c r="E189" s="311"/>
      <c r="F189" s="311">
        <f t="shared" ref="F189:H189" si="59">SUM(F179:F187)</f>
        <v>7.4182258940045092</v>
      </c>
      <c r="G189" s="311">
        <f t="shared" si="59"/>
        <v>21.924774105995507</v>
      </c>
      <c r="H189" s="311">
        <f t="shared" si="59"/>
        <v>29.343000000000018</v>
      </c>
      <c r="I189" s="311"/>
      <c r="J189" s="311">
        <f t="shared" ref="J189:L189" si="60">SUM(J179:J187)</f>
        <v>8.2796994349383279</v>
      </c>
      <c r="K189" s="311">
        <f t="shared" si="60"/>
        <v>23.013300565061673</v>
      </c>
      <c r="L189" s="311">
        <f t="shared" si="60"/>
        <v>31.292999999999996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2.0590011202049632</v>
      </c>
      <c r="C196" s="302">
        <v>2.7288640985368255</v>
      </c>
      <c r="D196" s="302">
        <f>SUM(B196:C196)</f>
        <v>4.7878652187417892</v>
      </c>
      <c r="E196" s="303"/>
      <c r="F196" s="302">
        <v>2.3700012846780507</v>
      </c>
      <c r="G196" s="302">
        <v>2.8029124243450489</v>
      </c>
      <c r="H196" s="302">
        <f>SUM(F196:G196)</f>
        <v>5.1729137090230992</v>
      </c>
      <c r="I196" s="303"/>
      <c r="J196" s="302">
        <v>2.8090118274576494</v>
      </c>
      <c r="K196" s="302">
        <v>3.8463738464816251</v>
      </c>
      <c r="L196" s="302">
        <f>SUM(J196:K196)</f>
        <v>6.6553856739392749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0.77453961308689634</v>
      </c>
      <c r="C197" s="302">
        <v>0.62091761909494358</v>
      </c>
      <c r="D197" s="302">
        <f t="shared" ref="D197:D204" si="61">SUM(B197:C197)</f>
        <v>1.3954572321818399</v>
      </c>
      <c r="E197" s="303"/>
      <c r="F197" s="302">
        <v>1.1064303442381103</v>
      </c>
      <c r="G197" s="302">
        <v>0.83210786001506154</v>
      </c>
      <c r="H197" s="302">
        <f t="shared" ref="H197:H204" si="62">SUM(F197:G197)</f>
        <v>1.9385382042531718</v>
      </c>
      <c r="I197" s="303"/>
      <c r="J197" s="302">
        <v>1.6310123258549947</v>
      </c>
      <c r="K197" s="302">
        <v>1.1701874621369015</v>
      </c>
      <c r="L197" s="302">
        <f t="shared" ref="L197:L204" si="63">SUM(J197:K197)</f>
        <v>2.8011997879918962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1.0900225867341902</v>
      </c>
      <c r="C198" s="302">
        <v>0.58741436101631583</v>
      </c>
      <c r="D198" s="302">
        <f t="shared" si="61"/>
        <v>1.677436947750506</v>
      </c>
      <c r="E198" s="303"/>
      <c r="F198" s="302">
        <v>1.4007121271572687</v>
      </c>
      <c r="G198" s="302">
        <v>0.72989059187219008</v>
      </c>
      <c r="H198" s="302">
        <f t="shared" si="62"/>
        <v>2.1306027190294587</v>
      </c>
      <c r="I198" s="303"/>
      <c r="J198" s="302">
        <v>2.3035046810641666</v>
      </c>
      <c r="K198" s="302">
        <v>0.94737211123656084</v>
      </c>
      <c r="L198" s="302">
        <f t="shared" si="63"/>
        <v>3.2508767923007276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1.8811639633316937</v>
      </c>
      <c r="C199" s="302">
        <v>0.547555602852829</v>
      </c>
      <c r="D199" s="302">
        <f t="shared" si="61"/>
        <v>2.4287195661845224</v>
      </c>
      <c r="E199" s="303"/>
      <c r="F199" s="302">
        <v>1.9482704098804093</v>
      </c>
      <c r="G199" s="302">
        <v>0.69346959732615943</v>
      </c>
      <c r="H199" s="302">
        <f t="shared" si="62"/>
        <v>2.6417400072065687</v>
      </c>
      <c r="I199" s="303"/>
      <c r="J199" s="302">
        <v>2.948901822056607</v>
      </c>
      <c r="K199" s="302">
        <v>1.1908458531429542</v>
      </c>
      <c r="L199" s="302">
        <f t="shared" si="63"/>
        <v>4.139747675199561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2.4561773775874314</v>
      </c>
      <c r="C200" s="302">
        <v>7.7982650532124627</v>
      </c>
      <c r="D200" s="302">
        <f t="shared" si="61"/>
        <v>10.254442430799894</v>
      </c>
      <c r="E200" s="303"/>
      <c r="F200" s="302">
        <v>2.255375462878074</v>
      </c>
      <c r="G200" s="302">
        <v>5.8067425236193593</v>
      </c>
      <c r="H200" s="302">
        <f t="shared" si="62"/>
        <v>8.0621179864974337</v>
      </c>
      <c r="I200" s="303"/>
      <c r="J200" s="302">
        <v>2.4573829475532714</v>
      </c>
      <c r="K200" s="302">
        <v>6.759940760450359</v>
      </c>
      <c r="L200" s="302">
        <f t="shared" si="63"/>
        <v>9.2173237080036294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2.0570694125152222</v>
      </c>
      <c r="C201" s="302">
        <v>0.43906535671095526</v>
      </c>
      <c r="D201" s="302">
        <f t="shared" si="61"/>
        <v>2.4961347692261775</v>
      </c>
      <c r="E201" s="303"/>
      <c r="F201" s="302">
        <v>1.9665787551743705</v>
      </c>
      <c r="G201" s="302">
        <v>0.54539939926159253</v>
      </c>
      <c r="H201" s="302">
        <f t="shared" si="62"/>
        <v>2.5119781544359632</v>
      </c>
      <c r="I201" s="303"/>
      <c r="J201" s="302">
        <v>2.6531021880582832</v>
      </c>
      <c r="K201" s="302">
        <v>0.77307828452913296</v>
      </c>
      <c r="L201" s="302">
        <f t="shared" si="63"/>
        <v>3.4261804725874163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1.6594133902341832</v>
      </c>
      <c r="C202" s="302">
        <v>1.6122703142098718</v>
      </c>
      <c r="D202" s="302">
        <f t="shared" si="61"/>
        <v>3.271683704444055</v>
      </c>
      <c r="E202" s="303"/>
      <c r="F202" s="302">
        <v>1.689254564070553</v>
      </c>
      <c r="G202" s="302">
        <v>1.8509802985146817</v>
      </c>
      <c r="H202" s="302">
        <f t="shared" si="62"/>
        <v>3.5402348625852347</v>
      </c>
      <c r="I202" s="303"/>
      <c r="J202" s="302">
        <v>2.9613023424392093</v>
      </c>
      <c r="K202" s="302">
        <v>2.6275202815474588</v>
      </c>
      <c r="L202" s="302">
        <f t="shared" si="63"/>
        <v>5.5888226239866681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0.17347447674604122</v>
      </c>
      <c r="C203" s="302">
        <v>1.1293028190815926</v>
      </c>
      <c r="D203" s="302">
        <f t="shared" si="61"/>
        <v>1.3027772958276338</v>
      </c>
      <c r="E203" s="303"/>
      <c r="F203" s="302">
        <v>0.14665032153666216</v>
      </c>
      <c r="G203" s="302">
        <v>1.2871189780880561</v>
      </c>
      <c r="H203" s="302">
        <f t="shared" si="62"/>
        <v>1.4337692996247182</v>
      </c>
      <c r="I203" s="303"/>
      <c r="J203" s="302">
        <v>0.54399844798162444</v>
      </c>
      <c r="K203" s="302">
        <v>1.9385372224757691</v>
      </c>
      <c r="L203" s="302">
        <f t="shared" si="63"/>
        <v>2.4825356704573935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17.55328196291774</v>
      </c>
      <c r="C204" s="302">
        <v>11.485200871925848</v>
      </c>
      <c r="D204" s="302">
        <f t="shared" si="61"/>
        <v>29.038482834843588</v>
      </c>
      <c r="E204" s="303"/>
      <c r="F204" s="302">
        <v>17.120925054967543</v>
      </c>
      <c r="G204" s="302">
        <v>11.802180002376863</v>
      </c>
      <c r="H204" s="302">
        <f t="shared" si="62"/>
        <v>28.923105057344408</v>
      </c>
      <c r="I204" s="303"/>
      <c r="J204" s="302">
        <v>18.140428384693251</v>
      </c>
      <c r="K204" s="302">
        <v>12.955499210840244</v>
      </c>
      <c r="L204" s="302">
        <f t="shared" si="63"/>
        <v>31.095927595533496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29.704143903358361</v>
      </c>
      <c r="C206" s="311">
        <f t="shared" ref="C206:D206" si="64">SUM(C196:C204)</f>
        <v>26.948856096641641</v>
      </c>
      <c r="D206" s="311">
        <f t="shared" si="64"/>
        <v>56.653000000000006</v>
      </c>
      <c r="E206" s="311"/>
      <c r="F206" s="311">
        <f t="shared" ref="F206:H206" si="65">SUM(F196:F204)</f>
        <v>30.004198324581044</v>
      </c>
      <c r="G206" s="311">
        <f t="shared" si="65"/>
        <v>26.350801675419014</v>
      </c>
      <c r="H206" s="311">
        <f t="shared" si="65"/>
        <v>56.355000000000054</v>
      </c>
      <c r="I206" s="311"/>
      <c r="J206" s="311">
        <f t="shared" ref="J206:L206" si="66">SUM(J196:J204)</f>
        <v>36.448644967159055</v>
      </c>
      <c r="K206" s="311">
        <f t="shared" si="66"/>
        <v>32.209355032841003</v>
      </c>
      <c r="L206" s="311">
        <f t="shared" si="66"/>
        <v>68.658000000000072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0.57929989312718055</v>
      </c>
      <c r="C213" s="302">
        <v>0.85307436327730402</v>
      </c>
      <c r="D213" s="302">
        <f>SUM(B213:C213)</f>
        <v>1.4323742564044846</v>
      </c>
      <c r="E213" s="303"/>
      <c r="F213" s="302">
        <v>0.52897381691767376</v>
      </c>
      <c r="G213" s="302">
        <v>0.50570095725266551</v>
      </c>
      <c r="H213" s="302">
        <f>SUM(F213:G213)</f>
        <v>1.0346747741703393</v>
      </c>
      <c r="I213" s="303"/>
      <c r="J213" s="302">
        <v>0.52226712509217232</v>
      </c>
      <c r="K213" s="302">
        <v>0.46109909180550018</v>
      </c>
      <c r="L213" s="302">
        <f>SUM(J213:K213)</f>
        <v>0.98336621689767245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0.58758980278014428</v>
      </c>
      <c r="C214" s="302">
        <v>1.301128595517677</v>
      </c>
      <c r="D214" s="302">
        <f t="shared" ref="D214:D221" si="67">SUM(B214:C214)</f>
        <v>1.8887183982978213</v>
      </c>
      <c r="E214" s="303"/>
      <c r="F214" s="302">
        <v>0.54485080808274622</v>
      </c>
      <c r="G214" s="302">
        <v>0.86342395443701092</v>
      </c>
      <c r="H214" s="302">
        <f t="shared" ref="H214:H221" si="68">SUM(F214:G214)</f>
        <v>1.4082747625197571</v>
      </c>
      <c r="I214" s="303"/>
      <c r="J214" s="302">
        <v>0.57414202499977773</v>
      </c>
      <c r="K214" s="302">
        <v>0.97202302882383551</v>
      </c>
      <c r="L214" s="302">
        <f t="shared" ref="L214:L221" si="69">SUM(J214:K214)</f>
        <v>1.5461650538236134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0.92473654926825199</v>
      </c>
      <c r="C215" s="302">
        <v>1.1556598065101893</v>
      </c>
      <c r="D215" s="302">
        <f t="shared" si="67"/>
        <v>2.0803963557784413</v>
      </c>
      <c r="E215" s="303"/>
      <c r="F215" s="302">
        <v>0.99293360477352866</v>
      </c>
      <c r="G215" s="302">
        <v>0.69390524783794305</v>
      </c>
      <c r="H215" s="302">
        <f t="shared" si="68"/>
        <v>1.6868388526114717</v>
      </c>
      <c r="I215" s="303"/>
      <c r="J215" s="302">
        <v>0.9476455842241106</v>
      </c>
      <c r="K215" s="302">
        <v>0.58025683314564114</v>
      </c>
      <c r="L215" s="302">
        <f t="shared" si="69"/>
        <v>1.5279024173697517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0.55812458209928872</v>
      </c>
      <c r="C216" s="302">
        <v>0.13547887472357464</v>
      </c>
      <c r="D216" s="302">
        <f t="shared" si="67"/>
        <v>0.6936034568228634</v>
      </c>
      <c r="E216" s="303"/>
      <c r="F216" s="302">
        <v>0.37964432614975646</v>
      </c>
      <c r="G216" s="302">
        <v>8.9892633942444872E-2</v>
      </c>
      <c r="H216" s="302">
        <f t="shared" si="68"/>
        <v>0.46953696009220136</v>
      </c>
      <c r="I216" s="303"/>
      <c r="J216" s="302">
        <v>0.24826222179321084</v>
      </c>
      <c r="K216" s="302">
        <v>7.6617079579695796E-2</v>
      </c>
      <c r="L216" s="302">
        <f t="shared" si="69"/>
        <v>0.32487930137290666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0.15210371385242588</v>
      </c>
      <c r="C217" s="302">
        <v>0.4599689133045668</v>
      </c>
      <c r="D217" s="302">
        <f t="shared" si="67"/>
        <v>0.61207262715699273</v>
      </c>
      <c r="E217" s="303"/>
      <c r="F217" s="302">
        <v>0.12711164431986255</v>
      </c>
      <c r="G217" s="302">
        <v>0.20489676619487171</v>
      </c>
      <c r="H217" s="302">
        <f t="shared" si="68"/>
        <v>0.33200841051473429</v>
      </c>
      <c r="I217" s="303"/>
      <c r="J217" s="302">
        <v>0.14804518652345663</v>
      </c>
      <c r="K217" s="302">
        <v>0.16490843362526997</v>
      </c>
      <c r="L217" s="302">
        <f t="shared" si="69"/>
        <v>0.31295362014872663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0.15863366900411763</v>
      </c>
      <c r="C218" s="302">
        <v>8.8097257326327727E-2</v>
      </c>
      <c r="D218" s="302">
        <f t="shared" si="67"/>
        <v>0.24673092633044535</v>
      </c>
      <c r="E218" s="303"/>
      <c r="F218" s="302">
        <v>0.12491737678814253</v>
      </c>
      <c r="G218" s="302">
        <v>6.9089285339543213E-2</v>
      </c>
      <c r="H218" s="302">
        <f t="shared" si="68"/>
        <v>0.19400666212768575</v>
      </c>
      <c r="I218" s="303"/>
      <c r="J218" s="302">
        <v>0.1013641973336432</v>
      </c>
      <c r="K218" s="302">
        <v>7.2190760770259849E-2</v>
      </c>
      <c r="L218" s="302">
        <f t="shared" si="69"/>
        <v>0.17355495810390303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0.23749925797248903</v>
      </c>
      <c r="C219" s="302">
        <v>0.15068951939052991</v>
      </c>
      <c r="D219" s="302">
        <f t="shared" si="67"/>
        <v>0.38818877736301893</v>
      </c>
      <c r="E219" s="303"/>
      <c r="F219" s="302">
        <v>0.1632716840360168</v>
      </c>
      <c r="G219" s="302">
        <v>8.7885141579302731E-2</v>
      </c>
      <c r="H219" s="302">
        <f t="shared" si="68"/>
        <v>0.25115682561531955</v>
      </c>
      <c r="I219" s="303"/>
      <c r="J219" s="302">
        <v>0.15523681526035943</v>
      </c>
      <c r="K219" s="302">
        <v>9.3700296082009915E-2</v>
      </c>
      <c r="L219" s="302">
        <f t="shared" si="69"/>
        <v>0.24893711134236934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3.2539645760847259E-2</v>
      </c>
      <c r="C220" s="302">
        <v>0.12355179209319238</v>
      </c>
      <c r="D220" s="302">
        <f t="shared" si="67"/>
        <v>0.15609143785403964</v>
      </c>
      <c r="E220" s="303"/>
      <c r="F220" s="302">
        <v>2.1299481511738726E-2</v>
      </c>
      <c r="G220" s="302">
        <v>6.6155312862094459E-2</v>
      </c>
      <c r="H220" s="302">
        <f t="shared" si="68"/>
        <v>8.7454794373833189E-2</v>
      </c>
      <c r="I220" s="303"/>
      <c r="J220" s="302">
        <v>1.1570337637442354E-2</v>
      </c>
      <c r="K220" s="302">
        <v>6.1121937157742542E-2</v>
      </c>
      <c r="L220" s="302">
        <f t="shared" si="69"/>
        <v>7.2692274795184891E-2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0.22433556263817209</v>
      </c>
      <c r="C221" s="302">
        <v>0.36548820135371674</v>
      </c>
      <c r="D221" s="302">
        <f t="shared" si="67"/>
        <v>0.58982376399188885</v>
      </c>
      <c r="E221" s="303"/>
      <c r="F221" s="302">
        <v>0.17515841582112956</v>
      </c>
      <c r="G221" s="302">
        <v>0.21788954215352879</v>
      </c>
      <c r="H221" s="302">
        <f t="shared" si="68"/>
        <v>0.39304795797465836</v>
      </c>
      <c r="I221" s="303"/>
      <c r="J221" s="302">
        <v>0.13640650203435778</v>
      </c>
      <c r="K221" s="302">
        <v>0.19214254411151674</v>
      </c>
      <c r="L221" s="302">
        <f t="shared" si="69"/>
        <v>0.32854904614587455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3.4548626765029171</v>
      </c>
      <c r="C223" s="311">
        <f t="shared" ref="C223:D223" si="70">SUM(C213:C221)</f>
        <v>4.6331373234970785</v>
      </c>
      <c r="D223" s="311">
        <f t="shared" si="70"/>
        <v>8.0879999999999956</v>
      </c>
      <c r="E223" s="311"/>
      <c r="F223" s="311">
        <f t="shared" ref="F223:H223" si="71">SUM(F213:F221)</f>
        <v>3.058161158400595</v>
      </c>
      <c r="G223" s="311">
        <f t="shared" si="71"/>
        <v>2.7988388415994057</v>
      </c>
      <c r="H223" s="311">
        <f t="shared" si="71"/>
        <v>5.8570000000000002</v>
      </c>
      <c r="I223" s="311"/>
      <c r="J223" s="311">
        <f t="shared" ref="J223:L223" si="72">SUM(J213:J221)</f>
        <v>2.8449399948985303</v>
      </c>
      <c r="K223" s="311">
        <f t="shared" si="72"/>
        <v>2.6740600051014716</v>
      </c>
      <c r="L223" s="311">
        <f t="shared" si="72"/>
        <v>5.5190000000000028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2.2733748992004372</v>
      </c>
      <c r="C230" s="302">
        <v>7.5592254251952244</v>
      </c>
      <c r="D230" s="302">
        <f>SUM(B230:C230)</f>
        <v>9.8326003243956617</v>
      </c>
      <c r="E230" s="303"/>
      <c r="F230" s="302">
        <v>2.7226426027192723</v>
      </c>
      <c r="G230" s="302">
        <v>7.3592798154109174</v>
      </c>
      <c r="H230" s="302">
        <f>SUM(F230:G230)</f>
        <v>10.081922418130191</v>
      </c>
      <c r="I230" s="303"/>
      <c r="J230" s="302">
        <v>3.1131593607477681</v>
      </c>
      <c r="K230" s="302">
        <v>7.1189936385463684</v>
      </c>
      <c r="L230" s="302">
        <f>SUM(J230:K230)</f>
        <v>10.232152999294136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4.4672247582679985</v>
      </c>
      <c r="C231" s="302">
        <v>20.050986839081581</v>
      </c>
      <c r="D231" s="302">
        <f t="shared" ref="D231:D238" si="73">SUM(B231:C231)</f>
        <v>24.51821159734958</v>
      </c>
      <c r="E231" s="303"/>
      <c r="F231" s="302">
        <v>5.8855063442200617</v>
      </c>
      <c r="G231" s="302">
        <v>20.769447855000049</v>
      </c>
      <c r="H231" s="302">
        <f t="shared" ref="H231:H238" si="74">SUM(F231:G231)</f>
        <v>26.654954199220111</v>
      </c>
      <c r="I231" s="303"/>
      <c r="J231" s="302">
        <v>8.2365789742959024</v>
      </c>
      <c r="K231" s="302">
        <v>26.764618484961243</v>
      </c>
      <c r="L231" s="302">
        <f t="shared" ref="L231:L238" si="75">SUM(J231:K231)</f>
        <v>35.001197459257142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2.9519554674679669</v>
      </c>
      <c r="C232" s="302">
        <v>6.5817447208570927</v>
      </c>
      <c r="D232" s="302">
        <f t="shared" si="73"/>
        <v>9.5337001883250601</v>
      </c>
      <c r="E232" s="303"/>
      <c r="F232" s="302">
        <v>3.4627192929427419</v>
      </c>
      <c r="G232" s="302">
        <v>6.4858101209004175</v>
      </c>
      <c r="H232" s="302">
        <f t="shared" si="74"/>
        <v>9.9485294138431595</v>
      </c>
      <c r="I232" s="303"/>
      <c r="J232" s="302">
        <v>4.0261664427839596</v>
      </c>
      <c r="K232" s="302">
        <v>6.2217955870975183</v>
      </c>
      <c r="L232" s="302">
        <f t="shared" si="75"/>
        <v>10.247962029881478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2.4864309885620761</v>
      </c>
      <c r="C233" s="302">
        <v>1.130684977188833</v>
      </c>
      <c r="D233" s="302">
        <f t="shared" si="73"/>
        <v>3.6171159657509091</v>
      </c>
      <c r="E233" s="303"/>
      <c r="F233" s="302">
        <v>2.2799886540337737</v>
      </c>
      <c r="G233" s="302">
        <v>1.062569230607761</v>
      </c>
      <c r="H233" s="302">
        <f t="shared" si="74"/>
        <v>3.3425578846415345</v>
      </c>
      <c r="I233" s="303"/>
      <c r="J233" s="302">
        <v>1.9605766764586761</v>
      </c>
      <c r="K233" s="302">
        <v>1.1662144987673291</v>
      </c>
      <c r="L233" s="302">
        <f t="shared" si="75"/>
        <v>3.1267911752260051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0.2257276360330612</v>
      </c>
      <c r="C234" s="302">
        <v>3.8299489643436981</v>
      </c>
      <c r="D234" s="302">
        <f t="shared" si="73"/>
        <v>4.055676600376759</v>
      </c>
      <c r="E234" s="303"/>
      <c r="F234" s="302">
        <v>0.25207803324964928</v>
      </c>
      <c r="G234" s="302">
        <v>2.5743596879021502</v>
      </c>
      <c r="H234" s="302">
        <f t="shared" si="74"/>
        <v>2.8264377211517995</v>
      </c>
      <c r="I234" s="303"/>
      <c r="J234" s="302">
        <v>0.33263498109508033</v>
      </c>
      <c r="K234" s="302">
        <v>2.4597660950812621</v>
      </c>
      <c r="L234" s="302">
        <f t="shared" si="75"/>
        <v>2.7924010761763425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0.52895351734878904</v>
      </c>
      <c r="C235" s="302">
        <v>0.61883995929174451</v>
      </c>
      <c r="D235" s="302">
        <f t="shared" si="73"/>
        <v>1.1477934766405335</v>
      </c>
      <c r="E235" s="303"/>
      <c r="F235" s="302">
        <v>0.48721358529338044</v>
      </c>
      <c r="G235" s="302">
        <v>0.52794176899293921</v>
      </c>
      <c r="H235" s="302">
        <f t="shared" si="74"/>
        <v>1.0151553542863196</v>
      </c>
      <c r="I235" s="303"/>
      <c r="J235" s="302">
        <v>0.5701430434429674</v>
      </c>
      <c r="K235" s="302">
        <v>0.71333183032686165</v>
      </c>
      <c r="L235" s="302">
        <f t="shared" si="75"/>
        <v>1.2834748737698289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1.2236339507426028</v>
      </c>
      <c r="C236" s="302">
        <v>1.1050593516383465</v>
      </c>
      <c r="D236" s="302">
        <f t="shared" si="73"/>
        <v>2.3286933023809491</v>
      </c>
      <c r="E236" s="303"/>
      <c r="F236" s="302">
        <v>0.95259317878704952</v>
      </c>
      <c r="G236" s="302">
        <v>0.81715373920787304</v>
      </c>
      <c r="H236" s="302">
        <f t="shared" si="74"/>
        <v>1.7697469179949226</v>
      </c>
      <c r="I236" s="303"/>
      <c r="J236" s="302">
        <v>1.0455442698212378</v>
      </c>
      <c r="K236" s="302">
        <v>1.0215114444111892</v>
      </c>
      <c r="L236" s="302">
        <f t="shared" si="75"/>
        <v>2.0670557142324268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0.13008724341005024</v>
      </c>
      <c r="C237" s="302">
        <v>0.44677647866682235</v>
      </c>
      <c r="D237" s="302">
        <f t="shared" si="73"/>
        <v>0.57686372207687264</v>
      </c>
      <c r="E237" s="303"/>
      <c r="F237" s="302">
        <v>0.10238295750803451</v>
      </c>
      <c r="G237" s="302">
        <v>0.39736765582052136</v>
      </c>
      <c r="H237" s="302">
        <f t="shared" si="74"/>
        <v>0.49975061332855586</v>
      </c>
      <c r="I237" s="303"/>
      <c r="J237" s="302">
        <v>0.1285603639296431</v>
      </c>
      <c r="K237" s="302">
        <v>0.48018589675031792</v>
      </c>
      <c r="L237" s="302">
        <f t="shared" si="75"/>
        <v>0.60874626067996096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0.27701586247677473</v>
      </c>
      <c r="C238" s="302">
        <v>0.52732896022688003</v>
      </c>
      <c r="D238" s="302">
        <f t="shared" si="73"/>
        <v>0.8043448227036547</v>
      </c>
      <c r="E238" s="303"/>
      <c r="F238" s="302">
        <v>0.19562841865637368</v>
      </c>
      <c r="G238" s="302">
        <v>0.32431705874709893</v>
      </c>
      <c r="H238" s="302">
        <f t="shared" si="74"/>
        <v>0.51994547740347263</v>
      </c>
      <c r="I238" s="303"/>
      <c r="J238" s="302">
        <v>0.27903164261016683</v>
      </c>
      <c r="K238" s="302">
        <v>0.3181867688725033</v>
      </c>
      <c r="L238" s="302">
        <f t="shared" si="75"/>
        <v>0.59721841148267019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14.564404323509757</v>
      </c>
      <c r="C240" s="311">
        <f t="shared" ref="C240:D240" si="76">SUM(C230:C238)</f>
        <v>41.850595676490229</v>
      </c>
      <c r="D240" s="311">
        <f t="shared" si="76"/>
        <v>56.414999999999985</v>
      </c>
      <c r="E240" s="311"/>
      <c r="F240" s="311">
        <f t="shared" ref="F240:H240" si="77">SUM(F230:F238)</f>
        <v>16.340753067410336</v>
      </c>
      <c r="G240" s="311">
        <f t="shared" si="77"/>
        <v>40.318246932589737</v>
      </c>
      <c r="H240" s="311">
        <f t="shared" si="77"/>
        <v>56.659000000000077</v>
      </c>
      <c r="I240" s="311"/>
      <c r="J240" s="311">
        <f t="shared" ref="J240:L240" si="78">SUM(J230:J238)</f>
        <v>19.692395755185405</v>
      </c>
      <c r="K240" s="311">
        <f t="shared" si="78"/>
        <v>46.264604244814592</v>
      </c>
      <c r="L240" s="311">
        <f t="shared" si="78"/>
        <v>65.956999999999994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1.2707003144064519</v>
      </c>
      <c r="C247" s="302">
        <v>2.8593184949089956</v>
      </c>
      <c r="D247" s="302">
        <f>SUM(B247:C247)</f>
        <v>4.1300188093154473</v>
      </c>
      <c r="E247" s="303"/>
      <c r="F247" s="302">
        <v>1.4475681934447304</v>
      </c>
      <c r="G247" s="302">
        <v>3.0130772083833977</v>
      </c>
      <c r="H247" s="302">
        <f>SUM(F247:G247)</f>
        <v>4.4606454018281276</v>
      </c>
      <c r="I247" s="303"/>
      <c r="J247" s="302">
        <v>1.3536490868195081</v>
      </c>
      <c r="K247" s="302">
        <v>2.4479943122437828</v>
      </c>
      <c r="L247" s="302">
        <f>SUM(J247:K247)</f>
        <v>3.8016433990632912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1.7021163111637903</v>
      </c>
      <c r="C248" s="302">
        <v>3.0768122270301683</v>
      </c>
      <c r="D248" s="302">
        <f t="shared" ref="D248:D255" si="79">SUM(B248:C248)</f>
        <v>4.7789285381939584</v>
      </c>
      <c r="E248" s="303"/>
      <c r="F248" s="302">
        <v>2.1541444310344531</v>
      </c>
      <c r="G248" s="302">
        <v>3.5262979293289574</v>
      </c>
      <c r="H248" s="302">
        <f t="shared" ref="H248:H255" si="80">SUM(F248:G248)</f>
        <v>5.6804423603634104</v>
      </c>
      <c r="I248" s="303"/>
      <c r="J248" s="302">
        <v>2.3779821299461337</v>
      </c>
      <c r="K248" s="302">
        <v>3.8443040685256427</v>
      </c>
      <c r="L248" s="302">
        <f t="shared" ref="L248:L255" si="81">SUM(J248:K248)</f>
        <v>6.2222861984717763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2.3494036899342676</v>
      </c>
      <c r="C249" s="302">
        <v>3.2542145813180254</v>
      </c>
      <c r="D249" s="302">
        <f t="shared" si="79"/>
        <v>5.6036182712522926</v>
      </c>
      <c r="E249" s="303"/>
      <c r="F249" s="302">
        <v>2.4182778266784273</v>
      </c>
      <c r="G249" s="302">
        <v>3.4043038685646252</v>
      </c>
      <c r="H249" s="302">
        <f t="shared" si="80"/>
        <v>5.822581695243052</v>
      </c>
      <c r="I249" s="303"/>
      <c r="J249" s="302">
        <v>2.3490707625619063</v>
      </c>
      <c r="K249" s="302">
        <v>2.9435913017379853</v>
      </c>
      <c r="L249" s="302">
        <f t="shared" si="81"/>
        <v>5.2926620642998916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4.4537200193101176</v>
      </c>
      <c r="C250" s="302">
        <v>1.6392798943006552</v>
      </c>
      <c r="D250" s="302">
        <f t="shared" si="79"/>
        <v>6.0929999136107726</v>
      </c>
      <c r="E250" s="303"/>
      <c r="F250" s="302">
        <v>3.6657908109092827</v>
      </c>
      <c r="G250" s="302">
        <v>1.5029068094517639</v>
      </c>
      <c r="H250" s="302">
        <f t="shared" si="80"/>
        <v>5.1686976203610469</v>
      </c>
      <c r="I250" s="303"/>
      <c r="J250" s="302">
        <v>2.6475803261563975</v>
      </c>
      <c r="K250" s="302">
        <v>1.3317840451167153</v>
      </c>
      <c r="L250" s="302">
        <f t="shared" si="81"/>
        <v>3.979364371273113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7.4313306959297901E-2</v>
      </c>
      <c r="C251" s="302">
        <v>0.41053209529040768</v>
      </c>
      <c r="D251" s="302">
        <f t="shared" si="79"/>
        <v>0.48484540224970557</v>
      </c>
      <c r="E251" s="303"/>
      <c r="F251" s="302">
        <v>6.1431764356203344E-2</v>
      </c>
      <c r="G251" s="302">
        <v>0.30301359742304723</v>
      </c>
      <c r="H251" s="302">
        <f t="shared" si="80"/>
        <v>0.36444536177925058</v>
      </c>
      <c r="I251" s="303"/>
      <c r="J251" s="302">
        <v>7.4491832877319017E-2</v>
      </c>
      <c r="K251" s="302">
        <v>0.25416719210349376</v>
      </c>
      <c r="L251" s="302">
        <f t="shared" si="81"/>
        <v>0.32865902498081279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0.17583681603084406</v>
      </c>
      <c r="C252" s="302">
        <v>0.11135202233724716</v>
      </c>
      <c r="D252" s="302">
        <f t="shared" si="79"/>
        <v>0.28718883836809123</v>
      </c>
      <c r="E252" s="303"/>
      <c r="F252" s="302">
        <v>0.12832798425414807</v>
      </c>
      <c r="G252" s="302">
        <v>9.2898915610538479E-2</v>
      </c>
      <c r="H252" s="302">
        <f t="shared" si="80"/>
        <v>0.22122689986468655</v>
      </c>
      <c r="I252" s="303"/>
      <c r="J252" s="302">
        <v>0.12825352094322576</v>
      </c>
      <c r="K252" s="302">
        <v>0.10134255454688929</v>
      </c>
      <c r="L252" s="302">
        <f t="shared" si="81"/>
        <v>0.22959607549011504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1.2789927574702524</v>
      </c>
      <c r="C253" s="302">
        <v>0.5733294004628855</v>
      </c>
      <c r="D253" s="302">
        <f t="shared" si="79"/>
        <v>1.8523221579331379</v>
      </c>
      <c r="E253" s="303"/>
      <c r="F253" s="302">
        <v>0.97003439559956051</v>
      </c>
      <c r="G253" s="302">
        <v>0.46820700149953282</v>
      </c>
      <c r="H253" s="302">
        <f t="shared" si="80"/>
        <v>1.4382413970990933</v>
      </c>
      <c r="I253" s="303"/>
      <c r="J253" s="302">
        <v>0.79600881429970471</v>
      </c>
      <c r="K253" s="302">
        <v>0.45371745006194508</v>
      </c>
      <c r="L253" s="302">
        <f t="shared" si="81"/>
        <v>1.2497262643616498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5.0762747262261099E-2</v>
      </c>
      <c r="C254" s="302">
        <v>0.1134911345698113</v>
      </c>
      <c r="D254" s="302">
        <f t="shared" si="79"/>
        <v>0.1642538818320724</v>
      </c>
      <c r="E254" s="303"/>
      <c r="F254" s="302">
        <v>3.4699222872209293E-2</v>
      </c>
      <c r="G254" s="302">
        <v>0.14017916262140842</v>
      </c>
      <c r="H254" s="302">
        <f t="shared" si="80"/>
        <v>0.17487838549361773</v>
      </c>
      <c r="I254" s="303"/>
      <c r="J254" s="302">
        <v>4.3524431607137128E-2</v>
      </c>
      <c r="K254" s="302">
        <v>0.14869882427541772</v>
      </c>
      <c r="L254" s="302">
        <f t="shared" si="81"/>
        <v>0.19222325588255484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0.16862539845011174</v>
      </c>
      <c r="C255" s="302">
        <v>0.1741987887944253</v>
      </c>
      <c r="D255" s="302">
        <f t="shared" si="79"/>
        <v>0.342824187244537</v>
      </c>
      <c r="E255" s="303"/>
      <c r="F255" s="302">
        <v>0.10599219861141762</v>
      </c>
      <c r="G255" s="302">
        <v>0.1378486793562762</v>
      </c>
      <c r="H255" s="302">
        <f t="shared" si="80"/>
        <v>0.24384087796769383</v>
      </c>
      <c r="I255" s="303"/>
      <c r="J255" s="302">
        <v>0.10799589941570588</v>
      </c>
      <c r="K255" s="302">
        <v>0.12384344676108176</v>
      </c>
      <c r="L255" s="302">
        <f t="shared" si="81"/>
        <v>0.23183934617678764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11.524471360987395</v>
      </c>
      <c r="C257" s="311">
        <f t="shared" ref="C257:D257" si="82">SUM(C247:C255)</f>
        <v>12.212528639012621</v>
      </c>
      <c r="D257" s="311">
        <f t="shared" si="82"/>
        <v>23.737000000000016</v>
      </c>
      <c r="E257" s="311"/>
      <c r="F257" s="311">
        <f t="shared" ref="F257:H257" si="83">SUM(F247:F255)</f>
        <v>10.986266827760433</v>
      </c>
      <c r="G257" s="311">
        <f t="shared" si="83"/>
        <v>12.588733172239547</v>
      </c>
      <c r="H257" s="311">
        <f t="shared" si="83"/>
        <v>23.574999999999982</v>
      </c>
      <c r="I257" s="311"/>
      <c r="J257" s="311">
        <f t="shared" ref="J257:L257" si="84">SUM(J247:J255)</f>
        <v>9.8785568046270384</v>
      </c>
      <c r="K257" s="311">
        <f t="shared" si="84"/>
        <v>11.649443195372951</v>
      </c>
      <c r="L257" s="311">
        <f t="shared" si="84"/>
        <v>21.527999999999992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1.1730323551055115</v>
      </c>
      <c r="C264" s="302">
        <v>2.184033730205472</v>
      </c>
      <c r="D264" s="302">
        <f>SUM(B264:C264)</f>
        <v>3.3570660853109837</v>
      </c>
      <c r="E264" s="303"/>
      <c r="F264" s="302">
        <v>1.4877455518451264</v>
      </c>
      <c r="G264" s="302">
        <v>2.0202663909808525</v>
      </c>
      <c r="H264" s="302">
        <f>SUM(F264:G264)</f>
        <v>3.5080119428259788</v>
      </c>
      <c r="I264" s="303"/>
      <c r="J264" s="302">
        <v>1.5902793712082985</v>
      </c>
      <c r="K264" s="302">
        <v>2.1656798692799337</v>
      </c>
      <c r="L264" s="302">
        <f>SUM(J264:K264)</f>
        <v>3.7559592404882323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1.0125265053426524</v>
      </c>
      <c r="C265" s="302">
        <v>1.4174313920757342</v>
      </c>
      <c r="D265" s="302">
        <f t="shared" ref="D265:D272" si="85">SUM(B265:C265)</f>
        <v>2.4299578974183866</v>
      </c>
      <c r="E265" s="303"/>
      <c r="F265" s="302">
        <v>1.3203254234132973</v>
      </c>
      <c r="G265" s="302">
        <v>1.5383371772493386</v>
      </c>
      <c r="H265" s="302">
        <f t="shared" ref="H265:H272" si="86">SUM(F265:G265)</f>
        <v>2.8586626006626359</v>
      </c>
      <c r="I265" s="303"/>
      <c r="J265" s="302">
        <v>1.5643623767351615</v>
      </c>
      <c r="K265" s="302">
        <v>1.8839080154953505</v>
      </c>
      <c r="L265" s="302">
        <f t="shared" ref="L265:L272" si="87">SUM(J265:K265)</f>
        <v>3.448270392230512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1.1331928215257301</v>
      </c>
      <c r="C266" s="302">
        <v>1.2435437934633338</v>
      </c>
      <c r="D266" s="302">
        <f t="shared" si="85"/>
        <v>2.3767366149890639</v>
      </c>
      <c r="E266" s="303"/>
      <c r="F266" s="302">
        <v>1.3566878505165949</v>
      </c>
      <c r="G266" s="302">
        <v>1.2043358595274891</v>
      </c>
      <c r="H266" s="302">
        <f t="shared" si="86"/>
        <v>2.561023710044084</v>
      </c>
      <c r="I266" s="303"/>
      <c r="J266" s="302">
        <v>1.8804752620612137</v>
      </c>
      <c r="K266" s="302">
        <v>1.2744978376549403</v>
      </c>
      <c r="L266" s="302">
        <f t="shared" si="87"/>
        <v>3.154973099716154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2.4209683244337783</v>
      </c>
      <c r="C267" s="302">
        <v>0.37659100197013723</v>
      </c>
      <c r="D267" s="302">
        <f t="shared" si="85"/>
        <v>2.7975593264039156</v>
      </c>
      <c r="E267" s="303"/>
      <c r="F267" s="302">
        <v>2.6259146184001709</v>
      </c>
      <c r="G267" s="302">
        <v>0.3385385214223563</v>
      </c>
      <c r="H267" s="302">
        <f t="shared" si="86"/>
        <v>2.9644531398225271</v>
      </c>
      <c r="I267" s="303"/>
      <c r="J267" s="302">
        <v>2.4112145253247608</v>
      </c>
      <c r="K267" s="302">
        <v>0.43944947262645118</v>
      </c>
      <c r="L267" s="302">
        <f t="shared" si="87"/>
        <v>2.8506639979512118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0.18629929659061176</v>
      </c>
      <c r="C268" s="302">
        <v>0.94697159024145372</v>
      </c>
      <c r="D268" s="302">
        <f t="shared" si="85"/>
        <v>1.1332708868320656</v>
      </c>
      <c r="E268" s="303"/>
      <c r="F268" s="302">
        <v>0.24750343741694944</v>
      </c>
      <c r="G268" s="302">
        <v>0.54480770747101093</v>
      </c>
      <c r="H268" s="302">
        <f t="shared" si="86"/>
        <v>0.79231114488796039</v>
      </c>
      <c r="I268" s="303"/>
      <c r="J268" s="302">
        <v>0.43948647461594836</v>
      </c>
      <c r="K268" s="302">
        <v>0.58811748847129586</v>
      </c>
      <c r="L268" s="302">
        <f t="shared" si="87"/>
        <v>1.0276039630872442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0.30677077165156019</v>
      </c>
      <c r="C269" s="302">
        <v>0.1892673597309083</v>
      </c>
      <c r="D269" s="302">
        <f t="shared" si="85"/>
        <v>0.49603813138246849</v>
      </c>
      <c r="E269" s="303"/>
      <c r="F269" s="302">
        <v>0.3083088905824603</v>
      </c>
      <c r="G269" s="302">
        <v>0.14985357544106143</v>
      </c>
      <c r="H269" s="302">
        <f t="shared" si="86"/>
        <v>0.45816246602352173</v>
      </c>
      <c r="I269" s="303"/>
      <c r="J269" s="302">
        <v>0.38595568177276679</v>
      </c>
      <c r="K269" s="302">
        <v>0.16292406287407055</v>
      </c>
      <c r="L269" s="302">
        <f t="shared" si="87"/>
        <v>0.54887974464683731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1.1033231120594553</v>
      </c>
      <c r="C270" s="302">
        <v>0.51392673076023632</v>
      </c>
      <c r="D270" s="302">
        <f t="shared" si="85"/>
        <v>1.6172498428196915</v>
      </c>
      <c r="E270" s="303"/>
      <c r="F270" s="302">
        <v>1.0442045389060792</v>
      </c>
      <c r="G270" s="302">
        <v>0.38173064345692476</v>
      </c>
      <c r="H270" s="302">
        <f t="shared" si="86"/>
        <v>1.425935182363004</v>
      </c>
      <c r="I270" s="303"/>
      <c r="J270" s="302">
        <v>1.1528356576691461</v>
      </c>
      <c r="K270" s="302">
        <v>0.44178678179490238</v>
      </c>
      <c r="L270" s="302">
        <f t="shared" si="87"/>
        <v>1.5946224394640485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4.1320216712858841E-2</v>
      </c>
      <c r="C271" s="302">
        <v>0.13321684797789385</v>
      </c>
      <c r="D271" s="302">
        <f t="shared" si="85"/>
        <v>0.1745370646907527</v>
      </c>
      <c r="E271" s="303"/>
      <c r="F271" s="302">
        <v>3.4724942334532896E-2</v>
      </c>
      <c r="G271" s="302">
        <v>9.5865429483765752E-2</v>
      </c>
      <c r="H271" s="302">
        <f t="shared" si="86"/>
        <v>0.13059037181829863</v>
      </c>
      <c r="I271" s="303"/>
      <c r="J271" s="302">
        <v>6.5729438779929136E-2</v>
      </c>
      <c r="K271" s="302">
        <v>7.3069540275494962E-2</v>
      </c>
      <c r="L271" s="302">
        <f t="shared" si="87"/>
        <v>0.1387989790554241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0.39233019776908101</v>
      </c>
      <c r="C272" s="302">
        <v>0.2372539523836015</v>
      </c>
      <c r="D272" s="302">
        <f t="shared" si="85"/>
        <v>0.62958415015268254</v>
      </c>
      <c r="E272" s="303"/>
      <c r="F272" s="302">
        <v>0.38309182378036494</v>
      </c>
      <c r="G272" s="302">
        <v>0.14775761777158261</v>
      </c>
      <c r="H272" s="302">
        <f t="shared" si="86"/>
        <v>0.53084944155194758</v>
      </c>
      <c r="I272" s="303"/>
      <c r="J272" s="302">
        <v>0.27764614822348571</v>
      </c>
      <c r="K272" s="302">
        <v>0.15658199513683091</v>
      </c>
      <c r="L272" s="302">
        <f t="shared" si="87"/>
        <v>0.43422814336031662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7.769763601191241</v>
      </c>
      <c r="C274" s="311">
        <f t="shared" ref="C274:D274" si="88">SUM(C264:C272)</f>
        <v>7.2422363988087701</v>
      </c>
      <c r="D274" s="311">
        <f t="shared" si="88"/>
        <v>15.012000000000009</v>
      </c>
      <c r="E274" s="311"/>
      <c r="F274" s="311">
        <f t="shared" ref="F274:H274" si="89">SUM(F264:F272)</f>
        <v>8.8085070771955767</v>
      </c>
      <c r="G274" s="311">
        <f t="shared" si="89"/>
        <v>6.421492922804382</v>
      </c>
      <c r="H274" s="311">
        <f t="shared" si="89"/>
        <v>15.229999999999958</v>
      </c>
      <c r="I274" s="311"/>
      <c r="J274" s="311">
        <f t="shared" ref="J274:L274" si="90">SUM(J264:J272)</f>
        <v>9.767984936390711</v>
      </c>
      <c r="K274" s="311">
        <f t="shared" si="90"/>
        <v>7.1860150636092701</v>
      </c>
      <c r="L274" s="311">
        <f t="shared" si="90"/>
        <v>16.953999999999983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5.1544004760902613</v>
      </c>
      <c r="C281" s="302">
        <v>8.9239373716860069</v>
      </c>
      <c r="D281" s="302">
        <f>SUM(B281:C281)</f>
        <v>14.078337847776268</v>
      </c>
      <c r="E281" s="303"/>
      <c r="F281" s="302">
        <v>5.3451931012554308</v>
      </c>
      <c r="G281" s="302">
        <v>8.8738572893594601</v>
      </c>
      <c r="H281" s="302">
        <f>SUM(F281:G281)</f>
        <v>14.219050390614891</v>
      </c>
      <c r="I281" s="303"/>
      <c r="J281" s="302">
        <v>6.1496498138790878</v>
      </c>
      <c r="K281" s="302">
        <v>8.6039028917447897</v>
      </c>
      <c r="L281" s="302">
        <f>SUM(J281:K281)</f>
        <v>14.753552705623878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12.033847068894486</v>
      </c>
      <c r="C282" s="302">
        <v>24.286629508982809</v>
      </c>
      <c r="D282" s="302">
        <f t="shared" ref="D282:D289" si="91">SUM(B282:C282)</f>
        <v>36.320476577877294</v>
      </c>
      <c r="E282" s="303"/>
      <c r="F282" s="302">
        <v>13.929714798577589</v>
      </c>
      <c r="G282" s="302">
        <v>25.178084177185319</v>
      </c>
      <c r="H282" s="302">
        <f t="shared" ref="H282:H289" si="92">SUM(F282:G282)</f>
        <v>39.107798975762904</v>
      </c>
      <c r="I282" s="303"/>
      <c r="J282" s="302">
        <v>18.338192775472081</v>
      </c>
      <c r="K282" s="302">
        <v>29.623323215494661</v>
      </c>
      <c r="L282" s="302">
        <f t="shared" ref="L282:L289" si="93">SUM(J282:K282)</f>
        <v>47.961515990966745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8.3742523720843742</v>
      </c>
      <c r="C283" s="302">
        <v>9.3651923420815759</v>
      </c>
      <c r="D283" s="302">
        <f t="shared" si="91"/>
        <v>17.739444714165948</v>
      </c>
      <c r="E283" s="303"/>
      <c r="F283" s="302">
        <v>8.02152311620031</v>
      </c>
      <c r="G283" s="302">
        <v>9.5795577004503123</v>
      </c>
      <c r="H283" s="302">
        <f t="shared" si="92"/>
        <v>17.601080816650622</v>
      </c>
      <c r="I283" s="303"/>
      <c r="J283" s="302">
        <v>10.208052895152065</v>
      </c>
      <c r="K283" s="302">
        <v>9.4215590296556186</v>
      </c>
      <c r="L283" s="302">
        <f t="shared" si="93"/>
        <v>19.629611924807683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13.382859048997048</v>
      </c>
      <c r="C284" s="302">
        <v>2.6997715235934288</v>
      </c>
      <c r="D284" s="302">
        <f t="shared" si="91"/>
        <v>16.082630572590478</v>
      </c>
      <c r="E284" s="303"/>
      <c r="F284" s="302">
        <v>9.703747649849781</v>
      </c>
      <c r="G284" s="302">
        <v>2.6682043087252421</v>
      </c>
      <c r="H284" s="302">
        <f t="shared" si="92"/>
        <v>12.371951958575023</v>
      </c>
      <c r="I284" s="303"/>
      <c r="J284" s="302">
        <v>7.890594814825854</v>
      </c>
      <c r="K284" s="302">
        <v>2.5015718201850583</v>
      </c>
      <c r="L284" s="302">
        <f t="shared" si="93"/>
        <v>10.392166635010913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0.38391333046158993</v>
      </c>
      <c r="C285" s="302">
        <v>2.4328831568967306</v>
      </c>
      <c r="D285" s="302">
        <f t="shared" si="91"/>
        <v>2.8167964873583204</v>
      </c>
      <c r="E285" s="303"/>
      <c r="F285" s="302">
        <v>0.34302338545317795</v>
      </c>
      <c r="G285" s="302">
        <v>1.6137119909668112</v>
      </c>
      <c r="H285" s="302">
        <f t="shared" si="92"/>
        <v>1.9567353764199891</v>
      </c>
      <c r="I285" s="303"/>
      <c r="J285" s="302">
        <v>0.66133887322315532</v>
      </c>
      <c r="K285" s="302">
        <v>1.4635942350299722</v>
      </c>
      <c r="L285" s="302">
        <f t="shared" si="93"/>
        <v>2.1249331082531278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1.2283436282257487</v>
      </c>
      <c r="C286" s="302">
        <v>0.58382710706445839</v>
      </c>
      <c r="D286" s="302">
        <f t="shared" si="91"/>
        <v>1.812170735290207</v>
      </c>
      <c r="E286" s="303"/>
      <c r="F286" s="302">
        <v>1.9864337417578575</v>
      </c>
      <c r="G286" s="302">
        <v>0.91489506724738778</v>
      </c>
      <c r="H286" s="302">
        <f t="shared" si="92"/>
        <v>2.9013288090052454</v>
      </c>
      <c r="I286" s="303"/>
      <c r="J286" s="302">
        <v>2.4843768024412269</v>
      </c>
      <c r="K286" s="302">
        <v>1.4393709111287942</v>
      </c>
      <c r="L286" s="302">
        <f t="shared" si="93"/>
        <v>3.9237477135700214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2.2588258675865527</v>
      </c>
      <c r="C287" s="302">
        <v>1.0045391854500867</v>
      </c>
      <c r="D287" s="302">
        <f t="shared" si="91"/>
        <v>3.2633650530366394</v>
      </c>
      <c r="E287" s="303"/>
      <c r="F287" s="302">
        <v>1.6214965033641178</v>
      </c>
      <c r="G287" s="302">
        <v>0.86547268468010319</v>
      </c>
      <c r="H287" s="302">
        <f t="shared" si="92"/>
        <v>2.4869691880442208</v>
      </c>
      <c r="I287" s="303"/>
      <c r="J287" s="302">
        <v>1.538951680092006</v>
      </c>
      <c r="K287" s="302">
        <v>1.0226675903280327</v>
      </c>
      <c r="L287" s="302">
        <f t="shared" si="93"/>
        <v>2.5616192704200387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0.30218798698156646</v>
      </c>
      <c r="C288" s="302">
        <v>0.73748880806929906</v>
      </c>
      <c r="D288" s="302">
        <f t="shared" si="91"/>
        <v>1.0396767950508656</v>
      </c>
      <c r="E288" s="303"/>
      <c r="F288" s="302">
        <v>0.18075919036120358</v>
      </c>
      <c r="G288" s="302">
        <v>0.58010597718418788</v>
      </c>
      <c r="H288" s="302">
        <f t="shared" si="92"/>
        <v>0.76086516754539146</v>
      </c>
      <c r="I288" s="303"/>
      <c r="J288" s="302">
        <v>0.26352469405828172</v>
      </c>
      <c r="K288" s="302">
        <v>0.5727390789259964</v>
      </c>
      <c r="L288" s="302">
        <f t="shared" si="93"/>
        <v>0.83626377298427812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1.291733236962775</v>
      </c>
      <c r="C289" s="302">
        <v>1.0763679798912102</v>
      </c>
      <c r="D289" s="302">
        <f t="shared" si="91"/>
        <v>2.3681012168539852</v>
      </c>
      <c r="E289" s="303"/>
      <c r="F289" s="302">
        <v>0.8825054156245461</v>
      </c>
      <c r="G289" s="302">
        <v>0.86371390175715546</v>
      </c>
      <c r="H289" s="302">
        <f t="shared" si="92"/>
        <v>1.7462193173817016</v>
      </c>
      <c r="I289" s="303"/>
      <c r="J289" s="302">
        <v>0.93460606581648908</v>
      </c>
      <c r="K289" s="302">
        <v>0.84198281254672602</v>
      </c>
      <c r="L289" s="302">
        <f t="shared" si="93"/>
        <v>1.7765888783632151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44.4103630162844</v>
      </c>
      <c r="C291" s="311">
        <f t="shared" ref="C291:D291" si="94">SUM(C281:C289)</f>
        <v>51.110636983715601</v>
      </c>
      <c r="D291" s="311">
        <f t="shared" si="94"/>
        <v>95.521000000000001</v>
      </c>
      <c r="E291" s="311"/>
      <c r="F291" s="311">
        <f t="shared" ref="F291:H291" si="95">SUM(F281:F289)</f>
        <v>42.014396902444012</v>
      </c>
      <c r="G291" s="311">
        <f t="shared" si="95"/>
        <v>51.137603097555974</v>
      </c>
      <c r="H291" s="311">
        <f t="shared" si="95"/>
        <v>93.152000000000001</v>
      </c>
      <c r="I291" s="311"/>
      <c r="J291" s="311">
        <f t="shared" ref="J291:L291" si="96">SUM(J281:J289)</f>
        <v>48.469288414960246</v>
      </c>
      <c r="K291" s="311">
        <f t="shared" si="96"/>
        <v>55.490711585039655</v>
      </c>
      <c r="L291" s="311">
        <f t="shared" si="96"/>
        <v>103.95999999999991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2.5485765016462762</v>
      </c>
      <c r="C298" s="302">
        <v>5.5041859150409591</v>
      </c>
      <c r="D298" s="302">
        <f>SUM(B298:C298)</f>
        <v>8.0527624166872354</v>
      </c>
      <c r="E298" s="303"/>
      <c r="F298" s="302">
        <v>2.7967484801133762</v>
      </c>
      <c r="G298" s="302">
        <v>5.4246853016722891</v>
      </c>
      <c r="H298" s="302">
        <f>SUM(F298:G298)</f>
        <v>8.2214337817856649</v>
      </c>
      <c r="I298" s="303"/>
      <c r="J298" s="302">
        <v>3.0368379877597755</v>
      </c>
      <c r="K298" s="302">
        <v>5.7585944736624768</v>
      </c>
      <c r="L298" s="302">
        <f>SUM(J298:K298)</f>
        <v>8.7954324614222514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2.784793124569326</v>
      </c>
      <c r="C299" s="302">
        <v>4.8255227624367709</v>
      </c>
      <c r="D299" s="302">
        <f t="shared" ref="D299:D306" si="97">SUM(B299:C299)</f>
        <v>7.610315887006097</v>
      </c>
      <c r="E299" s="303"/>
      <c r="F299" s="302">
        <v>3.1470579789170969</v>
      </c>
      <c r="G299" s="302">
        <v>5.2453492209812058</v>
      </c>
      <c r="H299" s="302">
        <f t="shared" ref="H299:H306" si="98">SUM(F299:G299)</f>
        <v>8.3924071998983027</v>
      </c>
      <c r="I299" s="303"/>
      <c r="J299" s="302">
        <v>3.8627657087188698</v>
      </c>
      <c r="K299" s="302">
        <v>7.172558750823522</v>
      </c>
      <c r="L299" s="302">
        <f t="shared" ref="L299:L306" si="99">SUM(J299:K299)</f>
        <v>11.035324459542391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4.285662905523548</v>
      </c>
      <c r="C300" s="302">
        <v>6.6032139877118459</v>
      </c>
      <c r="D300" s="302">
        <f t="shared" si="97"/>
        <v>10.888876893235395</v>
      </c>
      <c r="E300" s="303"/>
      <c r="F300" s="302">
        <v>4.4418047886616403</v>
      </c>
      <c r="G300" s="302">
        <v>6.3759498839583335</v>
      </c>
      <c r="H300" s="302">
        <f t="shared" si="98"/>
        <v>10.817754672619973</v>
      </c>
      <c r="I300" s="303"/>
      <c r="J300" s="302">
        <v>5.2173075151040447</v>
      </c>
      <c r="K300" s="302">
        <v>6.4899962079174447</v>
      </c>
      <c r="L300" s="302">
        <f t="shared" si="99"/>
        <v>11.707303723021489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5.3496413470045967</v>
      </c>
      <c r="C301" s="302">
        <v>2.2816422887241044</v>
      </c>
      <c r="D301" s="302">
        <f t="shared" si="97"/>
        <v>7.6312836357287015</v>
      </c>
      <c r="E301" s="303"/>
      <c r="F301" s="302">
        <v>4.7525836662481007</v>
      </c>
      <c r="G301" s="302">
        <v>2.2148029602835098</v>
      </c>
      <c r="H301" s="302">
        <f t="shared" si="98"/>
        <v>6.96738662653161</v>
      </c>
      <c r="I301" s="303"/>
      <c r="J301" s="302">
        <v>4.8598663615957909</v>
      </c>
      <c r="K301" s="302">
        <v>3.1419828556723939</v>
      </c>
      <c r="L301" s="302">
        <f t="shared" si="99"/>
        <v>8.0018492172681839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0.45693046503627877</v>
      </c>
      <c r="C302" s="302">
        <v>2.5461867152311046</v>
      </c>
      <c r="D302" s="302">
        <f t="shared" si="97"/>
        <v>3.0031171802673833</v>
      </c>
      <c r="E302" s="303"/>
      <c r="F302" s="302">
        <v>0.49800288198243398</v>
      </c>
      <c r="G302" s="302">
        <v>1.6661447884400788</v>
      </c>
      <c r="H302" s="302">
        <f t="shared" si="98"/>
        <v>2.1641476704225129</v>
      </c>
      <c r="I302" s="303"/>
      <c r="J302" s="302">
        <v>0.90988472606883997</v>
      </c>
      <c r="K302" s="302">
        <v>1.5907917584741389</v>
      </c>
      <c r="L302" s="302">
        <f t="shared" si="99"/>
        <v>2.500676484542979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3.6773390317083972</v>
      </c>
      <c r="C303" s="302">
        <v>1.3671424050218284</v>
      </c>
      <c r="D303" s="302">
        <f t="shared" si="97"/>
        <v>5.0444814367302255</v>
      </c>
      <c r="E303" s="303"/>
      <c r="F303" s="302">
        <v>3.605783804277003</v>
      </c>
      <c r="G303" s="302">
        <v>1.497607810393135</v>
      </c>
      <c r="H303" s="302">
        <f t="shared" si="98"/>
        <v>5.1033916146701381</v>
      </c>
      <c r="I303" s="303"/>
      <c r="J303" s="302">
        <v>3.9823011000888267</v>
      </c>
      <c r="K303" s="302">
        <v>1.9923259084838609</v>
      </c>
      <c r="L303" s="302">
        <f t="shared" si="99"/>
        <v>5.9746270085726874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1.9818259654100017</v>
      </c>
      <c r="C304" s="302">
        <v>2.1089831879852352</v>
      </c>
      <c r="D304" s="302">
        <f t="shared" si="97"/>
        <v>4.0908091533952371</v>
      </c>
      <c r="E304" s="303"/>
      <c r="F304" s="302">
        <v>1.8059116985285908</v>
      </c>
      <c r="G304" s="302">
        <v>1.8339152115794686</v>
      </c>
      <c r="H304" s="302">
        <f t="shared" si="98"/>
        <v>3.6398269101080594</v>
      </c>
      <c r="I304" s="303"/>
      <c r="J304" s="302">
        <v>2.2611349492891999</v>
      </c>
      <c r="K304" s="302">
        <v>2.308700948404089</v>
      </c>
      <c r="L304" s="302">
        <f t="shared" si="99"/>
        <v>4.5698358976932889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0.4532238359607626</v>
      </c>
      <c r="C305" s="302">
        <v>2.3361796687869174</v>
      </c>
      <c r="D305" s="302">
        <f t="shared" si="97"/>
        <v>2.7894035047476802</v>
      </c>
      <c r="E305" s="303"/>
      <c r="F305" s="302">
        <v>0.33185395262659495</v>
      </c>
      <c r="G305" s="302">
        <v>2.2577339935852199</v>
      </c>
      <c r="H305" s="302">
        <f t="shared" si="98"/>
        <v>2.589587946211815</v>
      </c>
      <c r="I305" s="303"/>
      <c r="J305" s="302">
        <v>0.54769401218384794</v>
      </c>
      <c r="K305" s="302">
        <v>2.1591563469111343</v>
      </c>
      <c r="L305" s="302">
        <f t="shared" si="99"/>
        <v>2.7068503590949824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8.9918779565520452</v>
      </c>
      <c r="C306" s="302">
        <v>11.912071935649919</v>
      </c>
      <c r="D306" s="302">
        <f t="shared" si="97"/>
        <v>20.903949892201965</v>
      </c>
      <c r="E306" s="303"/>
      <c r="F306" s="302">
        <v>7.4173628434512322</v>
      </c>
      <c r="G306" s="302">
        <v>9.7367007343007028</v>
      </c>
      <c r="H306" s="302">
        <f t="shared" si="98"/>
        <v>17.154063577751934</v>
      </c>
      <c r="I306" s="303"/>
      <c r="J306" s="302">
        <v>7.5414279113046359</v>
      </c>
      <c r="K306" s="302">
        <v>10.018672477537105</v>
      </c>
      <c r="L306" s="302">
        <f t="shared" si="99"/>
        <v>17.56010038884174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30.529871133411234</v>
      </c>
      <c r="C308" s="311">
        <f t="shared" ref="C308:D308" si="100">SUM(C298:C306)</f>
        <v>39.485128866588681</v>
      </c>
      <c r="D308" s="311">
        <f t="shared" si="100"/>
        <v>70.014999999999915</v>
      </c>
      <c r="E308" s="311"/>
      <c r="F308" s="311">
        <f t="shared" ref="F308:H308" si="101">SUM(F298:F306)</f>
        <v>28.797110094806069</v>
      </c>
      <c r="G308" s="311">
        <f t="shared" si="101"/>
        <v>36.252889905193946</v>
      </c>
      <c r="H308" s="311">
        <f t="shared" si="101"/>
        <v>65.050000000000011</v>
      </c>
      <c r="I308" s="311"/>
      <c r="J308" s="311">
        <f t="shared" ref="J308:L308" si="102">SUM(J298:J306)</f>
        <v>32.21922027211383</v>
      </c>
      <c r="K308" s="311">
        <f t="shared" si="102"/>
        <v>40.632779727886174</v>
      </c>
      <c r="L308" s="311">
        <f t="shared" si="102"/>
        <v>72.852000000000004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0.79623677209356813</v>
      </c>
      <c r="C315" s="302">
        <v>1.5593786468416566</v>
      </c>
      <c r="D315" s="302">
        <f>SUM(B315:C315)</f>
        <v>2.3556154189352245</v>
      </c>
      <c r="E315" s="303"/>
      <c r="F315" s="302">
        <v>0.94048853676600008</v>
      </c>
      <c r="G315" s="302">
        <v>1.504145747609128</v>
      </c>
      <c r="H315" s="302">
        <f>SUM(F315:G315)</f>
        <v>2.4446342843751281</v>
      </c>
      <c r="I315" s="303"/>
      <c r="J315" s="302">
        <v>0.95636453931601273</v>
      </c>
      <c r="K315" s="302">
        <v>1.5255511058525253</v>
      </c>
      <c r="L315" s="302">
        <f>SUM(J315:K315)</f>
        <v>2.481915645168538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2.7244703659030383</v>
      </c>
      <c r="C316" s="302">
        <v>1.9381603333707063</v>
      </c>
      <c r="D316" s="302">
        <f t="shared" ref="D316:D323" si="103">SUM(B316:C316)</f>
        <v>4.6626306992737447</v>
      </c>
      <c r="E316" s="303"/>
      <c r="F316" s="302">
        <v>3.2718097362103244</v>
      </c>
      <c r="G316" s="302">
        <v>2.1120672512939218</v>
      </c>
      <c r="H316" s="302">
        <f t="shared" ref="H316:H323" si="104">SUM(F316:G316)</f>
        <v>5.3838769875042463</v>
      </c>
      <c r="I316" s="303"/>
      <c r="J316" s="302">
        <v>3.6103711509755767</v>
      </c>
      <c r="K316" s="302">
        <v>2.7746732750443281</v>
      </c>
      <c r="L316" s="302">
        <f t="shared" ref="L316:L323" si="105">SUM(J316:K316)</f>
        <v>6.3850444260199044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3.3481774050882755</v>
      </c>
      <c r="C317" s="302">
        <v>5.96644377321359</v>
      </c>
      <c r="D317" s="302">
        <f t="shared" si="103"/>
        <v>9.3146211783018664</v>
      </c>
      <c r="E317" s="303"/>
      <c r="F317" s="302">
        <v>3.6460986082066444</v>
      </c>
      <c r="G317" s="302">
        <v>5.5704368472709884</v>
      </c>
      <c r="H317" s="302">
        <f t="shared" si="104"/>
        <v>9.2165354554776329</v>
      </c>
      <c r="I317" s="303"/>
      <c r="J317" s="302">
        <v>4.3428115278402695</v>
      </c>
      <c r="K317" s="302">
        <v>4.9382218101949391</v>
      </c>
      <c r="L317" s="302">
        <f t="shared" si="105"/>
        <v>9.2810333380352077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6.3945455187810269</v>
      </c>
      <c r="C318" s="302">
        <v>0.97596306880504147</v>
      </c>
      <c r="D318" s="302">
        <f t="shared" si="103"/>
        <v>7.3705085875860687</v>
      </c>
      <c r="E318" s="303"/>
      <c r="F318" s="302">
        <v>5.4409277994875209</v>
      </c>
      <c r="G318" s="302">
        <v>0.87022908553613243</v>
      </c>
      <c r="H318" s="302">
        <f t="shared" si="104"/>
        <v>6.311156885023653</v>
      </c>
      <c r="I318" s="303"/>
      <c r="J318" s="302">
        <v>4.6638471308684677</v>
      </c>
      <c r="K318" s="302">
        <v>0.7380542113671783</v>
      </c>
      <c r="L318" s="302">
        <f t="shared" si="105"/>
        <v>5.4019013422356457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5.6028505041139182E-2</v>
      </c>
      <c r="C319" s="302">
        <v>0.445088963267528</v>
      </c>
      <c r="D319" s="302">
        <f t="shared" si="103"/>
        <v>0.50111746830866721</v>
      </c>
      <c r="E319" s="303"/>
      <c r="F319" s="302">
        <v>5.7849478364320132E-2</v>
      </c>
      <c r="G319" s="302">
        <v>0.26765469138218795</v>
      </c>
      <c r="H319" s="302">
        <f t="shared" si="104"/>
        <v>0.32550416974650809</v>
      </c>
      <c r="I319" s="303"/>
      <c r="J319" s="302">
        <v>0.13187095405112406</v>
      </c>
      <c r="K319" s="302">
        <v>0.26422690607233068</v>
      </c>
      <c r="L319" s="302">
        <f t="shared" si="105"/>
        <v>0.39609786012345471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0.53227836312457577</v>
      </c>
      <c r="C320" s="302">
        <v>0.3833443686535784</v>
      </c>
      <c r="D320" s="302">
        <f t="shared" si="103"/>
        <v>0.91562273177815423</v>
      </c>
      <c r="E320" s="303"/>
      <c r="F320" s="302">
        <v>0.47984357326579469</v>
      </c>
      <c r="G320" s="302">
        <v>0.33436001103695184</v>
      </c>
      <c r="H320" s="302">
        <f t="shared" si="104"/>
        <v>0.81420358430274653</v>
      </c>
      <c r="I320" s="303"/>
      <c r="J320" s="302">
        <v>0.50467819858649554</v>
      </c>
      <c r="K320" s="302">
        <v>0.39859077657581199</v>
      </c>
      <c r="L320" s="302">
        <f t="shared" si="105"/>
        <v>0.90326897516230753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0.53860823046248152</v>
      </c>
      <c r="C321" s="302">
        <v>0.16301590871773611</v>
      </c>
      <c r="D321" s="302">
        <f t="shared" si="103"/>
        <v>0.7016241391802176</v>
      </c>
      <c r="E321" s="303"/>
      <c r="F321" s="302">
        <v>0.49858759589067564</v>
      </c>
      <c r="G321" s="302">
        <v>0.13075575273883974</v>
      </c>
      <c r="H321" s="302">
        <f t="shared" si="104"/>
        <v>0.62934334862951535</v>
      </c>
      <c r="I321" s="303"/>
      <c r="J321" s="302">
        <v>0.51189164124991537</v>
      </c>
      <c r="K321" s="302">
        <v>0.17978782949005837</v>
      </c>
      <c r="L321" s="302">
        <f t="shared" si="105"/>
        <v>0.69167947073997371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5.4996687490081866E-2</v>
      </c>
      <c r="C322" s="302">
        <v>0.28347934461305224</v>
      </c>
      <c r="D322" s="302">
        <f t="shared" si="103"/>
        <v>0.33847603210313409</v>
      </c>
      <c r="E322" s="303"/>
      <c r="F322" s="302">
        <v>4.3632808448788835E-2</v>
      </c>
      <c r="G322" s="302">
        <v>0.20184448814448336</v>
      </c>
      <c r="H322" s="302">
        <f t="shared" si="104"/>
        <v>0.24547729659327219</v>
      </c>
      <c r="I322" s="303"/>
      <c r="J322" s="302">
        <v>0.11610803116818542</v>
      </c>
      <c r="K322" s="302">
        <v>0.2037533048376261</v>
      </c>
      <c r="L322" s="302">
        <f t="shared" si="105"/>
        <v>0.31986133600581151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0.86270757493178873</v>
      </c>
      <c r="C323" s="302">
        <v>0.56107616960114748</v>
      </c>
      <c r="D323" s="302">
        <f t="shared" si="103"/>
        <v>1.4237837445329362</v>
      </c>
      <c r="E323" s="303"/>
      <c r="F323" s="302">
        <v>0.66981896886434511</v>
      </c>
      <c r="G323" s="302">
        <v>0.39044901948299598</v>
      </c>
      <c r="H323" s="302">
        <f t="shared" si="104"/>
        <v>1.0602679883473412</v>
      </c>
      <c r="I323" s="303"/>
      <c r="J323" s="302">
        <v>0.74314841070929205</v>
      </c>
      <c r="K323" s="302">
        <v>0.3890491957998839</v>
      </c>
      <c r="L323" s="302">
        <f t="shared" si="105"/>
        <v>1.1321976065091759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15.308049422915975</v>
      </c>
      <c r="C325" s="311">
        <f t="shared" ref="C325:D325" si="106">SUM(C315:C323)</f>
        <v>12.275950577084036</v>
      </c>
      <c r="D325" s="311">
        <f t="shared" si="106"/>
        <v>27.584000000000014</v>
      </c>
      <c r="E325" s="311"/>
      <c r="F325" s="311">
        <f t="shared" ref="F325:H325" si="107">SUM(F315:F323)</f>
        <v>15.049057105504415</v>
      </c>
      <c r="G325" s="311">
        <f t="shared" si="107"/>
        <v>11.381942894495628</v>
      </c>
      <c r="H325" s="311">
        <f t="shared" si="107"/>
        <v>26.431000000000044</v>
      </c>
      <c r="I325" s="311"/>
      <c r="J325" s="311">
        <f t="shared" ref="J325:L325" si="108">SUM(J315:J323)</f>
        <v>15.581091584765339</v>
      </c>
      <c r="K325" s="311">
        <f t="shared" si="108"/>
        <v>11.411908415234683</v>
      </c>
      <c r="L325" s="311">
        <f t="shared" si="108"/>
        <v>26.993000000000023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1.3402975139771534</v>
      </c>
      <c r="C332" s="302">
        <v>1.3663689139569606</v>
      </c>
      <c r="D332" s="302">
        <f>SUM(B332:C332)</f>
        <v>2.7066664279341142</v>
      </c>
      <c r="E332" s="303"/>
      <c r="F332" s="302">
        <v>1.3932676306216019</v>
      </c>
      <c r="G332" s="302">
        <v>1.3565935056270804</v>
      </c>
      <c r="H332" s="302">
        <f>SUM(F332:G332)</f>
        <v>2.7498611362486822</v>
      </c>
      <c r="I332" s="303"/>
      <c r="J332" s="302">
        <v>1.6201836973039199</v>
      </c>
      <c r="K332" s="302">
        <v>1.2902717376246449</v>
      </c>
      <c r="L332" s="302">
        <f>SUM(J332:K332)</f>
        <v>2.910455434928565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25.662300124858028</v>
      </c>
      <c r="C333" s="302">
        <v>12.735872447153506</v>
      </c>
      <c r="D333" s="302">
        <f t="shared" ref="D333:D340" si="109">SUM(B333:C333)</f>
        <v>38.398172572011532</v>
      </c>
      <c r="E333" s="303"/>
      <c r="F333" s="302">
        <v>26.242464885021086</v>
      </c>
      <c r="G333" s="302">
        <v>12.944078624877704</v>
      </c>
      <c r="H333" s="302">
        <f t="shared" ref="H333:H340" si="110">SUM(F333:G333)</f>
        <v>39.18654350989879</v>
      </c>
      <c r="I333" s="303"/>
      <c r="J333" s="302">
        <v>28.46210187099539</v>
      </c>
      <c r="K333" s="302">
        <v>13.746423172265125</v>
      </c>
      <c r="L333" s="302">
        <f t="shared" ref="L333:L340" si="111">SUM(J333:K333)</f>
        <v>42.208525043260515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4.4327178139549739</v>
      </c>
      <c r="C334" s="302">
        <v>2.6392550952544598</v>
      </c>
      <c r="D334" s="302">
        <f t="shared" si="109"/>
        <v>7.0719729092094337</v>
      </c>
      <c r="E334" s="303"/>
      <c r="F334" s="302">
        <v>4.0608362929414801</v>
      </c>
      <c r="G334" s="302">
        <v>2.6752277388750665</v>
      </c>
      <c r="H334" s="302">
        <f t="shared" si="110"/>
        <v>6.7360640318165466</v>
      </c>
      <c r="I334" s="303"/>
      <c r="J334" s="302">
        <v>5.4850144829850978</v>
      </c>
      <c r="K334" s="302">
        <v>2.4906337784774442</v>
      </c>
      <c r="L334" s="302">
        <f t="shared" si="111"/>
        <v>7.9756482614625419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4.9336200760372808</v>
      </c>
      <c r="C335" s="302">
        <v>0.74066166459821969</v>
      </c>
      <c r="D335" s="302">
        <f t="shared" si="109"/>
        <v>5.6742817406355002</v>
      </c>
      <c r="E335" s="303"/>
      <c r="F335" s="302">
        <v>3.9832544791391564</v>
      </c>
      <c r="G335" s="302">
        <v>0.62054140362470922</v>
      </c>
      <c r="H335" s="302">
        <f t="shared" si="110"/>
        <v>4.6037958827638654</v>
      </c>
      <c r="I335" s="303"/>
      <c r="J335" s="302">
        <v>2.2077485034177764</v>
      </c>
      <c r="K335" s="302">
        <v>0.59821900529655847</v>
      </c>
      <c r="L335" s="302">
        <f t="shared" si="111"/>
        <v>2.805967508714335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0.59773153536987067</v>
      </c>
      <c r="C336" s="302">
        <v>0.76059875231840712</v>
      </c>
      <c r="D336" s="302">
        <f t="shared" si="109"/>
        <v>1.3583302876882777</v>
      </c>
      <c r="E336" s="303"/>
      <c r="F336" s="302">
        <v>0.44999783977126023</v>
      </c>
      <c r="G336" s="302">
        <v>0.47131884995231627</v>
      </c>
      <c r="H336" s="302">
        <f t="shared" si="110"/>
        <v>0.9213166897235765</v>
      </c>
      <c r="I336" s="303"/>
      <c r="J336" s="302">
        <v>0.2922361889543213</v>
      </c>
      <c r="K336" s="302">
        <v>0.36688267191766033</v>
      </c>
      <c r="L336" s="302">
        <f t="shared" si="111"/>
        <v>0.65911886087198157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14.640475431811685</v>
      </c>
      <c r="C337" s="302">
        <v>2.5570853321939406</v>
      </c>
      <c r="D337" s="302">
        <f t="shared" si="109"/>
        <v>17.197560764005626</v>
      </c>
      <c r="E337" s="303"/>
      <c r="F337" s="302">
        <v>12.36232008075908</v>
      </c>
      <c r="G337" s="302">
        <v>2.3236438237262957</v>
      </c>
      <c r="H337" s="302">
        <f t="shared" si="110"/>
        <v>14.685963904485376</v>
      </c>
      <c r="I337" s="303"/>
      <c r="J337" s="302">
        <v>12.996974945843093</v>
      </c>
      <c r="K337" s="302">
        <v>2.7052269823115314</v>
      </c>
      <c r="L337" s="302">
        <f t="shared" si="111"/>
        <v>15.702201928154624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0.43822218711130689</v>
      </c>
      <c r="C338" s="302">
        <v>0.15559644216794405</v>
      </c>
      <c r="D338" s="302">
        <f t="shared" si="109"/>
        <v>0.59381862927925089</v>
      </c>
      <c r="E338" s="303"/>
      <c r="F338" s="302">
        <v>0.34326502440407081</v>
      </c>
      <c r="G338" s="302">
        <v>0.12778213738098784</v>
      </c>
      <c r="H338" s="302">
        <f t="shared" si="110"/>
        <v>0.47104716178505868</v>
      </c>
      <c r="I338" s="303"/>
      <c r="J338" s="302">
        <v>0.33713285960431472</v>
      </c>
      <c r="K338" s="302">
        <v>0.14164693301928946</v>
      </c>
      <c r="L338" s="302">
        <f t="shared" si="111"/>
        <v>0.47877979262360415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0.55968167265401303</v>
      </c>
      <c r="C339" s="302">
        <v>1.0911962575968501</v>
      </c>
      <c r="D339" s="302">
        <f t="shared" si="109"/>
        <v>1.6508779302508632</v>
      </c>
      <c r="E339" s="303"/>
      <c r="F339" s="302">
        <v>0.46036731515140766</v>
      </c>
      <c r="G339" s="302">
        <v>1.3967331911272258</v>
      </c>
      <c r="H339" s="302">
        <f t="shared" si="110"/>
        <v>1.8571005062786334</v>
      </c>
      <c r="I339" s="303"/>
      <c r="J339" s="302">
        <v>0.45823691904968755</v>
      </c>
      <c r="K339" s="302">
        <v>1.4220838465585222</v>
      </c>
      <c r="L339" s="302">
        <f t="shared" si="111"/>
        <v>1.8803207656082097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4.2296352576464411</v>
      </c>
      <c r="C340" s="302">
        <v>1.2306834813389229</v>
      </c>
      <c r="D340" s="302">
        <f t="shared" si="109"/>
        <v>5.4603187389853645</v>
      </c>
      <c r="E340" s="303"/>
      <c r="F340" s="302">
        <v>3.0751921579468817</v>
      </c>
      <c r="G340" s="302">
        <v>0.82911501905258911</v>
      </c>
      <c r="H340" s="302">
        <f t="shared" si="110"/>
        <v>3.9043071769994708</v>
      </c>
      <c r="I340" s="303"/>
      <c r="J340" s="302">
        <v>1.4688269069421362</v>
      </c>
      <c r="K340" s="302">
        <v>0.47915549743353625</v>
      </c>
      <c r="L340" s="302">
        <f t="shared" si="111"/>
        <v>1.9479824043756726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56.834681613420763</v>
      </c>
      <c r="C342" s="311">
        <f t="shared" ref="C342:D342" si="112">SUM(C332:C340)</f>
        <v>23.277318386579214</v>
      </c>
      <c r="D342" s="311">
        <f t="shared" si="112"/>
        <v>80.111999999999966</v>
      </c>
      <c r="E342" s="311"/>
      <c r="F342" s="311">
        <f t="shared" ref="F342:H342" si="113">SUM(F332:F340)</f>
        <v>52.370965705756014</v>
      </c>
      <c r="G342" s="311">
        <f t="shared" si="113"/>
        <v>22.745034294243975</v>
      </c>
      <c r="H342" s="311">
        <f t="shared" si="113"/>
        <v>75.115999999999985</v>
      </c>
      <c r="I342" s="311"/>
      <c r="J342" s="311">
        <f t="shared" ref="J342:L342" si="114">SUM(J332:J340)</f>
        <v>53.328456375095733</v>
      </c>
      <c r="K342" s="311">
        <f t="shared" si="114"/>
        <v>23.240543624904308</v>
      </c>
      <c r="L342" s="311">
        <f t="shared" si="114"/>
        <v>76.569000000000045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2.7840984856449857</v>
      </c>
      <c r="C349" s="302">
        <v>1.5189948629270085</v>
      </c>
      <c r="D349" s="302">
        <f>SUM(B349:C349)</f>
        <v>4.303093348571994</v>
      </c>
      <c r="E349" s="303"/>
      <c r="F349" s="302">
        <v>3.5146909679457132</v>
      </c>
      <c r="G349" s="302">
        <v>1.5707854200223865</v>
      </c>
      <c r="H349" s="302">
        <f>SUM(F349:G349)</f>
        <v>5.0854763879681002</v>
      </c>
      <c r="I349" s="303"/>
      <c r="J349" s="302">
        <v>3.8401471256808231</v>
      </c>
      <c r="K349" s="302">
        <v>1.380575784861106</v>
      </c>
      <c r="L349" s="302">
        <f>SUM(J349:K349)</f>
        <v>5.2207229105419293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19.590409268454742</v>
      </c>
      <c r="C350" s="302">
        <v>5.2511038643237518</v>
      </c>
      <c r="D350" s="302">
        <f t="shared" ref="D350:D357" si="115">SUM(B350:C350)</f>
        <v>24.841513132778495</v>
      </c>
      <c r="E350" s="303"/>
      <c r="F350" s="302">
        <v>23.092627241085673</v>
      </c>
      <c r="G350" s="302">
        <v>6.1668805365086881</v>
      </c>
      <c r="H350" s="302">
        <f t="shared" ref="H350:H357" si="116">SUM(F350:G350)</f>
        <v>29.259507777594361</v>
      </c>
      <c r="I350" s="303"/>
      <c r="J350" s="302">
        <v>24.463015248734706</v>
      </c>
      <c r="K350" s="302">
        <v>5.9250750267980745</v>
      </c>
      <c r="L350" s="302">
        <f t="shared" ref="L350:L357" si="117">SUM(J350:K350)</f>
        <v>30.388090275532782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9.4138994282757054</v>
      </c>
      <c r="C351" s="302">
        <v>2.6473337775286701</v>
      </c>
      <c r="D351" s="302">
        <f t="shared" si="115"/>
        <v>12.061233205804376</v>
      </c>
      <c r="E351" s="303"/>
      <c r="F351" s="302">
        <v>10.734811033400376</v>
      </c>
      <c r="G351" s="302">
        <v>2.7434792254608369</v>
      </c>
      <c r="H351" s="302">
        <f t="shared" si="116"/>
        <v>13.478290258861213</v>
      </c>
      <c r="I351" s="303"/>
      <c r="J351" s="302">
        <v>17.277995677072166</v>
      </c>
      <c r="K351" s="302">
        <v>3.1565416896972671</v>
      </c>
      <c r="L351" s="302">
        <f t="shared" si="117"/>
        <v>20.434537366769433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9.8039560489125712</v>
      </c>
      <c r="C352" s="302">
        <v>1.0879807209058323</v>
      </c>
      <c r="D352" s="302">
        <f t="shared" si="115"/>
        <v>10.891936769818404</v>
      </c>
      <c r="E352" s="303"/>
      <c r="F352" s="302">
        <v>9.0911088769172075</v>
      </c>
      <c r="G352" s="302">
        <v>0.99092955829112206</v>
      </c>
      <c r="H352" s="302">
        <f t="shared" si="116"/>
        <v>10.082038435208329</v>
      </c>
      <c r="I352" s="303"/>
      <c r="J352" s="302">
        <v>5.9687789338768074</v>
      </c>
      <c r="K352" s="302">
        <v>0.88589422932438555</v>
      </c>
      <c r="L352" s="302">
        <f t="shared" si="117"/>
        <v>6.854673163201193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0.46045117892835641</v>
      </c>
      <c r="C353" s="302">
        <v>0.74642240308106855</v>
      </c>
      <c r="D353" s="302">
        <f t="shared" si="115"/>
        <v>1.206873582009425</v>
      </c>
      <c r="E353" s="303"/>
      <c r="F353" s="302">
        <v>0.40041394696428878</v>
      </c>
      <c r="G353" s="302">
        <v>0.55279525672479235</v>
      </c>
      <c r="H353" s="302">
        <f t="shared" si="116"/>
        <v>0.95320920368908113</v>
      </c>
      <c r="I353" s="303"/>
      <c r="J353" s="302">
        <v>0.30337587228195034</v>
      </c>
      <c r="K353" s="302">
        <v>0.41149171505577603</v>
      </c>
      <c r="L353" s="302">
        <f t="shared" si="117"/>
        <v>0.71486758733772637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27.098516319789514</v>
      </c>
      <c r="C354" s="302">
        <v>6.8423540601997672</v>
      </c>
      <c r="D354" s="302">
        <f t="shared" si="115"/>
        <v>33.940870379989278</v>
      </c>
      <c r="E354" s="303"/>
      <c r="F354" s="302">
        <v>27.143506476981571</v>
      </c>
      <c r="G354" s="302">
        <v>6.4375113204170038</v>
      </c>
      <c r="H354" s="302">
        <f t="shared" si="116"/>
        <v>33.581017797398573</v>
      </c>
      <c r="I354" s="303"/>
      <c r="J354" s="302">
        <v>27.317689072761361</v>
      </c>
      <c r="K354" s="302">
        <v>8.5278802968430458</v>
      </c>
      <c r="L354" s="302">
        <f t="shared" si="117"/>
        <v>35.845569369604405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1.0933862908603826</v>
      </c>
      <c r="C355" s="302">
        <v>0.28293206683700317</v>
      </c>
      <c r="D355" s="302">
        <f t="shared" si="115"/>
        <v>1.3763183576973859</v>
      </c>
      <c r="E355" s="303"/>
      <c r="F355" s="302">
        <v>1.035368677290271</v>
      </c>
      <c r="G355" s="302">
        <v>0.23117044683446858</v>
      </c>
      <c r="H355" s="302">
        <f t="shared" si="116"/>
        <v>1.2665391241247397</v>
      </c>
      <c r="I355" s="303"/>
      <c r="J355" s="302">
        <v>1.0796512749917007</v>
      </c>
      <c r="K355" s="302">
        <v>0.213035639608434</v>
      </c>
      <c r="L355" s="302">
        <f t="shared" si="117"/>
        <v>1.2926869146001347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0.13929800590925265</v>
      </c>
      <c r="C356" s="302">
        <v>0.48523297890527906</v>
      </c>
      <c r="D356" s="302">
        <f t="shared" si="115"/>
        <v>0.62453098481453173</v>
      </c>
      <c r="E356" s="303"/>
      <c r="F356" s="302">
        <v>0.10629126052772286</v>
      </c>
      <c r="G356" s="302">
        <v>0.40811409341502614</v>
      </c>
      <c r="H356" s="302">
        <f t="shared" si="116"/>
        <v>0.514405353942749</v>
      </c>
      <c r="I356" s="303"/>
      <c r="J356" s="302">
        <v>0.11526476379033795</v>
      </c>
      <c r="K356" s="302">
        <v>0.26700222596454848</v>
      </c>
      <c r="L356" s="302">
        <f t="shared" si="117"/>
        <v>0.38226698975488643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1.7005884139399581</v>
      </c>
      <c r="C357" s="302">
        <v>1.3920418245761883</v>
      </c>
      <c r="D357" s="302">
        <f t="shared" si="115"/>
        <v>3.0926302385161462</v>
      </c>
      <c r="E357" s="303"/>
      <c r="F357" s="302">
        <v>1.3744720636107333</v>
      </c>
      <c r="G357" s="302">
        <v>0.97404359760204218</v>
      </c>
      <c r="H357" s="302">
        <f t="shared" si="116"/>
        <v>2.3485156612127756</v>
      </c>
      <c r="I357" s="303"/>
      <c r="J357" s="302">
        <v>0.65967340794916129</v>
      </c>
      <c r="K357" s="302">
        <v>0.60391201470831612</v>
      </c>
      <c r="L357" s="302">
        <f t="shared" si="117"/>
        <v>1.2635854226574774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72.084603440715469</v>
      </c>
      <c r="C359" s="311">
        <f t="shared" ref="C359:D359" si="118">SUM(C349:C357)</f>
        <v>20.254396559284569</v>
      </c>
      <c r="D359" s="311">
        <f t="shared" si="118"/>
        <v>92.339000000000027</v>
      </c>
      <c r="E359" s="311"/>
      <c r="F359" s="311">
        <f t="shared" ref="F359:H359" si="119">SUM(F349:F357)</f>
        <v>76.493290544723564</v>
      </c>
      <c r="G359" s="311">
        <f t="shared" si="119"/>
        <v>20.075709455276364</v>
      </c>
      <c r="H359" s="311">
        <f t="shared" si="119"/>
        <v>96.568999999999917</v>
      </c>
      <c r="I359" s="311"/>
      <c r="J359" s="311">
        <f t="shared" ref="J359:L359" si="120">SUM(J349:J357)</f>
        <v>81.025591377139008</v>
      </c>
      <c r="K359" s="311">
        <f t="shared" si="120"/>
        <v>21.371408622860958</v>
      </c>
      <c r="L359" s="311">
        <f t="shared" si="120"/>
        <v>102.39699999999996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2.4202196027215552</v>
      </c>
      <c r="C366" s="302">
        <v>1.8466236854154718</v>
      </c>
      <c r="D366" s="302">
        <f>SUM(B366:C366)</f>
        <v>4.2668432881370268</v>
      </c>
      <c r="E366" s="303"/>
      <c r="F366" s="302">
        <v>2.6225316583838993</v>
      </c>
      <c r="G366" s="302">
        <v>1.4057123915784482</v>
      </c>
      <c r="H366" s="302">
        <f>SUM(F366:G366)</f>
        <v>4.028244049962348</v>
      </c>
      <c r="I366" s="303"/>
      <c r="J366" s="302">
        <v>3.7984185757567106</v>
      </c>
      <c r="K366" s="302">
        <v>1.7700967454064387</v>
      </c>
      <c r="L366" s="302">
        <f>SUM(J366:K366)</f>
        <v>5.5685153211631491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1.7854990558009156</v>
      </c>
      <c r="C367" s="302">
        <v>2.7761440133534658</v>
      </c>
      <c r="D367" s="302">
        <f t="shared" ref="D367:D374" si="121">SUM(B367:C367)</f>
        <v>4.5616430691543819</v>
      </c>
      <c r="E367" s="303"/>
      <c r="F367" s="302">
        <v>1.9823592009931994</v>
      </c>
      <c r="G367" s="302">
        <v>2.2221077120269519</v>
      </c>
      <c r="H367" s="302">
        <f t="shared" ref="H367:H374" si="122">SUM(F367:G367)</f>
        <v>4.2044669130201511</v>
      </c>
      <c r="I367" s="303"/>
      <c r="J367" s="302">
        <v>2.2898786433030596</v>
      </c>
      <c r="K367" s="302">
        <v>3.563991770814364</v>
      </c>
      <c r="L367" s="302">
        <f t="shared" ref="L367:L374" si="123">SUM(J367:K367)</f>
        <v>5.8538704141174236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3.7100066878172782</v>
      </c>
      <c r="C368" s="302">
        <v>6.0184208315728327</v>
      </c>
      <c r="D368" s="302">
        <f t="shared" si="121"/>
        <v>9.7284275193901113</v>
      </c>
      <c r="E368" s="303"/>
      <c r="F368" s="302">
        <v>3.8525458561565258</v>
      </c>
      <c r="G368" s="302">
        <v>4.2617308927442696</v>
      </c>
      <c r="H368" s="302">
        <f t="shared" si="122"/>
        <v>8.1142767489007959</v>
      </c>
      <c r="I368" s="303"/>
      <c r="J368" s="302">
        <v>4.1562897587428749</v>
      </c>
      <c r="K368" s="302">
        <v>5.0972700454667805</v>
      </c>
      <c r="L368" s="302">
        <f t="shared" si="123"/>
        <v>9.2535598042096545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2.0211792983482777</v>
      </c>
      <c r="C369" s="302">
        <v>0.5878085954288792</v>
      </c>
      <c r="D369" s="302">
        <f t="shared" si="121"/>
        <v>2.6089878937771571</v>
      </c>
      <c r="E369" s="303"/>
      <c r="F369" s="302">
        <v>1.7326522527772199</v>
      </c>
      <c r="G369" s="302">
        <v>0.5067044607579051</v>
      </c>
      <c r="H369" s="302">
        <f t="shared" si="122"/>
        <v>2.2393567135351251</v>
      </c>
      <c r="I369" s="303"/>
      <c r="J369" s="302">
        <v>1.4472161393905902</v>
      </c>
      <c r="K369" s="302">
        <v>0.50330856845095606</v>
      </c>
      <c r="L369" s="302">
        <f t="shared" si="123"/>
        <v>1.9505247078415464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0.77535246047457851</v>
      </c>
      <c r="C370" s="302">
        <v>2.0126127688812132</v>
      </c>
      <c r="D370" s="302">
        <f t="shared" si="121"/>
        <v>2.7879652293557919</v>
      </c>
      <c r="E370" s="303"/>
      <c r="F370" s="302">
        <v>0.84174501357677534</v>
      </c>
      <c r="G370" s="302">
        <v>1.1835194031391325</v>
      </c>
      <c r="H370" s="302">
        <f t="shared" si="122"/>
        <v>2.025264416715908</v>
      </c>
      <c r="I370" s="303"/>
      <c r="J370" s="302">
        <v>1.7046135494039398</v>
      </c>
      <c r="K370" s="302">
        <v>1.427641975862741</v>
      </c>
      <c r="L370" s="302">
        <f t="shared" si="123"/>
        <v>3.1322555252666806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1.6357723271218676</v>
      </c>
      <c r="C371" s="302">
        <v>1.1753737912080173</v>
      </c>
      <c r="D371" s="302">
        <f t="shared" si="121"/>
        <v>2.8111461183298849</v>
      </c>
      <c r="E371" s="303"/>
      <c r="F371" s="302">
        <v>1.2662256293041501</v>
      </c>
      <c r="G371" s="302">
        <v>0.89976572893993989</v>
      </c>
      <c r="H371" s="302">
        <f t="shared" si="122"/>
        <v>2.1659913582440899</v>
      </c>
      <c r="I371" s="303"/>
      <c r="J371" s="302">
        <v>1.0925151181098176</v>
      </c>
      <c r="K371" s="302">
        <v>1.2849574400761588</v>
      </c>
      <c r="L371" s="302">
        <f t="shared" si="123"/>
        <v>2.3774725581859766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0.83611420765437472</v>
      </c>
      <c r="C372" s="302">
        <v>0.70863815740657654</v>
      </c>
      <c r="D372" s="302">
        <f t="shared" si="121"/>
        <v>1.5447523650609511</v>
      </c>
      <c r="E372" s="303"/>
      <c r="F372" s="302">
        <v>0.69705780497765779</v>
      </c>
      <c r="G372" s="302">
        <v>0.53443132480694033</v>
      </c>
      <c r="H372" s="302">
        <f t="shared" si="122"/>
        <v>1.231489129784598</v>
      </c>
      <c r="I372" s="303"/>
      <c r="J372" s="302">
        <v>0.99466144355669628</v>
      </c>
      <c r="K372" s="302">
        <v>0.71921751347226681</v>
      </c>
      <c r="L372" s="302">
        <f t="shared" si="123"/>
        <v>1.713878957028963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5.3603082429504359E-2</v>
      </c>
      <c r="C373" s="302">
        <v>0.23882748114268229</v>
      </c>
      <c r="D373" s="302">
        <f t="shared" si="121"/>
        <v>0.29243056357218666</v>
      </c>
      <c r="E373" s="303"/>
      <c r="F373" s="302">
        <v>4.9484327773383213E-2</v>
      </c>
      <c r="G373" s="302">
        <v>0.16529055179736349</v>
      </c>
      <c r="H373" s="302">
        <f t="shared" si="122"/>
        <v>0.2147748795707467</v>
      </c>
      <c r="I373" s="303"/>
      <c r="J373" s="302">
        <v>6.8910777193378348E-2</v>
      </c>
      <c r="K373" s="302">
        <v>0.18090708124283805</v>
      </c>
      <c r="L373" s="302">
        <f t="shared" si="123"/>
        <v>0.2498178584362164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1.3750108269019341</v>
      </c>
      <c r="C374" s="302">
        <v>1.6457931263206396</v>
      </c>
      <c r="D374" s="302">
        <f t="shared" si="121"/>
        <v>3.0208039532225737</v>
      </c>
      <c r="E374" s="303"/>
      <c r="F374" s="302">
        <v>0.98482188979967422</v>
      </c>
      <c r="G374" s="302">
        <v>1.0533139004665395</v>
      </c>
      <c r="H374" s="302">
        <f t="shared" si="122"/>
        <v>2.0381357902662138</v>
      </c>
      <c r="I374" s="303"/>
      <c r="J374" s="302">
        <v>0.75481252492674134</v>
      </c>
      <c r="K374" s="302">
        <v>0.97329232882365213</v>
      </c>
      <c r="L374" s="302">
        <f t="shared" si="123"/>
        <v>1.7281048537503936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14.612757549270285</v>
      </c>
      <c r="C376" s="311">
        <f t="shared" ref="C376:D376" si="124">SUM(C366:C374)</f>
        <v>17.010242450729777</v>
      </c>
      <c r="D376" s="311">
        <f t="shared" si="124"/>
        <v>31.623000000000062</v>
      </c>
      <c r="E376" s="311"/>
      <c r="F376" s="311">
        <f t="shared" ref="F376:H376" si="125">SUM(F366:F374)</f>
        <v>14.029423633742484</v>
      </c>
      <c r="G376" s="311">
        <f t="shared" si="125"/>
        <v>12.232576366257492</v>
      </c>
      <c r="H376" s="311">
        <f t="shared" si="125"/>
        <v>26.261999999999972</v>
      </c>
      <c r="I376" s="311"/>
      <c r="J376" s="311">
        <f t="shared" ref="J376:L376" si="126">SUM(J366:J374)</f>
        <v>16.307316530383808</v>
      </c>
      <c r="K376" s="311">
        <f t="shared" si="126"/>
        <v>15.520683469616195</v>
      </c>
      <c r="L376" s="311">
        <f t="shared" si="126"/>
        <v>31.828000000000007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1.9313876816090831</v>
      </c>
      <c r="C383" s="302">
        <v>2.106042155177978</v>
      </c>
      <c r="D383" s="302">
        <f>SUM(B383:C383)</f>
        <v>4.0374298367870614</v>
      </c>
      <c r="E383" s="303"/>
      <c r="F383" s="302">
        <v>2.782284618974233</v>
      </c>
      <c r="G383" s="302">
        <v>1.4371810117344599</v>
      </c>
      <c r="H383" s="302">
        <f>SUM(F383:G383)</f>
        <v>4.2194656307086928</v>
      </c>
      <c r="I383" s="303"/>
      <c r="J383" s="302">
        <v>3.136416991496163</v>
      </c>
      <c r="K383" s="302">
        <v>1.4752671410487805</v>
      </c>
      <c r="L383" s="302">
        <f>SUM(J383:K383)</f>
        <v>4.6116841325449434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2.4893524363553943</v>
      </c>
      <c r="C384" s="302">
        <v>3.8801475167421002</v>
      </c>
      <c r="D384" s="302">
        <f t="shared" ref="D384:D391" si="127">SUM(B384:C384)</f>
        <v>6.3694999530974945</v>
      </c>
      <c r="E384" s="303"/>
      <c r="F384" s="302">
        <v>3.5375020728047311</v>
      </c>
      <c r="G384" s="302">
        <v>2.7043148358157905</v>
      </c>
      <c r="H384" s="302">
        <f t="shared" ref="H384:H391" si="128">SUM(F384:G384)</f>
        <v>6.2418169086205211</v>
      </c>
      <c r="I384" s="303"/>
      <c r="J384" s="302">
        <v>3.206019376834738</v>
      </c>
      <c r="K384" s="302">
        <v>2.9733152039759632</v>
      </c>
      <c r="L384" s="302">
        <f t="shared" ref="L384:L391" si="129">SUM(J384:K384)</f>
        <v>6.1793345808107016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2.2983136112053435</v>
      </c>
      <c r="C385" s="302">
        <v>1.7090646564902705</v>
      </c>
      <c r="D385" s="302">
        <f t="shared" si="127"/>
        <v>4.0073782676956142</v>
      </c>
      <c r="E385" s="303"/>
      <c r="F385" s="302">
        <v>2.7635900893060605</v>
      </c>
      <c r="G385" s="302">
        <v>1.2422448324602837</v>
      </c>
      <c r="H385" s="302">
        <f t="shared" si="128"/>
        <v>4.0058349217663443</v>
      </c>
      <c r="I385" s="303"/>
      <c r="J385" s="302">
        <v>2.3044121748431587</v>
      </c>
      <c r="K385" s="302">
        <v>1.1908470425841171</v>
      </c>
      <c r="L385" s="302">
        <f t="shared" si="129"/>
        <v>3.4952592174272761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2.0688080397798099</v>
      </c>
      <c r="C386" s="302">
        <v>0.38572380621104341</v>
      </c>
      <c r="D386" s="302">
        <f t="shared" si="127"/>
        <v>2.4545318459908532</v>
      </c>
      <c r="E386" s="303"/>
      <c r="F386" s="302">
        <v>2.3562489656121044</v>
      </c>
      <c r="G386" s="302">
        <v>0.26974336673670996</v>
      </c>
      <c r="H386" s="302">
        <f t="shared" si="128"/>
        <v>2.6259923323488144</v>
      </c>
      <c r="I386" s="303"/>
      <c r="J386" s="302">
        <v>2.5009896884804799</v>
      </c>
      <c r="K386" s="302">
        <v>0.25378645503888569</v>
      </c>
      <c r="L386" s="302">
        <f t="shared" si="129"/>
        <v>2.7547761435193654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0.46812269014338342</v>
      </c>
      <c r="C387" s="302">
        <v>1.188938160837665</v>
      </c>
      <c r="D387" s="302">
        <f t="shared" si="127"/>
        <v>1.6570608509810485</v>
      </c>
      <c r="E387" s="303"/>
      <c r="F387" s="302">
        <v>0.59504955887752453</v>
      </c>
      <c r="G387" s="302">
        <v>0.63209002502104916</v>
      </c>
      <c r="H387" s="302">
        <f t="shared" si="128"/>
        <v>1.2271395838985737</v>
      </c>
      <c r="I387" s="303"/>
      <c r="J387" s="302">
        <v>0.99529182467311061</v>
      </c>
      <c r="K387" s="302">
        <v>0.69540681231592183</v>
      </c>
      <c r="L387" s="302">
        <f t="shared" si="129"/>
        <v>1.6906986369890324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7.5258913063657777</v>
      </c>
      <c r="C388" s="302">
        <v>2.1238720149527013</v>
      </c>
      <c r="D388" s="302">
        <f t="shared" si="127"/>
        <v>9.6497633213184795</v>
      </c>
      <c r="E388" s="303"/>
      <c r="F388" s="302">
        <v>7.7965686299717962</v>
      </c>
      <c r="G388" s="302">
        <v>1.5322439514655877</v>
      </c>
      <c r="H388" s="302">
        <f t="shared" si="128"/>
        <v>9.3288125814373846</v>
      </c>
      <c r="I388" s="303"/>
      <c r="J388" s="302">
        <v>6.0787872311562623</v>
      </c>
      <c r="K388" s="302">
        <v>1.4885299351581793</v>
      </c>
      <c r="L388" s="302">
        <f t="shared" si="129"/>
        <v>7.5673171663144414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0.80537950851308826</v>
      </c>
      <c r="C389" s="302">
        <v>0.69195591243265986</v>
      </c>
      <c r="D389" s="302">
        <f t="shared" si="127"/>
        <v>1.4973354209457481</v>
      </c>
      <c r="E389" s="303"/>
      <c r="F389" s="302">
        <v>0.86232852840910712</v>
      </c>
      <c r="G389" s="302">
        <v>0.42306031442206632</v>
      </c>
      <c r="H389" s="302">
        <f t="shared" si="128"/>
        <v>1.2853888428311735</v>
      </c>
      <c r="I389" s="303"/>
      <c r="J389" s="302">
        <v>0.90992779533558132</v>
      </c>
      <c r="K389" s="302">
        <v>0.4094659527037578</v>
      </c>
      <c r="L389" s="302">
        <f t="shared" si="129"/>
        <v>1.3193937480393392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0.23569425939890559</v>
      </c>
      <c r="C390" s="302">
        <v>0.5905871901154125</v>
      </c>
      <c r="D390" s="302">
        <f t="shared" si="127"/>
        <v>0.82628144951431803</v>
      </c>
      <c r="E390" s="303"/>
      <c r="F390" s="302">
        <v>0.25984916677039105</v>
      </c>
      <c r="G390" s="302">
        <v>0.35197735344351855</v>
      </c>
      <c r="H390" s="302">
        <f t="shared" si="128"/>
        <v>0.6118265202139096</v>
      </c>
      <c r="I390" s="303"/>
      <c r="J390" s="302">
        <v>0.34013504874832107</v>
      </c>
      <c r="K390" s="302">
        <v>0.29021478375208132</v>
      </c>
      <c r="L390" s="302">
        <f t="shared" si="129"/>
        <v>0.63034983250040244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1.2755706987288713</v>
      </c>
      <c r="C391" s="302">
        <v>1.2341483549404928</v>
      </c>
      <c r="D391" s="302">
        <f t="shared" si="127"/>
        <v>2.5097190536693641</v>
      </c>
      <c r="E391" s="303"/>
      <c r="F391" s="302">
        <v>1.2258754590836995</v>
      </c>
      <c r="G391" s="302">
        <v>0.71384721909088888</v>
      </c>
      <c r="H391" s="302">
        <f t="shared" si="128"/>
        <v>1.9397226781745884</v>
      </c>
      <c r="I391" s="303"/>
      <c r="J391" s="302">
        <v>0.72858571222170843</v>
      </c>
      <c r="K391" s="302">
        <v>0.66060082963281019</v>
      </c>
      <c r="L391" s="302">
        <f t="shared" si="129"/>
        <v>1.3891865418545186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19.098520232099656</v>
      </c>
      <c r="C393" s="311">
        <f t="shared" ref="C393:D393" si="130">SUM(C383:C391)</f>
        <v>13.910479767900323</v>
      </c>
      <c r="D393" s="311">
        <f t="shared" si="130"/>
        <v>33.008999999999979</v>
      </c>
      <c r="E393" s="311"/>
      <c r="F393" s="311">
        <f t="shared" ref="F393:H393" si="131">SUM(F383:F391)</f>
        <v>22.179297089809648</v>
      </c>
      <c r="G393" s="311">
        <f t="shared" si="131"/>
        <v>9.3067029101903547</v>
      </c>
      <c r="H393" s="311">
        <f t="shared" si="131"/>
        <v>31.486000000000004</v>
      </c>
      <c r="I393" s="311"/>
      <c r="J393" s="311">
        <f t="shared" ref="J393:L393" si="132">SUM(J383:J391)</f>
        <v>20.200565843789523</v>
      </c>
      <c r="K393" s="311">
        <f t="shared" si="132"/>
        <v>9.4374341562104984</v>
      </c>
      <c r="L393" s="311">
        <f t="shared" si="132"/>
        <v>29.638000000000019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Enterprise M3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71.842509460942566</v>
      </c>
      <c r="C9" s="249">
        <f t="shared" ref="C9:D9" si="0">SUM(C26,C43,C60,C77,C94,C111,C128,C145,C162,C179,C196,C213,C230,C247,C264,C281,C298,C315,C332,C349,C366,C383)</f>
        <v>10.596951481091919</v>
      </c>
      <c r="D9" s="249">
        <f t="shared" si="0"/>
        <v>17.383944725245573</v>
      </c>
      <c r="E9" s="249">
        <f>SUM(B9:D9)</f>
        <v>99.823405667280056</v>
      </c>
      <c r="F9" s="238"/>
      <c r="G9" s="249">
        <f>SUM(G26,G43,G60,G77,G94,G111,G128,G145,G162,G179,G196,G213,G230,G247,G264,G281,G298,G315,G332,G349,G366,G383)</f>
        <v>76.805073584229987</v>
      </c>
      <c r="H9" s="249">
        <f t="shared" ref="H9:I9" si="1">SUM(H26,H43,H60,H77,H94,H111,H128,H145,H162,H179,H196,H213,H230,H247,H264,H281,H298,H315,H332,H349,H366,H383)</f>
        <v>15.66588443721308</v>
      </c>
      <c r="I9" s="249">
        <f t="shared" si="1"/>
        <v>17.797182527644132</v>
      </c>
      <c r="J9" s="249">
        <f>SUM(G9:I9)</f>
        <v>110.26814054908721</v>
      </c>
      <c r="K9" s="238"/>
      <c r="L9" s="249">
        <f>SUM(L26,L43,L60,L77,L94,L111,L128,L145,L162,L179,L196,L213,L230,L247,L264,L281,L298,L315,L332,L349,L366,L383)</f>
        <v>76.309901862848434</v>
      </c>
      <c r="M9" s="249">
        <f t="shared" ref="M9:N9" si="2">SUM(M26,M43,M60,M77,M94,M111,M128,M145,M162,M179,M196,M213,M230,M247,M264,M281,M298,M315,M332,M349,M366,M383)</f>
        <v>19.144961205362716</v>
      </c>
      <c r="N9" s="249">
        <f t="shared" si="2"/>
        <v>20.484277734080056</v>
      </c>
      <c r="O9" s="249">
        <f>SUM(L9:N9)</f>
        <v>115.93914080229121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128.63343579034071</v>
      </c>
      <c r="C10" s="249">
        <f t="shared" si="3"/>
        <v>31.230184701561395</v>
      </c>
      <c r="D10" s="249">
        <f t="shared" si="3"/>
        <v>27.541100569563351</v>
      </c>
      <c r="E10" s="249">
        <f t="shared" ref="E10:E17" si="4">SUM(B10:D10)</f>
        <v>187.40472106146547</v>
      </c>
      <c r="F10" s="238"/>
      <c r="G10" s="249">
        <f t="shared" ref="G10:I10" si="5">SUM(G27,G44,G61,G78,G95,G112,G129,G146,G163,G180,G197,G214,G231,G248,G265,G282,G299,G316,G333,G350,G367,G384)</f>
        <v>146.0576177957997</v>
      </c>
      <c r="H10" s="249">
        <f t="shared" si="5"/>
        <v>38.717840977902156</v>
      </c>
      <c r="I10" s="249">
        <f t="shared" si="5"/>
        <v>25.666083303494233</v>
      </c>
      <c r="J10" s="249">
        <f t="shared" ref="J10:J17" si="6">SUM(G10:I10)</f>
        <v>210.44154207719612</v>
      </c>
      <c r="K10" s="238"/>
      <c r="L10" s="249">
        <f t="shared" ref="L10:N10" si="7">SUM(L27,L44,L61,L78,L95,L112,L129,L146,L163,L180,L197,L214,L231,L248,L265,L282,L299,L316,L333,L350,L367,L384)</f>
        <v>177.66408150462209</v>
      </c>
      <c r="M10" s="249">
        <f t="shared" si="7"/>
        <v>45.321755994833815</v>
      </c>
      <c r="N10" s="249">
        <f t="shared" si="7"/>
        <v>26.218109737501401</v>
      </c>
      <c r="O10" s="249">
        <f t="shared" ref="O10:O17" si="8">SUM(L10:N10)</f>
        <v>249.2039472369573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75.212622479081361</v>
      </c>
      <c r="C11" s="249">
        <f t="shared" si="3"/>
        <v>19.844681615404895</v>
      </c>
      <c r="D11" s="249">
        <f t="shared" si="3"/>
        <v>23.00504857590035</v>
      </c>
      <c r="E11" s="249">
        <f t="shared" si="4"/>
        <v>118.0623526703866</v>
      </c>
      <c r="F11" s="238"/>
      <c r="G11" s="249">
        <f t="shared" ref="G11:I11" si="9">SUM(G28,G45,G62,G79,G96,G113,G130,G147,G164,G181,G198,G215,G232,G249,G266,G283,G300,G317,G334,G351,G368,G385)</f>
        <v>81.011949054246202</v>
      </c>
      <c r="H11" s="249">
        <f t="shared" si="9"/>
        <v>22.960197202852022</v>
      </c>
      <c r="I11" s="249">
        <f t="shared" si="9"/>
        <v>20.000666726467589</v>
      </c>
      <c r="J11" s="249">
        <f t="shared" si="6"/>
        <v>123.9728129835658</v>
      </c>
      <c r="K11" s="238"/>
      <c r="L11" s="249">
        <f t="shared" ref="L11:N11" si="10">SUM(L28,L45,L62,L79,L96,L113,L130,L147,L164,L181,L198,L215,L232,L249,L266,L283,L300,L317,L334,L351,L368,L385)</f>
        <v>90.103790515194461</v>
      </c>
      <c r="M11" s="249">
        <f t="shared" si="10"/>
        <v>27.551362174698507</v>
      </c>
      <c r="N11" s="249">
        <f t="shared" si="10"/>
        <v>21.793625126400165</v>
      </c>
      <c r="O11" s="249">
        <f t="shared" si="8"/>
        <v>139.44877781629313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50.484932106912893</v>
      </c>
      <c r="C12" s="249">
        <f t="shared" si="3"/>
        <v>37.845049588444283</v>
      </c>
      <c r="D12" s="249">
        <f t="shared" si="3"/>
        <v>5.6382637715454349</v>
      </c>
      <c r="E12" s="249">
        <f t="shared" si="4"/>
        <v>93.968245466902616</v>
      </c>
      <c r="F12" s="238"/>
      <c r="G12" s="249">
        <f t="shared" ref="G12:I12" si="11">SUM(G29,G46,G63,G80,G97,G114,G131,G148,G165,G182,G199,G216,G233,G250,G267,G284,G301,G318,G335,G352,G369,G386)</f>
        <v>47.619498318193557</v>
      </c>
      <c r="H12" s="249">
        <f t="shared" si="11"/>
        <v>35.941640938012355</v>
      </c>
      <c r="I12" s="249">
        <f t="shared" si="11"/>
        <v>4.5984348041540626</v>
      </c>
      <c r="J12" s="249">
        <f t="shared" si="6"/>
        <v>88.159574060359972</v>
      </c>
      <c r="K12" s="238"/>
      <c r="L12" s="249">
        <f t="shared" ref="L12:N12" si="12">SUM(L29,L46,L63,L80,L97,L114,L131,L148,L165,L182,L199,L216,L233,L250,L267,L284,L301,L318,L335,L352,L369,L386)</f>
        <v>44.973625015946489</v>
      </c>
      <c r="M12" s="249">
        <f t="shared" si="12"/>
        <v>31.096896706848149</v>
      </c>
      <c r="N12" s="249">
        <f t="shared" si="12"/>
        <v>4.9153717178597116</v>
      </c>
      <c r="O12" s="249">
        <f t="shared" si="8"/>
        <v>80.985893440654351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46.409612544033784</v>
      </c>
      <c r="C13" s="249">
        <f t="shared" si="3"/>
        <v>8.0690734427351636</v>
      </c>
      <c r="D13" s="249">
        <f t="shared" si="3"/>
        <v>26.933830796972543</v>
      </c>
      <c r="E13" s="249">
        <f t="shared" si="4"/>
        <v>81.412516783741495</v>
      </c>
      <c r="F13" s="238"/>
      <c r="G13" s="249">
        <f t="shared" ref="G13:I13" si="13">SUM(G30,G47,G64,G81,G98,G115,G132,G149,G166,G183,G200,G217,G234,G251,G268,G285,G302,G319,G336,G353,G370,G387)</f>
        <v>37.444672028302868</v>
      </c>
      <c r="H13" s="249">
        <f t="shared" si="13"/>
        <v>7.0330339521201273</v>
      </c>
      <c r="I13" s="249">
        <f t="shared" si="13"/>
        <v>23.938358324248398</v>
      </c>
      <c r="J13" s="249">
        <f t="shared" si="6"/>
        <v>68.416064304671394</v>
      </c>
      <c r="K13" s="238"/>
      <c r="L13" s="249">
        <f t="shared" ref="L13:N13" si="14">SUM(L30,L47,L64,L81,L98,L115,L132,L149,L166,L183,L200,L217,L234,L251,L268,L285,L302,L319,L336,L353,L370,L387)</f>
        <v>33.502617716613521</v>
      </c>
      <c r="M13" s="249">
        <f t="shared" si="14"/>
        <v>9.4767032453643569</v>
      </c>
      <c r="N13" s="249">
        <f t="shared" si="14"/>
        <v>28.413943705981868</v>
      </c>
      <c r="O13" s="249">
        <f t="shared" si="8"/>
        <v>71.393264667959741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37.617280922786797</v>
      </c>
      <c r="C14" s="249">
        <f t="shared" si="3"/>
        <v>32.787409384854413</v>
      </c>
      <c r="D14" s="249">
        <f t="shared" si="3"/>
        <v>11.13762298871699</v>
      </c>
      <c r="E14" s="249">
        <f t="shared" si="4"/>
        <v>81.542313296358188</v>
      </c>
      <c r="F14" s="238"/>
      <c r="G14" s="249">
        <f t="shared" ref="G14:I14" si="15">SUM(G31,G48,G65,G82,G99,G116,G133,G150,G167,G184,G201,G218,G235,G252,G269,G286,G303,G320,G337,G354,G371,G388)</f>
        <v>34.929026626408479</v>
      </c>
      <c r="H14" s="249">
        <f t="shared" si="15"/>
        <v>32.72263652357644</v>
      </c>
      <c r="I14" s="249">
        <f t="shared" si="15"/>
        <v>11.130555905908967</v>
      </c>
      <c r="J14" s="249">
        <f t="shared" si="6"/>
        <v>78.78221905589389</v>
      </c>
      <c r="K14" s="238"/>
      <c r="L14" s="249">
        <f t="shared" ref="L14:N14" si="16">SUM(L31,L48,L65,L82,L99,L116,L133,L150,L167,L184,L201,L218,L235,L252,L269,L286,L303,L320,L337,L354,L371,L388)</f>
        <v>39.30220077538069</v>
      </c>
      <c r="M14" s="249">
        <f t="shared" si="16"/>
        <v>32.245430295965932</v>
      </c>
      <c r="N14" s="249">
        <f t="shared" si="16"/>
        <v>12.45145494843476</v>
      </c>
      <c r="O14" s="249">
        <f t="shared" si="8"/>
        <v>83.999086019781373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24.281985724988232</v>
      </c>
      <c r="C15" s="249">
        <f t="shared" si="3"/>
        <v>38.448054635615627</v>
      </c>
      <c r="D15" s="249">
        <f t="shared" si="3"/>
        <v>4.920072192978818</v>
      </c>
      <c r="E15" s="249">
        <f t="shared" si="4"/>
        <v>67.650112553582673</v>
      </c>
      <c r="F15" s="238"/>
      <c r="G15" s="249">
        <f t="shared" ref="G15:I15" si="17">SUM(G32,G49,G66,G83,G100,G117,G134,G151,G168,G185,G202,G219,G236,G253,G270,G287,G304,G321,G338,G355,G372,G389)</f>
        <v>22.108319213479742</v>
      </c>
      <c r="H15" s="249">
        <f t="shared" si="17"/>
        <v>40.940558876890073</v>
      </c>
      <c r="I15" s="249">
        <f t="shared" si="17"/>
        <v>3.1503439387732559</v>
      </c>
      <c r="J15" s="249">
        <f t="shared" si="6"/>
        <v>66.199222029143073</v>
      </c>
      <c r="K15" s="238"/>
      <c r="L15" s="249">
        <f t="shared" ref="L15:N15" si="18">SUM(L32,L49,L66,L83,L100,L117,L134,L151,L168,L185,L202,L219,L236,L253,L270,L287,L304,L321,L338,L355,L372,L389)</f>
        <v>22.333893758860729</v>
      </c>
      <c r="M15" s="249">
        <f t="shared" si="18"/>
        <v>42.654746330380235</v>
      </c>
      <c r="N15" s="249">
        <f t="shared" si="18"/>
        <v>2.7269638637245581</v>
      </c>
      <c r="O15" s="249">
        <f t="shared" si="8"/>
        <v>67.715603952965523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25.246743331032</v>
      </c>
      <c r="C16" s="249">
        <f t="shared" si="3"/>
        <v>5.8827521612826166</v>
      </c>
      <c r="D16" s="249">
        <f t="shared" si="3"/>
        <v>6.7341881370618921</v>
      </c>
      <c r="E16" s="249">
        <f t="shared" si="4"/>
        <v>37.86368362937651</v>
      </c>
      <c r="F16" s="238"/>
      <c r="G16" s="249">
        <f t="shared" ref="G16:I16" si="19">SUM(G33,G50,G67,G84,G101,G118,G135,G152,G169,G186,G203,G220,G237,G254,G271,G288,G305,G322,G339,G356,G373,G390)</f>
        <v>20.743134695059734</v>
      </c>
      <c r="H16" s="249">
        <f t="shared" si="19"/>
        <v>6.7157303864879809</v>
      </c>
      <c r="I16" s="249">
        <f t="shared" si="19"/>
        <v>6.2716785025135566</v>
      </c>
      <c r="J16" s="249">
        <f t="shared" si="6"/>
        <v>33.730543584061273</v>
      </c>
      <c r="K16" s="238"/>
      <c r="L16" s="249">
        <f t="shared" ref="L16:N16" si="20">SUM(L33,L50,L67,L84,L101,L118,L135,L152,L169,L186,L203,L220,L237,L254,L271,L288,L305,L322,L339,L356,L373,L390)</f>
        <v>17.748018963955335</v>
      </c>
      <c r="M16" s="249">
        <f t="shared" si="20"/>
        <v>8.692825845710809</v>
      </c>
      <c r="N16" s="249">
        <f t="shared" si="20"/>
        <v>7.7141053855989101</v>
      </c>
      <c r="O16" s="249">
        <f t="shared" si="8"/>
        <v>34.154950195265059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36.191421319200046</v>
      </c>
      <c r="C17" s="249">
        <f t="shared" si="3"/>
        <v>55.724839193901026</v>
      </c>
      <c r="D17" s="249">
        <f t="shared" si="3"/>
        <v>5.3613883578053034</v>
      </c>
      <c r="E17" s="249">
        <f t="shared" si="4"/>
        <v>97.277648870906376</v>
      </c>
      <c r="F17" s="238"/>
      <c r="G17" s="249">
        <f t="shared" ref="G17:I17" si="21">SUM(G34,G51,G68,G85,G102,G119,G136,G153,G170,G187,G204,G221,G238,G255,G272,G289,G306,G323,G340,G357,G374,G391)</f>
        <v>29.149400175794234</v>
      </c>
      <c r="H17" s="249">
        <f t="shared" si="21"/>
        <v>51.276952513227172</v>
      </c>
      <c r="I17" s="249">
        <f t="shared" si="21"/>
        <v>4.2435286670002785</v>
      </c>
      <c r="J17" s="249">
        <f t="shared" si="6"/>
        <v>84.669881356021676</v>
      </c>
      <c r="K17" s="238"/>
      <c r="L17" s="249">
        <f t="shared" ref="L17:N17" si="22">SUM(L34,L51,L68,L85,L102,L119,L136,L153,L170,L187,L204,L221,L238,L255,L272,L289,L306,L323,L340,L357,L374,L391)</f>
        <v>30.951528125997346</v>
      </c>
      <c r="M17" s="249">
        <f t="shared" si="22"/>
        <v>45.971417533159517</v>
      </c>
      <c r="N17" s="249">
        <f t="shared" si="22"/>
        <v>5.7143902086753728</v>
      </c>
      <c r="O17" s="249">
        <f t="shared" si="8"/>
        <v>82.637335867832235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495.92054367931843</v>
      </c>
      <c r="C19" s="247">
        <f t="shared" ref="C19:O19" si="23">SUM(C9:C17)</f>
        <v>240.42899620489132</v>
      </c>
      <c r="D19" s="247">
        <f t="shared" si="23"/>
        <v>128.65546011579025</v>
      </c>
      <c r="E19" s="247">
        <f t="shared" si="23"/>
        <v>865.00499999999988</v>
      </c>
      <c r="F19" s="247"/>
      <c r="G19" s="247">
        <f t="shared" si="23"/>
        <v>495.86869149151448</v>
      </c>
      <c r="H19" s="247">
        <f t="shared" si="23"/>
        <v>251.9744758082814</v>
      </c>
      <c r="I19" s="247">
        <f t="shared" si="23"/>
        <v>116.79683270020448</v>
      </c>
      <c r="J19" s="247">
        <f t="shared" si="23"/>
        <v>864.64000000000033</v>
      </c>
      <c r="K19" s="247"/>
      <c r="L19" s="247">
        <f t="shared" si="23"/>
        <v>532.88965823941908</v>
      </c>
      <c r="M19" s="247">
        <f t="shared" si="23"/>
        <v>262.156099332324</v>
      </c>
      <c r="N19" s="247">
        <f t="shared" si="23"/>
        <v>130.43224242825681</v>
      </c>
      <c r="O19" s="247">
        <f t="shared" si="23"/>
        <v>925.47799999999995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0.3597949434044293</v>
      </c>
      <c r="C26" s="302">
        <v>5.9611020530457255E-2</v>
      </c>
      <c r="D26" s="302">
        <v>6.1472404089549203E-2</v>
      </c>
      <c r="E26" s="302">
        <f>SUM(B26:D26)</f>
        <v>0.48087836802443573</v>
      </c>
      <c r="F26" s="303"/>
      <c r="G26" s="302">
        <v>0.42019266671985372</v>
      </c>
      <c r="H26" s="302">
        <v>5.3347201992837434E-2</v>
      </c>
      <c r="I26" s="302">
        <v>5.0014280796474089E-2</v>
      </c>
      <c r="J26" s="302">
        <f>SUM(G26:I26)</f>
        <v>0.52355414950916523</v>
      </c>
      <c r="K26" s="303"/>
      <c r="L26" s="302">
        <v>0.49829956881207987</v>
      </c>
      <c r="M26" s="302">
        <v>4.0904450968663159E-2</v>
      </c>
      <c r="N26" s="302">
        <v>5.5977564136176161E-2</v>
      </c>
      <c r="O26" s="302">
        <f>SUM(L26:N26)</f>
        <v>0.59518158391691922</v>
      </c>
    </row>
    <row r="27" spans="1:15" s="236" customFormat="1" x14ac:dyDescent="0.2">
      <c r="A27" s="237" t="str">
        <f>name!E$5</f>
        <v>Professional occupations</v>
      </c>
      <c r="B27" s="302">
        <v>0.37484539850670257</v>
      </c>
      <c r="C27" s="302">
        <v>6.2631352473238214E-2</v>
      </c>
      <c r="D27" s="302">
        <v>4.9097648053692544E-2</v>
      </c>
      <c r="E27" s="302">
        <f t="shared" ref="E27:E34" si="24">SUM(B27:D27)</f>
        <v>0.48657439903363331</v>
      </c>
      <c r="F27" s="303"/>
      <c r="G27" s="302">
        <v>0.51614323790772865</v>
      </c>
      <c r="H27" s="302">
        <v>4.4716238881553905E-2</v>
      </c>
      <c r="I27" s="302">
        <v>6.7549480260703509E-2</v>
      </c>
      <c r="J27" s="302">
        <f t="shared" ref="J27:J34" si="25">SUM(G27:I27)</f>
        <v>0.62840895704998601</v>
      </c>
      <c r="K27" s="303"/>
      <c r="L27" s="302">
        <v>0.76791182614573583</v>
      </c>
      <c r="M27" s="302">
        <v>4.7325947912782024E-2</v>
      </c>
      <c r="N27" s="302">
        <v>0.10768621818524983</v>
      </c>
      <c r="O27" s="302">
        <f t="shared" ref="O27:O34" si="26">SUM(L27:N27)</f>
        <v>0.92292399224376764</v>
      </c>
    </row>
    <row r="28" spans="1:15" s="236" customFormat="1" x14ac:dyDescent="0.2">
      <c r="A28" s="237" t="str">
        <f>name!E$6</f>
        <v>Associate professional occupations</v>
      </c>
      <c r="B28" s="302">
        <v>0.27883834075859454</v>
      </c>
      <c r="C28" s="302">
        <v>5.4534634722502404E-2</v>
      </c>
      <c r="D28" s="302">
        <v>1.9146961382899268E-2</v>
      </c>
      <c r="E28" s="302">
        <f t="shared" si="24"/>
        <v>0.35251993686399624</v>
      </c>
      <c r="F28" s="303"/>
      <c r="G28" s="302">
        <v>0.33845011810889986</v>
      </c>
      <c r="H28" s="302">
        <v>3.6265590869826704E-2</v>
      </c>
      <c r="I28" s="302">
        <v>2.0459164821331415E-2</v>
      </c>
      <c r="J28" s="302">
        <f t="shared" si="25"/>
        <v>0.395174873800058</v>
      </c>
      <c r="K28" s="303"/>
      <c r="L28" s="302">
        <v>0.39618484665011644</v>
      </c>
      <c r="M28" s="302">
        <v>3.6530749388078709E-2</v>
      </c>
      <c r="N28" s="302">
        <v>3.5490514974489344E-2</v>
      </c>
      <c r="O28" s="302">
        <f t="shared" si="26"/>
        <v>0.4682061110126845</v>
      </c>
    </row>
    <row r="29" spans="1:15" s="236" customFormat="1" x14ac:dyDescent="0.2">
      <c r="A29" s="237" t="str">
        <f>name!E$7</f>
        <v>Administrative and secretarial occupations</v>
      </c>
      <c r="B29" s="302">
        <v>0.29612479539509645</v>
      </c>
      <c r="C29" s="302">
        <v>0.18923608799212382</v>
      </c>
      <c r="D29" s="302">
        <v>1.787029301448622E-2</v>
      </c>
      <c r="E29" s="302">
        <f t="shared" si="24"/>
        <v>0.50323117640170645</v>
      </c>
      <c r="F29" s="303"/>
      <c r="G29" s="302">
        <v>0.28929831763097547</v>
      </c>
      <c r="H29" s="302">
        <v>0.18416326697046195</v>
      </c>
      <c r="I29" s="302">
        <v>1.002757577590703E-2</v>
      </c>
      <c r="J29" s="302">
        <f t="shared" si="25"/>
        <v>0.48348916037734441</v>
      </c>
      <c r="K29" s="303"/>
      <c r="L29" s="302">
        <v>0.2063226192161344</v>
      </c>
      <c r="M29" s="302">
        <v>0.11479412725818304</v>
      </c>
      <c r="N29" s="302">
        <v>1.14566629112177E-2</v>
      </c>
      <c r="O29" s="302">
        <f t="shared" si="26"/>
        <v>0.33257340938553515</v>
      </c>
    </row>
    <row r="30" spans="1:15" s="236" customFormat="1" x14ac:dyDescent="0.2">
      <c r="A30" s="237" t="str">
        <f>name!E$8</f>
        <v>Skilled trades occupations</v>
      </c>
      <c r="B30" s="302">
        <v>1.5076805301789349</v>
      </c>
      <c r="C30" s="302">
        <v>0.19051575804813259</v>
      </c>
      <c r="D30" s="302">
        <v>1.4417041552882564</v>
      </c>
      <c r="E30" s="302">
        <f t="shared" si="24"/>
        <v>3.1399004435153239</v>
      </c>
      <c r="F30" s="303"/>
      <c r="G30" s="302">
        <v>1.3545538238186465</v>
      </c>
      <c r="H30" s="302">
        <v>0.1055338149757874</v>
      </c>
      <c r="I30" s="302">
        <v>1.046104245956168</v>
      </c>
      <c r="J30" s="302">
        <f>SUM(G30:I30)</f>
        <v>2.506191884750602</v>
      </c>
      <c r="K30" s="303"/>
      <c r="L30" s="302">
        <v>1.508126556042239</v>
      </c>
      <c r="M30" s="302">
        <v>9.1881621586858045E-2</v>
      </c>
      <c r="N30" s="302">
        <v>0.94083505280113267</v>
      </c>
      <c r="O30" s="302">
        <f t="shared" si="26"/>
        <v>2.5408432304302297</v>
      </c>
    </row>
    <row r="31" spans="1:15" s="236" customFormat="1" x14ac:dyDescent="0.2">
      <c r="A31" s="237" t="str">
        <f>name!E$9</f>
        <v>Caring, leisure and other service occupations</v>
      </c>
      <c r="B31" s="302">
        <v>0.21477286727835659</v>
      </c>
      <c r="C31" s="302">
        <v>4.9874231849989785E-2</v>
      </c>
      <c r="D31" s="302">
        <v>1.1705734618195011E-2</v>
      </c>
      <c r="E31" s="302">
        <f t="shared" si="24"/>
        <v>0.2763528337465414</v>
      </c>
      <c r="F31" s="303"/>
      <c r="G31" s="302">
        <v>0.20409172156461686</v>
      </c>
      <c r="H31" s="302">
        <v>4.7120685463581537E-2</v>
      </c>
      <c r="I31" s="302">
        <v>7.4911730927054868E-3</v>
      </c>
      <c r="J31" s="302">
        <f t="shared" si="25"/>
        <v>0.25870358012090389</v>
      </c>
      <c r="K31" s="303"/>
      <c r="L31" s="302">
        <v>0.21056096409098804</v>
      </c>
      <c r="M31" s="302">
        <v>2.1562186176830186E-2</v>
      </c>
      <c r="N31" s="302">
        <v>7.8301007459898597E-3</v>
      </c>
      <c r="O31" s="302">
        <f t="shared" si="26"/>
        <v>0.23995325101380807</v>
      </c>
    </row>
    <row r="32" spans="1:15" s="236" customFormat="1" x14ac:dyDescent="0.2">
      <c r="A32" s="237" t="str">
        <f>name!E$10</f>
        <v>Sales and customer service occupations</v>
      </c>
      <c r="B32" s="302">
        <v>0.11463143918213944</v>
      </c>
      <c r="C32" s="302">
        <v>5.985802047628852E-2</v>
      </c>
      <c r="D32" s="302">
        <v>1.8121768164716022E-2</v>
      </c>
      <c r="E32" s="302">
        <f t="shared" si="24"/>
        <v>0.19261122782314399</v>
      </c>
      <c r="F32" s="303"/>
      <c r="G32" s="302">
        <v>0.10720483936585454</v>
      </c>
      <c r="H32" s="302">
        <v>4.1371965501261626E-2</v>
      </c>
      <c r="I32" s="302">
        <v>1.0163821128816629E-2</v>
      </c>
      <c r="J32" s="302">
        <f t="shared" si="25"/>
        <v>0.1587406259959328</v>
      </c>
      <c r="K32" s="303"/>
      <c r="L32" s="302">
        <v>0.11749973644019923</v>
      </c>
      <c r="M32" s="302">
        <v>2.1217084604342788E-2</v>
      </c>
      <c r="N32" s="302">
        <v>7.5222431976295565E-3</v>
      </c>
      <c r="O32" s="302">
        <f t="shared" si="26"/>
        <v>0.14623906424217159</v>
      </c>
    </row>
    <row r="33" spans="1:15" s="236" customFormat="1" x14ac:dyDescent="0.2">
      <c r="A33" s="237" t="str">
        <f>name!E$11</f>
        <v>Process, plant and machine operatives</v>
      </c>
      <c r="B33" s="302">
        <v>0.31163866103661492</v>
      </c>
      <c r="C33" s="302">
        <v>2.6232640271574546E-2</v>
      </c>
      <c r="D33" s="302">
        <v>3.9059628294030803E-3</v>
      </c>
      <c r="E33" s="302">
        <f t="shared" si="24"/>
        <v>0.34177726413759257</v>
      </c>
      <c r="F33" s="303"/>
      <c r="G33" s="302">
        <v>0.24338911126463156</v>
      </c>
      <c r="H33" s="302">
        <v>1.1838080453648921E-2</v>
      </c>
      <c r="I33" s="302">
        <v>3.5235351799941918E-3</v>
      </c>
      <c r="J33" s="302">
        <f t="shared" si="25"/>
        <v>0.25875072689827466</v>
      </c>
      <c r="K33" s="303"/>
      <c r="L33" s="302">
        <v>0.19501295713994535</v>
      </c>
      <c r="M33" s="302">
        <v>1.669904651662394E-2</v>
      </c>
      <c r="N33" s="302">
        <v>8.6253069692515186E-3</v>
      </c>
      <c r="O33" s="302">
        <f t="shared" si="26"/>
        <v>0.22033731062582079</v>
      </c>
    </row>
    <row r="34" spans="1:15" s="236" customFormat="1" x14ac:dyDescent="0.2">
      <c r="A34" s="237" t="str">
        <f>name!E$12</f>
        <v>Elementary occupations</v>
      </c>
      <c r="B34" s="302">
        <v>0.79434497859765252</v>
      </c>
      <c r="C34" s="302">
        <v>0.12909854473818388</v>
      </c>
      <c r="D34" s="302">
        <v>5.5710827117781289E-2</v>
      </c>
      <c r="E34" s="302">
        <f t="shared" si="24"/>
        <v>0.97915435045361776</v>
      </c>
      <c r="F34" s="303"/>
      <c r="G34" s="302">
        <v>0.56792360529915376</v>
      </c>
      <c r="H34" s="302">
        <v>9.9952456988963267E-2</v>
      </c>
      <c r="I34" s="302">
        <v>2.2109979209616101E-2</v>
      </c>
      <c r="J34" s="302">
        <f t="shared" si="25"/>
        <v>0.68998604149773313</v>
      </c>
      <c r="K34" s="303"/>
      <c r="L34" s="302">
        <v>0.59625058981812706</v>
      </c>
      <c r="M34" s="302">
        <v>0.18916259650249836</v>
      </c>
      <c r="N34" s="302">
        <v>3.2328860808437304E-2</v>
      </c>
      <c r="O34" s="302">
        <f t="shared" si="26"/>
        <v>0.81774204712906273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4.2526719543385214</v>
      </c>
      <c r="C36" s="311">
        <f t="shared" ref="C36:O36" si="27">SUM(C26:C34)</f>
        <v>0.8215922911024911</v>
      </c>
      <c r="D36" s="311">
        <f t="shared" si="27"/>
        <v>1.6787357545589792</v>
      </c>
      <c r="E36" s="311">
        <f t="shared" si="27"/>
        <v>6.7529999999999903</v>
      </c>
      <c r="F36" s="311"/>
      <c r="G36" s="311">
        <f t="shared" si="27"/>
        <v>4.041247441680361</v>
      </c>
      <c r="H36" s="311">
        <f t="shared" si="27"/>
        <v>0.62430930209792268</v>
      </c>
      <c r="I36" s="311">
        <f t="shared" si="27"/>
        <v>1.2374432562217164</v>
      </c>
      <c r="J36" s="311">
        <f t="shared" si="27"/>
        <v>5.9030000000000005</v>
      </c>
      <c r="K36" s="311"/>
      <c r="L36" s="311">
        <f t="shared" si="27"/>
        <v>4.4961696643555644</v>
      </c>
      <c r="M36" s="311">
        <f t="shared" si="27"/>
        <v>0.58007781091486033</v>
      </c>
      <c r="N36" s="311">
        <f t="shared" si="27"/>
        <v>1.207752524729574</v>
      </c>
      <c r="O36" s="311">
        <f t="shared" si="27"/>
        <v>6.2839999999999989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3.695491079160268E-2</v>
      </c>
      <c r="C43" s="302">
        <v>1.3351363181581474E-3</v>
      </c>
      <c r="D43" s="302">
        <v>1.4031374006511908E-2</v>
      </c>
      <c r="E43" s="302">
        <f>SUM(B43:D43)</f>
        <v>5.2321421116272734E-2</v>
      </c>
      <c r="F43" s="303"/>
      <c r="G43" s="302">
        <v>6.4628963864923103E-2</v>
      </c>
      <c r="H43" s="302">
        <v>3.8842837652594087E-4</v>
      </c>
      <c r="I43" s="302">
        <v>5.2325152785798253E-2</v>
      </c>
      <c r="J43" s="302">
        <f>SUM(G43:I43)</f>
        <v>0.11734254502724731</v>
      </c>
      <c r="K43" s="303"/>
      <c r="L43" s="302">
        <v>5.3770845958192093E-2</v>
      </c>
      <c r="M43" s="302">
        <v>3.0783901380264427E-4</v>
      </c>
      <c r="N43" s="302">
        <v>4.6755315352560368E-2</v>
      </c>
      <c r="O43" s="302">
        <f>SUM(L43:N43)</f>
        <v>0.10083400032455511</v>
      </c>
    </row>
    <row r="44" spans="1:15" s="236" customFormat="1" x14ac:dyDescent="0.2">
      <c r="A44" s="237" t="str">
        <f>name!E$5</f>
        <v>Professional occupations</v>
      </c>
      <c r="B44" s="302">
        <v>2.3169030739077494E-2</v>
      </c>
      <c r="C44" s="302">
        <v>2.827957818582463E-3</v>
      </c>
      <c r="D44" s="302">
        <v>6.7110623806500543E-3</v>
      </c>
      <c r="E44" s="302">
        <f t="shared" ref="E44:E51" si="28">SUM(B44:D44)</f>
        <v>3.2708050938310015E-2</v>
      </c>
      <c r="F44" s="303"/>
      <c r="G44" s="302">
        <v>4.6347380410421565E-2</v>
      </c>
      <c r="H44" s="302">
        <v>1.2446890914957684E-3</v>
      </c>
      <c r="I44" s="302">
        <v>1.9020275181569749E-2</v>
      </c>
      <c r="J44" s="302">
        <f t="shared" ref="J44:J46" si="29">SUM(G44:I44)</f>
        <v>6.661234468348709E-2</v>
      </c>
      <c r="K44" s="303"/>
      <c r="L44" s="302">
        <v>4.1540913087166668E-2</v>
      </c>
      <c r="M44" s="302">
        <v>7.8751334468862627E-4</v>
      </c>
      <c r="N44" s="302">
        <v>4.5338908114011221E-3</v>
      </c>
      <c r="O44" s="302">
        <f t="shared" ref="O44:O51" si="30">SUM(L44:N44)</f>
        <v>4.6862317243256416E-2</v>
      </c>
    </row>
    <row r="45" spans="1:15" s="236" customFormat="1" x14ac:dyDescent="0.2">
      <c r="A45" s="237" t="str">
        <f>name!E$6</f>
        <v>Associate professional occupations</v>
      </c>
      <c r="B45" s="302">
        <v>1.8746242360792392E-2</v>
      </c>
      <c r="C45" s="302">
        <v>1.7069380219417395E-3</v>
      </c>
      <c r="D45" s="302">
        <v>3.2180271214624222E-3</v>
      </c>
      <c r="E45" s="302">
        <f t="shared" si="28"/>
        <v>2.3671207504196552E-2</v>
      </c>
      <c r="F45" s="303"/>
      <c r="G45" s="302">
        <v>3.4588852396115713E-2</v>
      </c>
      <c r="H45" s="302">
        <v>7.9716206667618033E-4</v>
      </c>
      <c r="I45" s="302">
        <v>8.6586515990040996E-3</v>
      </c>
      <c r="J45" s="302">
        <f t="shared" si="29"/>
        <v>4.4044666061795995E-2</v>
      </c>
      <c r="K45" s="303"/>
      <c r="L45" s="302">
        <v>2.8623513764314747E-2</v>
      </c>
      <c r="M45" s="302">
        <v>6.1584418274581191E-4</v>
      </c>
      <c r="N45" s="302">
        <v>4.0471341878096229E-3</v>
      </c>
      <c r="O45" s="302">
        <f t="shared" si="30"/>
        <v>3.3286492134870185E-2</v>
      </c>
    </row>
    <row r="46" spans="1:15" s="236" customFormat="1" x14ac:dyDescent="0.2">
      <c r="A46" s="237" t="str">
        <f>name!E$7</f>
        <v>Administrative and secretarial occupations</v>
      </c>
      <c r="B46" s="302">
        <v>1.9267364771188154E-2</v>
      </c>
      <c r="C46" s="302">
        <v>2.3799601835518243E-3</v>
      </c>
      <c r="D46" s="302">
        <v>1.9507925129751717E-3</v>
      </c>
      <c r="E46" s="302">
        <f t="shared" si="28"/>
        <v>2.359811746771515E-2</v>
      </c>
      <c r="F46" s="303"/>
      <c r="G46" s="302">
        <v>3.3675030820880851E-2</v>
      </c>
      <c r="H46" s="302">
        <v>1.6300606133360395E-3</v>
      </c>
      <c r="I46" s="302">
        <v>4.914228977575933E-3</v>
      </c>
      <c r="J46" s="302">
        <f t="shared" si="29"/>
        <v>4.0219320411792825E-2</v>
      </c>
      <c r="K46" s="303"/>
      <c r="L46" s="302">
        <v>2.8510087133144926E-2</v>
      </c>
      <c r="M46" s="302">
        <v>8.0670211849229352E-4</v>
      </c>
      <c r="N46" s="302">
        <v>5.0505982610543057E-3</v>
      </c>
      <c r="O46" s="302">
        <f t="shared" si="30"/>
        <v>3.4367387512691527E-2</v>
      </c>
    </row>
    <row r="47" spans="1:15" s="236" customFormat="1" x14ac:dyDescent="0.2">
      <c r="A47" s="237" t="str">
        <f>name!E$8</f>
        <v>Skilled trades occupations</v>
      </c>
      <c r="B47" s="302">
        <v>3.7495363930398082E-2</v>
      </c>
      <c r="C47" s="302">
        <v>2.7422077653693052E-3</v>
      </c>
      <c r="D47" s="302">
        <v>1.348231661133972E-2</v>
      </c>
      <c r="E47" s="302">
        <f t="shared" si="28"/>
        <v>5.3719888307107111E-2</v>
      </c>
      <c r="F47" s="303"/>
      <c r="G47" s="302">
        <v>4.7779257847164455E-2</v>
      </c>
      <c r="H47" s="302">
        <v>7.5895798671789662E-4</v>
      </c>
      <c r="I47" s="302">
        <v>2.7671424376018806E-2</v>
      </c>
      <c r="J47" s="302">
        <f>SUM(G47:I47)</f>
        <v>7.6209640209901161E-2</v>
      </c>
      <c r="K47" s="303"/>
      <c r="L47" s="302">
        <v>3.0930948399359851E-2</v>
      </c>
      <c r="M47" s="302">
        <v>6.0665562547203939E-4</v>
      </c>
      <c r="N47" s="302">
        <v>9.0224509156401622E-3</v>
      </c>
      <c r="O47" s="302">
        <f t="shared" si="30"/>
        <v>4.0560054940472053E-2</v>
      </c>
    </row>
    <row r="48" spans="1:15" s="236" customFormat="1" x14ac:dyDescent="0.2">
      <c r="A48" s="237" t="str">
        <f>name!E$9</f>
        <v>Caring, leisure and other service occupations</v>
      </c>
      <c r="B48" s="302">
        <v>1.4106567651722176E-3</v>
      </c>
      <c r="C48" s="302">
        <v>3.4684865885878133E-3</v>
      </c>
      <c r="D48" s="302">
        <v>4.4449455152106572E-4</v>
      </c>
      <c r="E48" s="302">
        <f t="shared" si="28"/>
        <v>5.3236379052810966E-3</v>
      </c>
      <c r="F48" s="303"/>
      <c r="G48" s="302">
        <v>2.4181413240948724E-3</v>
      </c>
      <c r="H48" s="302">
        <v>2.7840397116674714E-3</v>
      </c>
      <c r="I48" s="302">
        <v>1.2756674837545033E-3</v>
      </c>
      <c r="J48" s="302">
        <f t="shared" ref="J48:J51" si="31">SUM(G48:I48)</f>
        <v>6.4778485195168475E-3</v>
      </c>
      <c r="K48" s="303"/>
      <c r="L48" s="302">
        <v>2.1105110619017539E-3</v>
      </c>
      <c r="M48" s="302">
        <v>1.8965639846001978E-3</v>
      </c>
      <c r="N48" s="302">
        <v>1.4409479624643193E-3</v>
      </c>
      <c r="O48" s="302">
        <f t="shared" si="30"/>
        <v>5.4480230089662719E-3</v>
      </c>
    </row>
    <row r="49" spans="1:15" s="236" customFormat="1" x14ac:dyDescent="0.2">
      <c r="A49" s="237" t="str">
        <f>name!E$10</f>
        <v>Sales and customer service occupations</v>
      </c>
      <c r="B49" s="302">
        <v>5.8754527698661524E-3</v>
      </c>
      <c r="C49" s="302">
        <v>3.7689187390174401E-3</v>
      </c>
      <c r="D49" s="302">
        <v>8.0357702248995313E-4</v>
      </c>
      <c r="E49" s="302">
        <f t="shared" si="28"/>
        <v>1.0447948531373544E-2</v>
      </c>
      <c r="F49" s="303"/>
      <c r="G49" s="302">
        <v>9.3680974005818495E-3</v>
      </c>
      <c r="H49" s="302">
        <v>1.610425838061542E-3</v>
      </c>
      <c r="I49" s="302">
        <v>2.2255365786345419E-3</v>
      </c>
      <c r="J49" s="302">
        <f t="shared" si="31"/>
        <v>1.3204059817277933E-2</v>
      </c>
      <c r="K49" s="303"/>
      <c r="L49" s="302">
        <v>8.6072274245931907E-3</v>
      </c>
      <c r="M49" s="302">
        <v>9.4352043242695654E-4</v>
      </c>
      <c r="N49" s="302">
        <v>2.0999580788876519E-3</v>
      </c>
      <c r="O49" s="302">
        <f t="shared" si="30"/>
        <v>1.16507059359078E-2</v>
      </c>
    </row>
    <row r="50" spans="1:15" s="236" customFormat="1" x14ac:dyDescent="0.2">
      <c r="A50" s="237" t="str">
        <f>name!E$11</f>
        <v>Process, plant and machine operatives</v>
      </c>
      <c r="B50" s="302">
        <v>3.5596034966333012E-2</v>
      </c>
      <c r="C50" s="302">
        <v>5.0129322839811323E-3</v>
      </c>
      <c r="D50" s="302">
        <v>9.3854988153433128E-3</v>
      </c>
      <c r="E50" s="302">
        <f t="shared" si="28"/>
        <v>4.999446606565746E-2</v>
      </c>
      <c r="F50" s="303"/>
      <c r="G50" s="302">
        <v>4.8551496756936686E-2</v>
      </c>
      <c r="H50" s="302">
        <v>6.63703433230216E-4</v>
      </c>
      <c r="I50" s="302">
        <v>3.2382018153564944E-2</v>
      </c>
      <c r="J50" s="302">
        <f t="shared" si="31"/>
        <v>8.1597218343731848E-2</v>
      </c>
      <c r="K50" s="303"/>
      <c r="L50" s="302">
        <v>3.7771530173713687E-2</v>
      </c>
      <c r="M50" s="302">
        <v>7.3462289455794832E-4</v>
      </c>
      <c r="N50" s="302">
        <v>3.8472890844477886E-2</v>
      </c>
      <c r="O50" s="302">
        <f t="shared" si="30"/>
        <v>7.6979043912749512E-2</v>
      </c>
    </row>
    <row r="51" spans="1:15" s="236" customFormat="1" x14ac:dyDescent="0.2">
      <c r="A51" s="237" t="str">
        <f>name!E$12</f>
        <v>Elementary occupations</v>
      </c>
      <c r="B51" s="302">
        <v>3.9215503084546475E-3</v>
      </c>
      <c r="C51" s="302">
        <v>4.2762614648531863E-3</v>
      </c>
      <c r="D51" s="302">
        <v>3.01745039077811E-3</v>
      </c>
      <c r="E51" s="302">
        <f t="shared" si="28"/>
        <v>1.1215262164085943E-2</v>
      </c>
      <c r="F51" s="303"/>
      <c r="G51" s="302">
        <v>5.2180267035859878E-3</v>
      </c>
      <c r="H51" s="302">
        <v>2.2941500440930378E-3</v>
      </c>
      <c r="I51" s="302">
        <v>7.7801801775694637E-3</v>
      </c>
      <c r="J51" s="302">
        <f t="shared" si="31"/>
        <v>1.5292356925248489E-2</v>
      </c>
      <c r="K51" s="303"/>
      <c r="L51" s="302">
        <v>4.2829378498415779E-3</v>
      </c>
      <c r="M51" s="302">
        <v>3.8700453340480708E-3</v>
      </c>
      <c r="N51" s="302">
        <v>7.8589918026420371E-3</v>
      </c>
      <c r="O51" s="302">
        <f t="shared" si="30"/>
        <v>1.6011974986531688E-2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0.18243660740288484</v>
      </c>
      <c r="C53" s="311">
        <f t="shared" ref="C53:E53" si="32">SUM(C43:C51)</f>
        <v>2.7518799184043052E-2</v>
      </c>
      <c r="D53" s="311">
        <f t="shared" si="32"/>
        <v>5.3044593413071717E-2</v>
      </c>
      <c r="E53" s="311">
        <f t="shared" si="32"/>
        <v>0.26299999999999957</v>
      </c>
      <c r="F53" s="311"/>
      <c r="G53" s="311">
        <f t="shared" ref="G53:J53" si="33">SUM(G43:G51)</f>
        <v>0.29257524752470515</v>
      </c>
      <c r="H53" s="311">
        <f t="shared" si="33"/>
        <v>1.2171617161804094E-2</v>
      </c>
      <c r="I53" s="311">
        <f t="shared" si="33"/>
        <v>0.1562531353134903</v>
      </c>
      <c r="J53" s="311">
        <f t="shared" si="33"/>
        <v>0.46099999999999952</v>
      </c>
      <c r="K53" s="311"/>
      <c r="L53" s="311">
        <f t="shared" ref="L53:O53" si="34">SUM(L43:L51)</f>
        <v>0.23614851485222846</v>
      </c>
      <c r="M53" s="311">
        <f t="shared" si="34"/>
        <v>1.0569306930834589E-2</v>
      </c>
      <c r="N53" s="311">
        <f t="shared" si="34"/>
        <v>0.11928217821693746</v>
      </c>
      <c r="O53" s="311">
        <f t="shared" si="34"/>
        <v>0.36600000000000055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0.35651954596577146</v>
      </c>
      <c r="C60" s="302">
        <v>2.7898081776005005E-2</v>
      </c>
      <c r="D60" s="302">
        <v>5.2795826680405104E-2</v>
      </c>
      <c r="E60" s="302">
        <f>SUM(B60:D60)</f>
        <v>0.43721345442218157</v>
      </c>
      <c r="F60" s="303"/>
      <c r="G60" s="302">
        <v>0.49055003973116934</v>
      </c>
      <c r="H60" s="302">
        <v>7.266770338048345E-2</v>
      </c>
      <c r="I60" s="302">
        <v>4.9535929887221136E-2</v>
      </c>
      <c r="J60" s="302">
        <f>SUM(G60:I60)</f>
        <v>0.61275367299887384</v>
      </c>
      <c r="K60" s="303"/>
      <c r="L60" s="302">
        <v>0.56032835901505984</v>
      </c>
      <c r="M60" s="302">
        <v>7.4368129199757105E-2</v>
      </c>
      <c r="N60" s="302">
        <v>5.7297654353194546E-2</v>
      </c>
      <c r="O60" s="302">
        <f>SUM(L60:N60)</f>
        <v>0.69199414256801151</v>
      </c>
    </row>
    <row r="61" spans="1:15" s="236" customFormat="1" x14ac:dyDescent="0.2">
      <c r="A61" s="237" t="str">
        <f>name!E$5</f>
        <v>Professional occupations</v>
      </c>
      <c r="B61" s="302">
        <v>0.30822415621311849</v>
      </c>
      <c r="C61" s="302">
        <v>1.4517596263439318E-2</v>
      </c>
      <c r="D61" s="302">
        <v>2.2031964064811786E-2</v>
      </c>
      <c r="E61" s="302">
        <f t="shared" ref="E61:E68" si="35">SUM(B61:D61)</f>
        <v>0.34477371654136957</v>
      </c>
      <c r="F61" s="303"/>
      <c r="G61" s="302">
        <v>0.48747846354514618</v>
      </c>
      <c r="H61" s="302">
        <v>3.957868076448446E-2</v>
      </c>
      <c r="I61" s="302">
        <v>2.210551458332834E-2</v>
      </c>
      <c r="J61" s="302">
        <f t="shared" ref="J61:J63" si="36">SUM(G61:I61)</f>
        <v>0.54916265889295901</v>
      </c>
      <c r="K61" s="303"/>
      <c r="L61" s="302">
        <v>0.79735108994759707</v>
      </c>
      <c r="M61" s="302">
        <v>3.6927204616598319E-2</v>
      </c>
      <c r="N61" s="302">
        <v>1.6431491622074176E-2</v>
      </c>
      <c r="O61" s="302">
        <f t="shared" ref="O61:O68" si="37">SUM(L61:N61)</f>
        <v>0.85070978618626947</v>
      </c>
    </row>
    <row r="62" spans="1:15" s="236" customFormat="1" x14ac:dyDescent="0.2">
      <c r="A62" s="237" t="str">
        <f>name!E$6</f>
        <v>Associate professional occupations</v>
      </c>
      <c r="B62" s="302">
        <v>0.40594960722516793</v>
      </c>
      <c r="C62" s="302">
        <v>3.158461825111393E-2</v>
      </c>
      <c r="D62" s="302">
        <v>1.7533544755571742E-2</v>
      </c>
      <c r="E62" s="302">
        <f t="shared" si="35"/>
        <v>0.45506777023185357</v>
      </c>
      <c r="F62" s="303"/>
      <c r="G62" s="302">
        <v>0.56826171969697115</v>
      </c>
      <c r="H62" s="302">
        <v>7.2026448980284305E-2</v>
      </c>
      <c r="I62" s="302">
        <v>1.3587236606795613E-2</v>
      </c>
      <c r="J62" s="302">
        <f t="shared" si="36"/>
        <v>0.65387540528405108</v>
      </c>
      <c r="K62" s="303"/>
      <c r="L62" s="302">
        <v>0.75298311834981568</v>
      </c>
      <c r="M62" s="302">
        <v>6.3324746394372175E-2</v>
      </c>
      <c r="N62" s="302">
        <v>1.08469295817657E-2</v>
      </c>
      <c r="O62" s="302">
        <f t="shared" si="37"/>
        <v>0.82715479432595351</v>
      </c>
    </row>
    <row r="63" spans="1:15" s="236" customFormat="1" x14ac:dyDescent="0.2">
      <c r="A63" s="237" t="str">
        <f>name!E$7</f>
        <v>Administrative and secretarial occupations</v>
      </c>
      <c r="B63" s="302">
        <v>0.29439940653123331</v>
      </c>
      <c r="C63" s="302">
        <v>7.3522371688791652E-2</v>
      </c>
      <c r="D63" s="302">
        <v>1.2585073215524843E-2</v>
      </c>
      <c r="E63" s="302">
        <f t="shared" si="35"/>
        <v>0.3805068514355498</v>
      </c>
      <c r="F63" s="303"/>
      <c r="G63" s="302">
        <v>0.34541370983048642</v>
      </c>
      <c r="H63" s="302">
        <v>0.13221876027215432</v>
      </c>
      <c r="I63" s="302">
        <v>9.1011962597367414E-3</v>
      </c>
      <c r="J63" s="302">
        <f t="shared" si="36"/>
        <v>0.48673366636237753</v>
      </c>
      <c r="K63" s="303"/>
      <c r="L63" s="302">
        <v>0.44521292962777637</v>
      </c>
      <c r="M63" s="302">
        <v>8.4526167260602053E-2</v>
      </c>
      <c r="N63" s="302">
        <v>6.4390478140882168E-3</v>
      </c>
      <c r="O63" s="302">
        <f t="shared" si="37"/>
        <v>0.53617814470246661</v>
      </c>
    </row>
    <row r="64" spans="1:15" s="236" customFormat="1" x14ac:dyDescent="0.2">
      <c r="A64" s="237" t="str">
        <f>name!E$8</f>
        <v>Skilled trades occupations</v>
      </c>
      <c r="B64" s="302">
        <v>0.39079580882000697</v>
      </c>
      <c r="C64" s="302">
        <v>2.3403933604081443E-2</v>
      </c>
      <c r="D64" s="302">
        <v>9.8389375297053175E-2</v>
      </c>
      <c r="E64" s="302">
        <f t="shared" si="35"/>
        <v>0.51258911772114157</v>
      </c>
      <c r="F64" s="303"/>
      <c r="G64" s="302">
        <v>0.36934733003616005</v>
      </c>
      <c r="H64" s="302">
        <v>2.8925534296695362E-2</v>
      </c>
      <c r="I64" s="302">
        <v>6.8238025556969478E-2</v>
      </c>
      <c r="J64" s="302">
        <f>SUM(G64:I64)</f>
        <v>0.46651088988982492</v>
      </c>
      <c r="K64" s="303"/>
      <c r="L64" s="302">
        <v>0.37658378706837625</v>
      </c>
      <c r="M64" s="302">
        <v>1.7660283927476303E-2</v>
      </c>
      <c r="N64" s="302">
        <v>5.7194736386551183E-2</v>
      </c>
      <c r="O64" s="302">
        <f t="shared" si="37"/>
        <v>0.45143880738240377</v>
      </c>
    </row>
    <row r="65" spans="1:15" s="236" customFormat="1" x14ac:dyDescent="0.2">
      <c r="A65" s="237" t="str">
        <f>name!E$9</f>
        <v>Caring, leisure and other service occupations</v>
      </c>
      <c r="B65" s="302">
        <v>3.0725441381384833E-2</v>
      </c>
      <c r="C65" s="302">
        <v>8.4508718175633542E-3</v>
      </c>
      <c r="D65" s="302">
        <v>7.150622529361733E-3</v>
      </c>
      <c r="E65" s="302">
        <f t="shared" si="35"/>
        <v>4.6326935728309919E-2</v>
      </c>
      <c r="F65" s="303"/>
      <c r="G65" s="302">
        <v>4.1129791103009905E-2</v>
      </c>
      <c r="H65" s="302">
        <v>1.7120314936852645E-2</v>
      </c>
      <c r="I65" s="302">
        <v>7.5600788698245254E-3</v>
      </c>
      <c r="J65" s="302">
        <f t="shared" ref="J65:J68" si="38">SUM(G65:I65)</f>
        <v>6.5810184909687083E-2</v>
      </c>
      <c r="K65" s="303"/>
      <c r="L65" s="302">
        <v>4.9268657667626461E-2</v>
      </c>
      <c r="M65" s="302">
        <v>1.214251109879356E-2</v>
      </c>
      <c r="N65" s="302">
        <v>9.1352735705668969E-3</v>
      </c>
      <c r="O65" s="302">
        <f t="shared" si="37"/>
        <v>7.0546442336986911E-2</v>
      </c>
    </row>
    <row r="66" spans="1:15" s="236" customFormat="1" x14ac:dyDescent="0.2">
      <c r="A66" s="237" t="str">
        <f>name!E$10</f>
        <v>Sales and customer service occupations</v>
      </c>
      <c r="B66" s="302">
        <v>0.11100579068205062</v>
      </c>
      <c r="C66" s="302">
        <v>8.997601915516594E-2</v>
      </c>
      <c r="D66" s="302">
        <v>1.685415132645331E-2</v>
      </c>
      <c r="E66" s="302">
        <f t="shared" si="35"/>
        <v>0.21783596116366988</v>
      </c>
      <c r="F66" s="303"/>
      <c r="G66" s="302">
        <v>0.12933681981415809</v>
      </c>
      <c r="H66" s="302">
        <v>0.14877620944739989</v>
      </c>
      <c r="I66" s="302">
        <v>1.5776360316977898E-2</v>
      </c>
      <c r="J66" s="302">
        <f t="shared" si="38"/>
        <v>0.29388938957853589</v>
      </c>
      <c r="K66" s="303"/>
      <c r="L66" s="302">
        <v>0.17422605126298946</v>
      </c>
      <c r="M66" s="302">
        <v>0.1599923411925952</v>
      </c>
      <c r="N66" s="302">
        <v>2.0996475158566699E-2</v>
      </c>
      <c r="O66" s="302">
        <f t="shared" si="37"/>
        <v>0.35521486761415133</v>
      </c>
    </row>
    <row r="67" spans="1:15" s="236" customFormat="1" x14ac:dyDescent="0.2">
      <c r="A67" s="237" t="str">
        <f>name!E$11</f>
        <v>Process, plant and machine operatives</v>
      </c>
      <c r="B67" s="302">
        <v>0.64090360473010388</v>
      </c>
      <c r="C67" s="302">
        <v>5.1897661285338618E-2</v>
      </c>
      <c r="D67" s="302">
        <v>3.8041773590704805E-2</v>
      </c>
      <c r="E67" s="302">
        <f t="shared" si="35"/>
        <v>0.73084303960614727</v>
      </c>
      <c r="F67" s="303"/>
      <c r="G67" s="302">
        <v>0.63894378256726214</v>
      </c>
      <c r="H67" s="302">
        <v>7.616346477364902E-2</v>
      </c>
      <c r="I67" s="302">
        <v>3.2417086783639519E-2</v>
      </c>
      <c r="J67" s="302">
        <f t="shared" si="38"/>
        <v>0.74752433412455066</v>
      </c>
      <c r="K67" s="303"/>
      <c r="L67" s="302">
        <v>0.59747387097939408</v>
      </c>
      <c r="M67" s="302">
        <v>0.1257492290151746</v>
      </c>
      <c r="N67" s="302">
        <v>7.2604510281691709E-2</v>
      </c>
      <c r="O67" s="302">
        <f t="shared" si="37"/>
        <v>0.79582761027626037</v>
      </c>
    </row>
    <row r="68" spans="1:15" s="236" customFormat="1" x14ac:dyDescent="0.2">
      <c r="A68" s="237" t="str">
        <f>name!E$12</f>
        <v>Elementary occupations</v>
      </c>
      <c r="B68" s="302">
        <v>0.37546646224058428</v>
      </c>
      <c r="C68" s="302">
        <v>0.12020119223464761</v>
      </c>
      <c r="D68" s="302">
        <v>2.6175498674543073E-2</v>
      </c>
      <c r="E68" s="302">
        <f t="shared" si="35"/>
        <v>0.52184315314977492</v>
      </c>
      <c r="F68" s="303"/>
      <c r="G68" s="302">
        <v>0.35758641757712972</v>
      </c>
      <c r="H68" s="302">
        <v>0.18173666330500862</v>
      </c>
      <c r="I68" s="302">
        <v>1.1416717077007749E-2</v>
      </c>
      <c r="J68" s="302">
        <f t="shared" si="38"/>
        <v>0.55073979795914607</v>
      </c>
      <c r="K68" s="303"/>
      <c r="L68" s="302">
        <v>0.42879323979604478</v>
      </c>
      <c r="M68" s="302">
        <v>0.34640699651010126</v>
      </c>
      <c r="N68" s="302">
        <v>4.2735168301344072E-2</v>
      </c>
      <c r="O68" s="302">
        <f t="shared" si="37"/>
        <v>0.81793540460749015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2.913989823789422</v>
      </c>
      <c r="C70" s="311">
        <f t="shared" ref="C70:E70" si="39">SUM(C60:C68)</f>
        <v>0.44145234607614686</v>
      </c>
      <c r="D70" s="311">
        <f t="shared" si="39"/>
        <v>0.2915578301344296</v>
      </c>
      <c r="E70" s="311">
        <f t="shared" si="39"/>
        <v>3.6469999999999985</v>
      </c>
      <c r="F70" s="311"/>
      <c r="G70" s="311">
        <f t="shared" ref="G70:J70" si="40">SUM(G60:G68)</f>
        <v>3.4280480739014934</v>
      </c>
      <c r="H70" s="311">
        <f t="shared" si="40"/>
        <v>0.76921378015701192</v>
      </c>
      <c r="I70" s="311">
        <f t="shared" si="40"/>
        <v>0.22973814594150102</v>
      </c>
      <c r="J70" s="311">
        <f t="shared" si="40"/>
        <v>4.4270000000000058</v>
      </c>
      <c r="K70" s="311"/>
      <c r="L70" s="311">
        <f t="shared" ref="L70:O70" si="41">SUM(L60:L68)</f>
        <v>4.1822211037146806</v>
      </c>
      <c r="M70" s="311">
        <f t="shared" si="41"/>
        <v>0.92109760921547057</v>
      </c>
      <c r="N70" s="311">
        <f t="shared" si="41"/>
        <v>0.2936812870698432</v>
      </c>
      <c r="O70" s="311">
        <f t="shared" si="41"/>
        <v>5.3969999999999931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1.807374935914009</v>
      </c>
      <c r="C77" s="302">
        <v>9.2969847409352435E-2</v>
      </c>
      <c r="D77" s="302">
        <v>0.20288281376876607</v>
      </c>
      <c r="E77" s="302">
        <f>SUM(B77:D77)</f>
        <v>2.1032275970921273</v>
      </c>
      <c r="F77" s="303"/>
      <c r="G77" s="302">
        <v>2.0549401898448978</v>
      </c>
      <c r="H77" s="302">
        <v>0.1480604290579825</v>
      </c>
      <c r="I77" s="302">
        <v>0.22838831357920519</v>
      </c>
      <c r="J77" s="302">
        <f>SUM(G77:I77)</f>
        <v>2.4313889324820854</v>
      </c>
      <c r="K77" s="303"/>
      <c r="L77" s="302">
        <v>1.4141994877630604</v>
      </c>
      <c r="M77" s="302">
        <v>0.13897777057862565</v>
      </c>
      <c r="N77" s="302">
        <v>0.21016445628881358</v>
      </c>
      <c r="O77" s="302">
        <f>SUM(L77:N77)</f>
        <v>1.7633417146304997</v>
      </c>
    </row>
    <row r="78" spans="1:15" s="236" customFormat="1" x14ac:dyDescent="0.2">
      <c r="A78" s="237" t="str">
        <f>name!E$5</f>
        <v>Professional occupations</v>
      </c>
      <c r="B78" s="302">
        <v>2.6536641908641077</v>
      </c>
      <c r="C78" s="302">
        <v>7.2646172423615291E-2</v>
      </c>
      <c r="D78" s="302">
        <v>0.12856517204252366</v>
      </c>
      <c r="E78" s="302">
        <f t="shared" ref="E78:E85" si="42">SUM(B78:D78)</f>
        <v>2.8548755353302466</v>
      </c>
      <c r="F78" s="303"/>
      <c r="G78" s="302">
        <v>3.474092967767092</v>
      </c>
      <c r="H78" s="302">
        <v>0.11904371458578361</v>
      </c>
      <c r="I78" s="302">
        <v>0.13623950368781851</v>
      </c>
      <c r="J78" s="302">
        <f t="shared" ref="J78:J80" si="43">SUM(G78:I78)</f>
        <v>3.7293761860406938</v>
      </c>
      <c r="K78" s="303"/>
      <c r="L78" s="302">
        <v>3.1994413039774385</v>
      </c>
      <c r="M78" s="302">
        <v>0.10315381862412354</v>
      </c>
      <c r="N78" s="302">
        <v>8.7960203471925069E-2</v>
      </c>
      <c r="O78" s="302">
        <f t="shared" ref="O78:O85" si="44">SUM(L78:N78)</f>
        <v>3.3905553260734869</v>
      </c>
    </row>
    <row r="79" spans="1:15" s="236" customFormat="1" x14ac:dyDescent="0.2">
      <c r="A79" s="237" t="str">
        <f>name!E$6</f>
        <v>Associate professional occupations</v>
      </c>
      <c r="B79" s="302">
        <v>1.6546158676853078</v>
      </c>
      <c r="C79" s="302">
        <v>8.2450774261301388E-2</v>
      </c>
      <c r="D79" s="302">
        <v>0.10259946325873488</v>
      </c>
      <c r="E79" s="302">
        <f t="shared" si="42"/>
        <v>1.839666105205344</v>
      </c>
      <c r="F79" s="303"/>
      <c r="G79" s="302">
        <v>1.9742657524028757</v>
      </c>
      <c r="H79" s="302">
        <v>0.11785785110353132</v>
      </c>
      <c r="I79" s="302">
        <v>0.10147499166287333</v>
      </c>
      <c r="J79" s="302">
        <f t="shared" si="43"/>
        <v>2.1935985951692802</v>
      </c>
      <c r="K79" s="303"/>
      <c r="L79" s="302">
        <v>1.449042354875105</v>
      </c>
      <c r="M79" s="302">
        <v>8.551710864613904E-2</v>
      </c>
      <c r="N79" s="302">
        <v>7.5201976207672688E-2</v>
      </c>
      <c r="O79" s="302">
        <f t="shared" si="44"/>
        <v>1.6097614397289168</v>
      </c>
    </row>
    <row r="80" spans="1:15" s="236" customFormat="1" x14ac:dyDescent="0.2">
      <c r="A80" s="237" t="str">
        <f>name!E$7</f>
        <v>Administrative and secretarial occupations</v>
      </c>
      <c r="B80" s="302">
        <v>0.69806286654595928</v>
      </c>
      <c r="C80" s="302">
        <v>0.2174427533303056</v>
      </c>
      <c r="D80" s="302">
        <v>4.2906356218063511E-2</v>
      </c>
      <c r="E80" s="302">
        <f t="shared" si="42"/>
        <v>0.95841197609432838</v>
      </c>
      <c r="F80" s="303"/>
      <c r="G80" s="302">
        <v>0.69358361648987443</v>
      </c>
      <c r="H80" s="302">
        <v>0.26764991980945468</v>
      </c>
      <c r="I80" s="302">
        <v>4.3179305575637227E-2</v>
      </c>
      <c r="J80" s="302">
        <f t="shared" si="43"/>
        <v>1.0044128418749665</v>
      </c>
      <c r="K80" s="303"/>
      <c r="L80" s="302">
        <v>0.52517412934362073</v>
      </c>
      <c r="M80" s="302">
        <v>0.16157573989696644</v>
      </c>
      <c r="N80" s="302">
        <v>3.0270559186405532E-2</v>
      </c>
      <c r="O80" s="302">
        <f t="shared" si="44"/>
        <v>0.71702042842699265</v>
      </c>
    </row>
    <row r="81" spans="1:15" s="236" customFormat="1" x14ac:dyDescent="0.2">
      <c r="A81" s="237" t="str">
        <f>name!E$8</f>
        <v>Skilled trades occupations</v>
      </c>
      <c r="B81" s="302">
        <v>1.712344971592032</v>
      </c>
      <c r="C81" s="302">
        <v>7.2617292583069148E-2</v>
      </c>
      <c r="D81" s="302">
        <v>0.17735403991171794</v>
      </c>
      <c r="E81" s="302">
        <f t="shared" si="42"/>
        <v>1.962316304086819</v>
      </c>
      <c r="F81" s="303"/>
      <c r="G81" s="302">
        <v>1.3796355691700646</v>
      </c>
      <c r="H81" s="302">
        <v>5.3702108668130195E-2</v>
      </c>
      <c r="I81" s="302">
        <v>0.11775344391214662</v>
      </c>
      <c r="J81" s="302">
        <f>SUM(G81:I81)</f>
        <v>1.5510911217503414</v>
      </c>
      <c r="K81" s="303"/>
      <c r="L81" s="302">
        <v>0.85057062856353582</v>
      </c>
      <c r="M81" s="302">
        <v>4.7291617811418746E-2</v>
      </c>
      <c r="N81" s="302">
        <v>0.12090836922747518</v>
      </c>
      <c r="O81" s="302">
        <f t="shared" si="44"/>
        <v>1.0187706156024299</v>
      </c>
    </row>
    <row r="82" spans="1:15" s="236" customFormat="1" x14ac:dyDescent="0.2">
      <c r="A82" s="237" t="str">
        <f>name!E$9</f>
        <v>Caring, leisure and other service occupations</v>
      </c>
      <c r="B82" s="302">
        <v>0.15194564718491166</v>
      </c>
      <c r="C82" s="302">
        <v>5.1323004221740826E-2</v>
      </c>
      <c r="D82" s="302">
        <v>2.6648234857933786E-2</v>
      </c>
      <c r="E82" s="302">
        <f t="shared" si="42"/>
        <v>0.22991688626458628</v>
      </c>
      <c r="F82" s="303"/>
      <c r="G82" s="302">
        <v>0.12528688446805986</v>
      </c>
      <c r="H82" s="302">
        <v>5.561293929828006E-2</v>
      </c>
      <c r="I82" s="302">
        <v>3.2309235642477535E-2</v>
      </c>
      <c r="J82" s="302">
        <f t="shared" ref="J82:J85" si="45">SUM(G82:I82)</f>
        <v>0.21320905940881746</v>
      </c>
      <c r="K82" s="303"/>
      <c r="L82" s="302">
        <v>8.705298799884055E-2</v>
      </c>
      <c r="M82" s="302">
        <v>3.0838677846802092E-2</v>
      </c>
      <c r="N82" s="302">
        <v>3.8794222190847605E-2</v>
      </c>
      <c r="O82" s="302">
        <f t="shared" si="44"/>
        <v>0.15668588803649025</v>
      </c>
    </row>
    <row r="83" spans="1:15" s="236" customFormat="1" x14ac:dyDescent="0.2">
      <c r="A83" s="237" t="str">
        <f>name!E$10</f>
        <v>Sales and customer service occupations</v>
      </c>
      <c r="B83" s="302">
        <v>0.26426049607140623</v>
      </c>
      <c r="C83" s="302">
        <v>8.1882739543355482E-2</v>
      </c>
      <c r="D83" s="302">
        <v>2.5243237453115609E-2</v>
      </c>
      <c r="E83" s="302">
        <f t="shared" si="42"/>
        <v>0.37138647306787731</v>
      </c>
      <c r="F83" s="303"/>
      <c r="G83" s="302">
        <v>0.25328584652702812</v>
      </c>
      <c r="H83" s="302">
        <v>9.7974076413405789E-2</v>
      </c>
      <c r="I83" s="302">
        <v>2.0422742675736735E-2</v>
      </c>
      <c r="J83" s="302">
        <f t="shared" si="45"/>
        <v>0.37168266561617064</v>
      </c>
      <c r="K83" s="303"/>
      <c r="L83" s="302">
        <v>0.1927374191496711</v>
      </c>
      <c r="M83" s="302">
        <v>9.4397459435242581E-2</v>
      </c>
      <c r="N83" s="302">
        <v>1.478359344554415E-2</v>
      </c>
      <c r="O83" s="302">
        <f t="shared" si="44"/>
        <v>0.30191847203045785</v>
      </c>
    </row>
    <row r="84" spans="1:15" s="236" customFormat="1" x14ac:dyDescent="0.2">
      <c r="A84" s="237" t="str">
        <f>name!E$11</f>
        <v>Process, plant and machine operatives</v>
      </c>
      <c r="B84" s="302">
        <v>0.67819320170112318</v>
      </c>
      <c r="C84" s="302">
        <v>8.4019241868367206E-2</v>
      </c>
      <c r="D84" s="302">
        <v>4.3882937813802793E-2</v>
      </c>
      <c r="E84" s="302">
        <f t="shared" si="42"/>
        <v>0.80609538138329317</v>
      </c>
      <c r="F84" s="303"/>
      <c r="G84" s="302">
        <v>0.49612534678884301</v>
      </c>
      <c r="H84" s="302">
        <v>8.6618738868314199E-2</v>
      </c>
      <c r="I84" s="302">
        <v>4.7577682202258831E-2</v>
      </c>
      <c r="J84" s="302">
        <f t="shared" si="45"/>
        <v>0.63032176785941596</v>
      </c>
      <c r="K84" s="303"/>
      <c r="L84" s="302">
        <v>0.30374353644472035</v>
      </c>
      <c r="M84" s="302">
        <v>6.1314895957196747E-2</v>
      </c>
      <c r="N84" s="302">
        <v>4.1351541839516309E-2</v>
      </c>
      <c r="O84" s="302">
        <f t="shared" si="44"/>
        <v>0.40640997424143344</v>
      </c>
    </row>
    <row r="85" spans="1:15" s="236" customFormat="1" x14ac:dyDescent="0.2">
      <c r="A85" s="237" t="str">
        <f>name!E$12</f>
        <v>Elementary occupations</v>
      </c>
      <c r="B85" s="302">
        <v>0.3425568818243645</v>
      </c>
      <c r="C85" s="302">
        <v>4.7300242945738036E-2</v>
      </c>
      <c r="D85" s="302">
        <v>3.1246616705274392E-2</v>
      </c>
      <c r="E85" s="302">
        <f t="shared" si="42"/>
        <v>0.42110374147537694</v>
      </c>
      <c r="F85" s="303"/>
      <c r="G85" s="302">
        <v>0.25041092224024519</v>
      </c>
      <c r="H85" s="302">
        <v>4.8486634348714912E-2</v>
      </c>
      <c r="I85" s="302">
        <v>2.2021273209280566E-2</v>
      </c>
      <c r="J85" s="302">
        <f t="shared" si="45"/>
        <v>0.32091882979824066</v>
      </c>
      <c r="K85" s="303"/>
      <c r="L85" s="302">
        <v>0.19873347839147876</v>
      </c>
      <c r="M85" s="302">
        <v>6.6832747854230157E-2</v>
      </c>
      <c r="N85" s="302">
        <v>3.3969914983571207E-2</v>
      </c>
      <c r="O85" s="302">
        <f t="shared" si="44"/>
        <v>0.29953614122928013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9.9630190593832229</v>
      </c>
      <c r="C87" s="311">
        <f t="shared" ref="C87:E87" si="46">SUM(C77:C85)</f>
        <v>0.80265206858684546</v>
      </c>
      <c r="D87" s="311">
        <f t="shared" si="46"/>
        <v>0.78132887202993273</v>
      </c>
      <c r="E87" s="311">
        <f t="shared" si="46"/>
        <v>11.547000000000001</v>
      </c>
      <c r="F87" s="311"/>
      <c r="G87" s="311">
        <f t="shared" ref="G87:J87" si="47">SUM(G77:G85)</f>
        <v>10.70162709569898</v>
      </c>
      <c r="H87" s="311">
        <f t="shared" si="47"/>
        <v>0.99500641215359731</v>
      </c>
      <c r="I87" s="311">
        <f t="shared" si="47"/>
        <v>0.74936649214743456</v>
      </c>
      <c r="J87" s="311">
        <f t="shared" si="47"/>
        <v>12.446000000000012</v>
      </c>
      <c r="K87" s="311"/>
      <c r="L87" s="311">
        <f t="shared" ref="L87:O87" si="48">SUM(L77:L85)</f>
        <v>8.2206953265074709</v>
      </c>
      <c r="M87" s="311">
        <f t="shared" si="48"/>
        <v>0.78989983665074504</v>
      </c>
      <c r="N87" s="311">
        <f t="shared" si="48"/>
        <v>0.6534048368417712</v>
      </c>
      <c r="O87" s="311">
        <f t="shared" si="48"/>
        <v>9.663999999999989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3.9615700730048182</v>
      </c>
      <c r="C94" s="302">
        <v>0.19791277740447674</v>
      </c>
      <c r="D94" s="302">
        <v>0.69845911577540798</v>
      </c>
      <c r="E94" s="302">
        <f>SUM(B94:D94)</f>
        <v>4.8579419661847023</v>
      </c>
      <c r="F94" s="303"/>
      <c r="G94" s="302">
        <v>4.3728173395730821</v>
      </c>
      <c r="H94" s="302">
        <v>0.39390846066907254</v>
      </c>
      <c r="I94" s="302">
        <v>0.77787875098513481</v>
      </c>
      <c r="J94" s="302">
        <f>SUM(G94:I94)</f>
        <v>5.5446045512272892</v>
      </c>
      <c r="K94" s="303"/>
      <c r="L94" s="302">
        <v>3.3460268768502472</v>
      </c>
      <c r="M94" s="302">
        <v>0.3752604518812333</v>
      </c>
      <c r="N94" s="302">
        <v>0.70834382891478809</v>
      </c>
      <c r="O94" s="302">
        <f>SUM(L94:N94)</f>
        <v>4.4296311576462681</v>
      </c>
    </row>
    <row r="95" spans="1:15" s="236" customFormat="1" x14ac:dyDescent="0.2">
      <c r="A95" s="237" t="str">
        <f>name!E$5</f>
        <v>Professional occupations</v>
      </c>
      <c r="B95" s="302">
        <v>4.9737796597105879</v>
      </c>
      <c r="C95" s="302">
        <v>0.18706449721015536</v>
      </c>
      <c r="D95" s="302">
        <v>0.44757810678244198</v>
      </c>
      <c r="E95" s="302">
        <f t="shared" ref="E95:E102" si="49">SUM(B95:D95)</f>
        <v>5.6084222637031846</v>
      </c>
      <c r="F95" s="303"/>
      <c r="G95" s="302">
        <v>6.3211571290431978</v>
      </c>
      <c r="H95" s="302">
        <v>0.35127101057826243</v>
      </c>
      <c r="I95" s="302">
        <v>0.42506042718845527</v>
      </c>
      <c r="J95" s="302">
        <f t="shared" ref="J95:J97" si="50">SUM(G95:I95)</f>
        <v>7.0974885668099157</v>
      </c>
      <c r="K95" s="303"/>
      <c r="L95" s="302">
        <v>6.4338906254007791</v>
      </c>
      <c r="M95" s="302">
        <v>0.32379406907708563</v>
      </c>
      <c r="N95" s="302">
        <v>0.26554699930968462</v>
      </c>
      <c r="O95" s="302">
        <f t="shared" ref="O95:O102" si="51">SUM(L95:N95)</f>
        <v>7.0232316937875492</v>
      </c>
    </row>
    <row r="96" spans="1:15" s="236" customFormat="1" x14ac:dyDescent="0.2">
      <c r="A96" s="237" t="str">
        <f>name!E$6</f>
        <v>Associate professional occupations</v>
      </c>
      <c r="B96" s="302">
        <v>3.7819108223173536</v>
      </c>
      <c r="C96" s="302">
        <v>0.24667076762049264</v>
      </c>
      <c r="D96" s="302">
        <v>0.57803526149768691</v>
      </c>
      <c r="E96" s="302">
        <f t="shared" si="49"/>
        <v>4.6066168514355326</v>
      </c>
      <c r="F96" s="303"/>
      <c r="G96" s="302">
        <v>4.2948008621045339</v>
      </c>
      <c r="H96" s="302">
        <v>0.34501983833292549</v>
      </c>
      <c r="I96" s="302">
        <v>0.41195972549399368</v>
      </c>
      <c r="J96" s="302">
        <f t="shared" si="50"/>
        <v>5.0517804259314527</v>
      </c>
      <c r="K96" s="303"/>
      <c r="L96" s="302">
        <v>3.5880450293642943</v>
      </c>
      <c r="M96" s="302">
        <v>0.25058036899866343</v>
      </c>
      <c r="N96" s="302">
        <v>0.35293377929987357</v>
      </c>
      <c r="O96" s="302">
        <f t="shared" si="51"/>
        <v>4.1915591776628309</v>
      </c>
    </row>
    <row r="97" spans="1:15" s="236" customFormat="1" x14ac:dyDescent="0.2">
      <c r="A97" s="237" t="str">
        <f>name!E$7</f>
        <v>Administrative and secretarial occupations</v>
      </c>
      <c r="B97" s="302">
        <v>1.8199295046195267</v>
      </c>
      <c r="C97" s="302">
        <v>0.61137594459229261</v>
      </c>
      <c r="D97" s="302">
        <v>0.12650946454777318</v>
      </c>
      <c r="E97" s="302">
        <f t="shared" si="49"/>
        <v>2.5578149137595925</v>
      </c>
      <c r="F97" s="303"/>
      <c r="G97" s="302">
        <v>1.9379646199373541</v>
      </c>
      <c r="H97" s="302">
        <v>0.73682093620922728</v>
      </c>
      <c r="I97" s="302">
        <v>0.10486348124793191</v>
      </c>
      <c r="J97" s="302">
        <f t="shared" si="50"/>
        <v>2.7796490373945133</v>
      </c>
      <c r="K97" s="303"/>
      <c r="L97" s="302">
        <v>1.5975365701052486</v>
      </c>
      <c r="M97" s="302">
        <v>0.47338533359738799</v>
      </c>
      <c r="N97" s="302">
        <v>6.3536376214714349E-2</v>
      </c>
      <c r="O97" s="302">
        <f t="shared" si="51"/>
        <v>2.134458279917351</v>
      </c>
    </row>
    <row r="98" spans="1:15" s="236" customFormat="1" x14ac:dyDescent="0.2">
      <c r="A98" s="237" t="str">
        <f>name!E$8</f>
        <v>Skilled trades occupations</v>
      </c>
      <c r="B98" s="302">
        <v>5.2327052937782517</v>
      </c>
      <c r="C98" s="302">
        <v>0.2626400044495748</v>
      </c>
      <c r="D98" s="302">
        <v>1.2427256637836221</v>
      </c>
      <c r="E98" s="302">
        <f t="shared" si="49"/>
        <v>6.7380709620114487</v>
      </c>
      <c r="F98" s="303"/>
      <c r="G98" s="302">
        <v>4.3772706263190795</v>
      </c>
      <c r="H98" s="302">
        <v>0.24017940660698156</v>
      </c>
      <c r="I98" s="302">
        <v>0.94858478968023696</v>
      </c>
      <c r="J98" s="302">
        <f>SUM(G98:I98)</f>
        <v>5.5660348226062979</v>
      </c>
      <c r="K98" s="303"/>
      <c r="L98" s="302">
        <v>2.9384565367689066</v>
      </c>
      <c r="M98" s="302">
        <v>0.22893860345530415</v>
      </c>
      <c r="N98" s="302">
        <v>0.8700944336695795</v>
      </c>
      <c r="O98" s="302">
        <f t="shared" si="51"/>
        <v>4.0374895738937902</v>
      </c>
    </row>
    <row r="99" spans="1:15" s="236" customFormat="1" x14ac:dyDescent="0.2">
      <c r="A99" s="237" t="str">
        <f>name!E$9</f>
        <v>Caring, leisure and other service occupations</v>
      </c>
      <c r="B99" s="302">
        <v>0.31591870616238477</v>
      </c>
      <c r="C99" s="302">
        <v>5.7169930657893435E-2</v>
      </c>
      <c r="D99" s="302">
        <v>6.4727342909713714E-2</v>
      </c>
      <c r="E99" s="302">
        <f t="shared" si="49"/>
        <v>0.43781597972999192</v>
      </c>
      <c r="F99" s="303"/>
      <c r="G99" s="302">
        <v>0.34990518769323908</v>
      </c>
      <c r="H99" s="302">
        <v>7.5235863015716317E-2</v>
      </c>
      <c r="I99" s="302">
        <v>7.490071906001991E-2</v>
      </c>
      <c r="J99" s="302">
        <f t="shared" ref="J99:J102" si="52">SUM(G99:I99)</f>
        <v>0.5000417697689753</v>
      </c>
      <c r="K99" s="303"/>
      <c r="L99" s="302">
        <v>0.3451546215447433</v>
      </c>
      <c r="M99" s="302">
        <v>4.8359938751786111E-2</v>
      </c>
      <c r="N99" s="302">
        <v>6.7831037810308539E-2</v>
      </c>
      <c r="O99" s="302">
        <f t="shared" si="51"/>
        <v>0.46134559810683795</v>
      </c>
    </row>
    <row r="100" spans="1:15" s="236" customFormat="1" x14ac:dyDescent="0.2">
      <c r="A100" s="237" t="str">
        <f>name!E$10</f>
        <v>Sales and customer service occupations</v>
      </c>
      <c r="B100" s="302">
        <v>0.70163205217706359</v>
      </c>
      <c r="C100" s="302">
        <v>0.17700489548551451</v>
      </c>
      <c r="D100" s="302">
        <v>0.13022375713071227</v>
      </c>
      <c r="E100" s="302">
        <f t="shared" si="49"/>
        <v>1.0088607047932905</v>
      </c>
      <c r="F100" s="303"/>
      <c r="G100" s="302">
        <v>0.68455971399519289</v>
      </c>
      <c r="H100" s="302">
        <v>0.23398614555503372</v>
      </c>
      <c r="I100" s="302">
        <v>8.4100306646497869E-2</v>
      </c>
      <c r="J100" s="302">
        <f t="shared" si="52"/>
        <v>1.0026461661967245</v>
      </c>
      <c r="K100" s="303"/>
      <c r="L100" s="302">
        <v>0.63288579088577335</v>
      </c>
      <c r="M100" s="302">
        <v>0.19651245000052978</v>
      </c>
      <c r="N100" s="302">
        <v>5.5918116664035039E-2</v>
      </c>
      <c r="O100" s="302">
        <f t="shared" si="51"/>
        <v>0.88531635755033811</v>
      </c>
    </row>
    <row r="101" spans="1:15" s="236" customFormat="1" x14ac:dyDescent="0.2">
      <c r="A101" s="237" t="str">
        <f>name!E$11</f>
        <v>Process, plant and machine operatives</v>
      </c>
      <c r="B101" s="302">
        <v>3.2438738128987339</v>
      </c>
      <c r="C101" s="302">
        <v>0.2244148847546806</v>
      </c>
      <c r="D101" s="302">
        <v>0.19734045263074806</v>
      </c>
      <c r="E101" s="302">
        <f t="shared" si="49"/>
        <v>3.6656291502841625</v>
      </c>
      <c r="F101" s="303"/>
      <c r="G101" s="302">
        <v>2.8245387635322761</v>
      </c>
      <c r="H101" s="302">
        <v>0.27178664365786959</v>
      </c>
      <c r="I101" s="302">
        <v>0.20438576006449583</v>
      </c>
      <c r="J101" s="302">
        <f t="shared" si="52"/>
        <v>3.3007111672546419</v>
      </c>
      <c r="K101" s="303"/>
      <c r="L101" s="302">
        <v>2.001067473612808</v>
      </c>
      <c r="M101" s="302">
        <v>0.25883263448088278</v>
      </c>
      <c r="N101" s="302">
        <v>0.1679358079156969</v>
      </c>
      <c r="O101" s="302">
        <f t="shared" si="51"/>
        <v>2.4278359160093879</v>
      </c>
    </row>
    <row r="102" spans="1:15" s="236" customFormat="1" x14ac:dyDescent="0.2">
      <c r="A102" s="237" t="str">
        <f>name!E$12</f>
        <v>Elementary occupations</v>
      </c>
      <c r="B102" s="302">
        <v>1.3390046571851777</v>
      </c>
      <c r="C102" s="302">
        <v>0.25402057546979301</v>
      </c>
      <c r="D102" s="302">
        <v>0.22780197544313141</v>
      </c>
      <c r="E102" s="302">
        <f t="shared" si="49"/>
        <v>1.8208272080981023</v>
      </c>
      <c r="F102" s="303"/>
      <c r="G102" s="302">
        <v>1.1161052797083504</v>
      </c>
      <c r="H102" s="302">
        <v>0.2622904659962188</v>
      </c>
      <c r="I102" s="302">
        <v>0.11364774710564228</v>
      </c>
      <c r="J102" s="302">
        <f t="shared" si="52"/>
        <v>1.4920434928102115</v>
      </c>
      <c r="K102" s="303"/>
      <c r="L102" s="302">
        <v>0.93161486546829642</v>
      </c>
      <c r="M102" s="302">
        <v>0.33505421884660624</v>
      </c>
      <c r="N102" s="302">
        <v>0.12146316111075181</v>
      </c>
      <c r="O102" s="302">
        <f t="shared" si="51"/>
        <v>1.3881322454256544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25.3703245818539</v>
      </c>
      <c r="C104" s="311">
        <f t="shared" ref="C104:E104" si="53">SUM(C94:C102)</f>
        <v>2.2182742776448738</v>
      </c>
      <c r="D104" s="311">
        <f t="shared" si="53"/>
        <v>3.7134011405012379</v>
      </c>
      <c r="E104" s="311">
        <f t="shared" si="53"/>
        <v>31.302000000000007</v>
      </c>
      <c r="F104" s="311"/>
      <c r="G104" s="311">
        <f t="shared" ref="G104:J104" si="54">SUM(G94:G102)</f>
        <v>26.279119521906303</v>
      </c>
      <c r="H104" s="311">
        <f t="shared" si="54"/>
        <v>2.9104987706213077</v>
      </c>
      <c r="I104" s="311">
        <f t="shared" si="54"/>
        <v>3.1453817074724086</v>
      </c>
      <c r="J104" s="311">
        <f t="shared" si="54"/>
        <v>32.335000000000022</v>
      </c>
      <c r="K104" s="311"/>
      <c r="L104" s="311">
        <f t="shared" ref="L104:O104" si="55">SUM(L94:L102)</f>
        <v>21.814678390001095</v>
      </c>
      <c r="M104" s="311">
        <f t="shared" si="55"/>
        <v>2.4907180690894792</v>
      </c>
      <c r="N104" s="311">
        <f t="shared" si="55"/>
        <v>2.6736035409094323</v>
      </c>
      <c r="O104" s="311">
        <f t="shared" si="55"/>
        <v>26.97900000000001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0.64351996123390087</v>
      </c>
      <c r="C111" s="302">
        <v>1.4747852939338234E-2</v>
      </c>
      <c r="D111" s="302">
        <v>6.2811016424991109E-2</v>
      </c>
      <c r="E111" s="302">
        <f>SUM(B111:D111)</f>
        <v>0.72107883059823019</v>
      </c>
      <c r="F111" s="303"/>
      <c r="G111" s="302">
        <v>0.45076330984894758</v>
      </c>
      <c r="H111" s="302">
        <v>1.432602434818285E-2</v>
      </c>
      <c r="I111" s="302">
        <v>4.9302310602663581E-2</v>
      </c>
      <c r="J111" s="302">
        <f>SUM(G111:I111)</f>
        <v>0.51439164479979405</v>
      </c>
      <c r="K111" s="303"/>
      <c r="L111" s="302">
        <v>0.41369292445809375</v>
      </c>
      <c r="M111" s="302">
        <v>1.534034638654483E-2</v>
      </c>
      <c r="N111" s="302">
        <v>2.757877754995192E-2</v>
      </c>
      <c r="O111" s="302">
        <f>SUM(L111:N111)</f>
        <v>0.45661204839459052</v>
      </c>
    </row>
    <row r="112" spans="1:15" s="236" customFormat="1" x14ac:dyDescent="0.2">
      <c r="A112" s="237" t="str">
        <f>name!E$5</f>
        <v>Professional occupations</v>
      </c>
      <c r="B112" s="302">
        <v>1.1873521498700923</v>
      </c>
      <c r="C112" s="302">
        <v>1.5569766087909791E-2</v>
      </c>
      <c r="D112" s="302">
        <v>8.6698058839304912E-2</v>
      </c>
      <c r="E112" s="302">
        <f t="shared" ref="E112:E119" si="56">SUM(B112:D112)</f>
        <v>1.2896199747973069</v>
      </c>
      <c r="F112" s="303"/>
      <c r="G112" s="302">
        <v>0.94726937651171916</v>
      </c>
      <c r="H112" s="302">
        <v>1.3631056612877501E-2</v>
      </c>
      <c r="I112" s="302">
        <v>4.4538546930432528E-2</v>
      </c>
      <c r="J112" s="302">
        <f t="shared" ref="J112:J114" si="57">SUM(G112:I112)</f>
        <v>1.0054389800550292</v>
      </c>
      <c r="K112" s="303"/>
      <c r="L112" s="302">
        <v>1.1603596477444043</v>
      </c>
      <c r="M112" s="302">
        <v>1.3749844803156939E-2</v>
      </c>
      <c r="N112" s="302">
        <v>1.9304138330347897E-2</v>
      </c>
      <c r="O112" s="302">
        <f t="shared" ref="O112:O119" si="58">SUM(L112:N112)</f>
        <v>1.1934136308779091</v>
      </c>
    </row>
    <row r="113" spans="1:15" s="236" customFormat="1" x14ac:dyDescent="0.2">
      <c r="A113" s="237" t="str">
        <f>name!E$6</f>
        <v>Associate professional occupations</v>
      </c>
      <c r="B113" s="302">
        <v>0.74910653671543193</v>
      </c>
      <c r="C113" s="302">
        <v>2.7476137712549659E-2</v>
      </c>
      <c r="D113" s="302">
        <v>3.373414550301021E-2</v>
      </c>
      <c r="E113" s="302">
        <f t="shared" si="56"/>
        <v>0.81031681993099181</v>
      </c>
      <c r="F113" s="303"/>
      <c r="G113" s="302">
        <v>0.57000750189316973</v>
      </c>
      <c r="H113" s="302">
        <v>2.0432460054305161E-2</v>
      </c>
      <c r="I113" s="302">
        <v>4.4985245921709091E-2</v>
      </c>
      <c r="J113" s="302">
        <f t="shared" si="57"/>
        <v>0.63542520786918399</v>
      </c>
      <c r="K113" s="303"/>
      <c r="L113" s="302">
        <v>0.53034222513656515</v>
      </c>
      <c r="M113" s="302">
        <v>2.0447680666254471E-2</v>
      </c>
      <c r="N113" s="302">
        <v>1.8088342792799885E-2</v>
      </c>
      <c r="O113" s="302">
        <f t="shared" si="58"/>
        <v>0.56887824859561953</v>
      </c>
    </row>
    <row r="114" spans="1:15" s="236" customFormat="1" x14ac:dyDescent="0.2">
      <c r="A114" s="237" t="str">
        <f>name!E$7</f>
        <v>Administrative and secretarial occupations</v>
      </c>
      <c r="B114" s="302">
        <v>0.33888716584383644</v>
      </c>
      <c r="C114" s="302">
        <v>7.5849085547432568E-2</v>
      </c>
      <c r="D114" s="302">
        <v>2.0273455006134786E-2</v>
      </c>
      <c r="E114" s="302">
        <f t="shared" si="56"/>
        <v>0.43500970639740383</v>
      </c>
      <c r="F114" s="303"/>
      <c r="G114" s="302">
        <v>0.20703588146140975</v>
      </c>
      <c r="H114" s="302">
        <v>4.8639322196706858E-2</v>
      </c>
      <c r="I114" s="302">
        <v>1.6742374861882195E-2</v>
      </c>
      <c r="J114" s="302">
        <f t="shared" si="57"/>
        <v>0.27241757851999876</v>
      </c>
      <c r="K114" s="303"/>
      <c r="L114" s="302">
        <v>0.14361186565712331</v>
      </c>
      <c r="M114" s="302">
        <v>4.2950801208928691E-2</v>
      </c>
      <c r="N114" s="302">
        <v>6.95623451112522E-2</v>
      </c>
      <c r="O114" s="302">
        <f t="shared" si="58"/>
        <v>0.2561250119773042</v>
      </c>
    </row>
    <row r="115" spans="1:15" s="236" customFormat="1" x14ac:dyDescent="0.2">
      <c r="A115" s="237" t="str">
        <f>name!E$8</f>
        <v>Skilled trades occupations</v>
      </c>
      <c r="B115" s="302">
        <v>1.1154089186835263</v>
      </c>
      <c r="C115" s="302">
        <v>2.0964914309238723E-2</v>
      </c>
      <c r="D115" s="302">
        <v>8.9986866885365849E-2</v>
      </c>
      <c r="E115" s="302">
        <f t="shared" si="56"/>
        <v>1.2263606998781309</v>
      </c>
      <c r="F115" s="303"/>
      <c r="G115" s="302">
        <v>0.57115308564614498</v>
      </c>
      <c r="H115" s="302">
        <v>9.0196810992794474E-3</v>
      </c>
      <c r="I115" s="302">
        <v>6.2305963137153302E-2</v>
      </c>
      <c r="J115" s="302">
        <f>SUM(G115:I115)</f>
        <v>0.6424787298825777</v>
      </c>
      <c r="K115" s="303"/>
      <c r="L115" s="302">
        <v>0.45190484054419944</v>
      </c>
      <c r="M115" s="302">
        <v>7.151957689304966E-3</v>
      </c>
      <c r="N115" s="302">
        <v>6.9362388408774081E-2</v>
      </c>
      <c r="O115" s="302">
        <f t="shared" si="58"/>
        <v>0.52841918664227849</v>
      </c>
    </row>
    <row r="116" spans="1:15" s="236" customFormat="1" x14ac:dyDescent="0.2">
      <c r="A116" s="237" t="str">
        <f>name!E$9</f>
        <v>Caring, leisure and other service occupations</v>
      </c>
      <c r="B116" s="302">
        <v>8.3150089469524818E-2</v>
      </c>
      <c r="C116" s="302">
        <v>4.5537200703076883E-3</v>
      </c>
      <c r="D116" s="302">
        <v>3.9194177483700089E-3</v>
      </c>
      <c r="E116" s="302">
        <f t="shared" si="56"/>
        <v>9.1623227288202519E-2</v>
      </c>
      <c r="F116" s="303"/>
      <c r="G116" s="302">
        <v>4.9916882938880719E-2</v>
      </c>
      <c r="H116" s="302">
        <v>2.4833518184672857E-3</v>
      </c>
      <c r="I116" s="302">
        <v>4.9604208985036577E-2</v>
      </c>
      <c r="J116" s="302">
        <f t="shared" ref="J116:J119" si="59">SUM(G116:I116)</f>
        <v>0.10200444374238458</v>
      </c>
      <c r="K116" s="303"/>
      <c r="L116" s="302">
        <v>4.7039934447629918E-2</v>
      </c>
      <c r="M116" s="302">
        <v>1.5179591924548473E-3</v>
      </c>
      <c r="N116" s="302">
        <v>4.1660350236438326E-2</v>
      </c>
      <c r="O116" s="302">
        <f t="shared" si="58"/>
        <v>9.0218243876523094E-2</v>
      </c>
    </row>
    <row r="117" spans="1:15" s="236" customFormat="1" x14ac:dyDescent="0.2">
      <c r="A117" s="237" t="str">
        <f>name!E$10</f>
        <v>Sales and customer service occupations</v>
      </c>
      <c r="B117" s="302">
        <v>0.49100590499702312</v>
      </c>
      <c r="C117" s="302">
        <v>0.18549403562998878</v>
      </c>
      <c r="D117" s="302">
        <v>4.0060901762715033E-2</v>
      </c>
      <c r="E117" s="302">
        <f t="shared" si="56"/>
        <v>0.71656084238972695</v>
      </c>
      <c r="F117" s="303"/>
      <c r="G117" s="302">
        <v>0.28940509086883326</v>
      </c>
      <c r="H117" s="302">
        <v>0.1279483549534422</v>
      </c>
      <c r="I117" s="302">
        <v>1.3325900774141218E-2</v>
      </c>
      <c r="J117" s="302">
        <f t="shared" si="59"/>
        <v>0.43067934659641666</v>
      </c>
      <c r="K117" s="303"/>
      <c r="L117" s="302">
        <v>0.27753582845467201</v>
      </c>
      <c r="M117" s="302">
        <v>0.13539592677077728</v>
      </c>
      <c r="N117" s="302">
        <v>5.263079982177463E-3</v>
      </c>
      <c r="O117" s="302">
        <f t="shared" si="58"/>
        <v>0.41819483520762674</v>
      </c>
    </row>
    <row r="118" spans="1:15" s="236" customFormat="1" x14ac:dyDescent="0.2">
      <c r="A118" s="237" t="str">
        <f>name!E$11</f>
        <v>Process, plant and machine operatives</v>
      </c>
      <c r="B118" s="302">
        <v>0.21309039628896201</v>
      </c>
      <c r="C118" s="302">
        <v>4.7075494609623474E-3</v>
      </c>
      <c r="D118" s="302">
        <v>4.2390045112258072E-2</v>
      </c>
      <c r="E118" s="302">
        <f t="shared" si="56"/>
        <v>0.26018799086218242</v>
      </c>
      <c r="F118" s="303"/>
      <c r="G118" s="302">
        <v>0.11167255757517633</v>
      </c>
      <c r="H118" s="302">
        <v>2.8560739765239405E-3</v>
      </c>
      <c r="I118" s="302">
        <v>8.4499867887686507E-3</v>
      </c>
      <c r="J118" s="302">
        <f t="shared" si="59"/>
        <v>0.12297861834046893</v>
      </c>
      <c r="K118" s="303"/>
      <c r="L118" s="302">
        <v>0.10953382632261778</v>
      </c>
      <c r="M118" s="302">
        <v>2.8211051171619147E-3</v>
      </c>
      <c r="N118" s="302">
        <v>1.6956263813579339E-2</v>
      </c>
      <c r="O118" s="302">
        <f t="shared" si="58"/>
        <v>0.12931119525335902</v>
      </c>
    </row>
    <row r="119" spans="1:15" s="236" customFormat="1" x14ac:dyDescent="0.2">
      <c r="A119" s="237" t="str">
        <f>name!E$12</f>
        <v>Elementary occupations</v>
      </c>
      <c r="B119" s="302">
        <v>6.6360041317614166E-2</v>
      </c>
      <c r="C119" s="302">
        <v>1.1562765713071512E-2</v>
      </c>
      <c r="D119" s="302">
        <v>1.6319100827134708E-2</v>
      </c>
      <c r="E119" s="302">
        <f t="shared" si="56"/>
        <v>9.4241907857820384E-2</v>
      </c>
      <c r="F119" s="303"/>
      <c r="G119" s="302">
        <v>3.4943447434078533E-2</v>
      </c>
      <c r="H119" s="302">
        <v>5.4429925098170425E-3</v>
      </c>
      <c r="I119" s="302">
        <v>2.7799010250247353E-2</v>
      </c>
      <c r="J119" s="302">
        <f t="shared" si="59"/>
        <v>6.8185450194142933E-2</v>
      </c>
      <c r="K119" s="303"/>
      <c r="L119" s="302">
        <v>2.5851545901642899E-2</v>
      </c>
      <c r="M119" s="302">
        <v>3.5940336964687169E-3</v>
      </c>
      <c r="N119" s="302">
        <v>3.5382019576679261E-2</v>
      </c>
      <c r="O119" s="302">
        <f t="shared" si="58"/>
        <v>6.4827599174790876E-2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4.8878811644199125</v>
      </c>
      <c r="C121" s="311">
        <f t="shared" ref="C121:E121" si="60">SUM(C111:C119)</f>
        <v>0.36092582747079932</v>
      </c>
      <c r="D121" s="311">
        <f t="shared" si="60"/>
        <v>0.39619300810928471</v>
      </c>
      <c r="E121" s="311">
        <f t="shared" si="60"/>
        <v>5.644999999999996</v>
      </c>
      <c r="F121" s="311"/>
      <c r="G121" s="311">
        <f t="shared" ref="G121:J121" si="61">SUM(G111:G119)</f>
        <v>3.23216713417836</v>
      </c>
      <c r="H121" s="311">
        <f t="shared" si="61"/>
        <v>0.24477931756960228</v>
      </c>
      <c r="I121" s="311">
        <f t="shared" si="61"/>
        <v>0.31705354825203447</v>
      </c>
      <c r="J121" s="311">
        <f t="shared" si="61"/>
        <v>3.7939999999999969</v>
      </c>
      <c r="K121" s="311"/>
      <c r="L121" s="311">
        <f t="shared" ref="L121:O121" si="62">SUM(L111:L119)</f>
        <v>3.1598726386669482</v>
      </c>
      <c r="M121" s="311">
        <f t="shared" si="62"/>
        <v>0.24296965553105263</v>
      </c>
      <c r="N121" s="311">
        <f t="shared" si="62"/>
        <v>0.30315770580200035</v>
      </c>
      <c r="O121" s="311">
        <f t="shared" si="62"/>
        <v>3.7060000000000022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0.42528365346957819</v>
      </c>
      <c r="C128" s="302">
        <v>1.7110312212107185E-2</v>
      </c>
      <c r="D128" s="302">
        <v>9.2770308187778393E-3</v>
      </c>
      <c r="E128" s="302">
        <f>SUM(B128:D128)</f>
        <v>0.45167099650046322</v>
      </c>
      <c r="F128" s="303"/>
      <c r="G128" s="302">
        <v>0.56096758864055218</v>
      </c>
      <c r="H128" s="302">
        <v>6.3838947918299568E-2</v>
      </c>
      <c r="I128" s="302">
        <v>5.2817630329832214E-2</v>
      </c>
      <c r="J128" s="302">
        <f>SUM(G128:I128)</f>
        <v>0.67762416688868399</v>
      </c>
      <c r="K128" s="303"/>
      <c r="L128" s="302">
        <v>0.64251428932670651</v>
      </c>
      <c r="M128" s="302">
        <v>7.9494890556943545E-2</v>
      </c>
      <c r="N128" s="302">
        <v>5.6809855288889662E-2</v>
      </c>
      <c r="O128" s="302">
        <f>SUM(L128:N128)</f>
        <v>0.77881903517253981</v>
      </c>
    </row>
    <row r="129" spans="1:15" s="236" customFormat="1" x14ac:dyDescent="0.2">
      <c r="A129" s="237" t="str">
        <f>name!E$5</f>
        <v>Professional occupations</v>
      </c>
      <c r="B129" s="302">
        <v>0.40513694774271708</v>
      </c>
      <c r="C129" s="302">
        <v>3.381582696985224E-2</v>
      </c>
      <c r="D129" s="302">
        <v>9.736124509285158E-3</v>
      </c>
      <c r="E129" s="302">
        <f t="shared" ref="E129:E136" si="63">SUM(B129:D129)</f>
        <v>0.44868889922185451</v>
      </c>
      <c r="F129" s="303"/>
      <c r="G129" s="302">
        <v>0.59989341858963641</v>
      </c>
      <c r="H129" s="302">
        <v>5.9748427180648808E-2</v>
      </c>
      <c r="I129" s="302">
        <v>2.3971945099576161E-2</v>
      </c>
      <c r="J129" s="302">
        <f t="shared" ref="J129:J131" si="64">SUM(G129:I129)</f>
        <v>0.68361379086986129</v>
      </c>
      <c r="K129" s="303"/>
      <c r="L129" s="302">
        <v>0.86032487396033952</v>
      </c>
      <c r="M129" s="302">
        <v>7.9294184996495667E-2</v>
      </c>
      <c r="N129" s="302">
        <v>2.218426767648831E-2</v>
      </c>
      <c r="O129" s="302">
        <f t="shared" ref="O129:O136" si="65">SUM(L129:N129)</f>
        <v>0.96180332663332346</v>
      </c>
    </row>
    <row r="130" spans="1:15" s="236" customFormat="1" x14ac:dyDescent="0.2">
      <c r="A130" s="237" t="str">
        <f>name!E$6</f>
        <v>Associate professional occupations</v>
      </c>
      <c r="B130" s="302">
        <v>0.42037371611115237</v>
      </c>
      <c r="C130" s="302">
        <v>3.7968557410687172E-2</v>
      </c>
      <c r="D130" s="302">
        <v>1.37080204435759E-2</v>
      </c>
      <c r="E130" s="302">
        <f t="shared" si="63"/>
        <v>0.47205029396541542</v>
      </c>
      <c r="F130" s="303"/>
      <c r="G130" s="302">
        <v>0.54191933497891231</v>
      </c>
      <c r="H130" s="302">
        <v>5.1767110615386101E-2</v>
      </c>
      <c r="I130" s="302">
        <v>1.4471704582436839E-2</v>
      </c>
      <c r="J130" s="302">
        <f t="shared" si="64"/>
        <v>0.60815815017673525</v>
      </c>
      <c r="K130" s="303"/>
      <c r="L130" s="302">
        <v>0.64989571879816888</v>
      </c>
      <c r="M130" s="302">
        <v>5.1263784672090078E-2</v>
      </c>
      <c r="N130" s="302">
        <v>1.6825241083860538E-2</v>
      </c>
      <c r="O130" s="302">
        <f t="shared" si="65"/>
        <v>0.71798474455411943</v>
      </c>
    </row>
    <row r="131" spans="1:15" s="236" customFormat="1" x14ac:dyDescent="0.2">
      <c r="A131" s="237" t="str">
        <f>name!E$7</f>
        <v>Administrative and secretarial occupations</v>
      </c>
      <c r="B131" s="302">
        <v>0.15481499163666729</v>
      </c>
      <c r="C131" s="302">
        <v>6.3720888450112978E-2</v>
      </c>
      <c r="D131" s="302">
        <v>5.1538440202911527E-3</v>
      </c>
      <c r="E131" s="302">
        <f t="shared" si="63"/>
        <v>0.22368972410707141</v>
      </c>
      <c r="F131" s="303"/>
      <c r="G131" s="302">
        <v>0.15893614956230737</v>
      </c>
      <c r="H131" s="302">
        <v>8.2696522634859382E-2</v>
      </c>
      <c r="I131" s="302">
        <v>3.0404516391796667E-3</v>
      </c>
      <c r="J131" s="302">
        <f t="shared" si="64"/>
        <v>0.2446731238363464</v>
      </c>
      <c r="K131" s="303"/>
      <c r="L131" s="302">
        <v>0.15314302185868292</v>
      </c>
      <c r="M131" s="302">
        <v>8.8089753522082689E-2</v>
      </c>
      <c r="N131" s="302">
        <v>4.5552180420564909E-3</v>
      </c>
      <c r="O131" s="302">
        <f t="shared" si="65"/>
        <v>0.24578799342282209</v>
      </c>
    </row>
    <row r="132" spans="1:15" s="236" customFormat="1" x14ac:dyDescent="0.2">
      <c r="A132" s="237" t="str">
        <f>name!E$8</f>
        <v>Skilled trades occupations</v>
      </c>
      <c r="B132" s="302">
        <v>0.2382717631659246</v>
      </c>
      <c r="C132" s="302">
        <v>2.6362236807925342E-2</v>
      </c>
      <c r="D132" s="302">
        <v>2.1978694407405918E-2</v>
      </c>
      <c r="E132" s="302">
        <f t="shared" si="63"/>
        <v>0.28661269438125586</v>
      </c>
      <c r="F132" s="303"/>
      <c r="G132" s="302">
        <v>0.26478701801230775</v>
      </c>
      <c r="H132" s="302">
        <v>7.5595516986808178E-2</v>
      </c>
      <c r="I132" s="302">
        <v>5.9972445962190951E-2</v>
      </c>
      <c r="J132" s="302">
        <f>SUM(G132:I132)</f>
        <v>0.40035498096130684</v>
      </c>
      <c r="K132" s="303"/>
      <c r="L132" s="302">
        <v>0.31132047061837864</v>
      </c>
      <c r="M132" s="302">
        <v>0.10903305300407948</v>
      </c>
      <c r="N132" s="302">
        <v>6.1657777350059548E-2</v>
      </c>
      <c r="O132" s="302">
        <f t="shared" si="65"/>
        <v>0.48201130097251771</v>
      </c>
    </row>
    <row r="133" spans="1:15" s="236" customFormat="1" x14ac:dyDescent="0.2">
      <c r="A133" s="237" t="str">
        <f>name!E$9</f>
        <v>Caring, leisure and other service occupations</v>
      </c>
      <c r="B133" s="302">
        <v>6.5790310510647251E-2</v>
      </c>
      <c r="C133" s="302">
        <v>1.2417432370550567E-2</v>
      </c>
      <c r="D133" s="302">
        <v>8.8776698955219807E-3</v>
      </c>
      <c r="E133" s="302">
        <f t="shared" si="63"/>
        <v>8.7085412776719801E-2</v>
      </c>
      <c r="F133" s="303"/>
      <c r="G133" s="302">
        <v>7.389050088086585E-2</v>
      </c>
      <c r="H133" s="302">
        <v>1.9589327717703515E-2</v>
      </c>
      <c r="I133" s="302">
        <v>2.2272027000271133E-3</v>
      </c>
      <c r="J133" s="302">
        <f t="shared" ref="J133:J136" si="66">SUM(G133:I133)</f>
        <v>9.5707031298596479E-2</v>
      </c>
      <c r="K133" s="303"/>
      <c r="L133" s="302">
        <v>0.10323787116172779</v>
      </c>
      <c r="M133" s="302">
        <v>1.831379457697838E-2</v>
      </c>
      <c r="N133" s="302">
        <v>3.0185147316387044E-3</v>
      </c>
      <c r="O133" s="302">
        <f t="shared" si="65"/>
        <v>0.12457018047034488</v>
      </c>
    </row>
    <row r="134" spans="1:15" s="236" customFormat="1" x14ac:dyDescent="0.2">
      <c r="A134" s="237" t="str">
        <f>name!E$10</f>
        <v>Sales and customer service occupations</v>
      </c>
      <c r="B134" s="302">
        <v>7.0933125017472468E-2</v>
      </c>
      <c r="C134" s="302">
        <v>3.4769454755904185E-2</v>
      </c>
      <c r="D134" s="302">
        <v>3.9600475410372571E-3</v>
      </c>
      <c r="E134" s="302">
        <f t="shared" si="63"/>
        <v>0.10966262731441391</v>
      </c>
      <c r="F134" s="303"/>
      <c r="G134" s="302">
        <v>8.134067365044545E-2</v>
      </c>
      <c r="H134" s="302">
        <v>5.0563839982108304E-2</v>
      </c>
      <c r="I134" s="302">
        <v>9.4395888705594844E-3</v>
      </c>
      <c r="J134" s="302">
        <f t="shared" si="66"/>
        <v>0.14134410250311324</v>
      </c>
      <c r="K134" s="303"/>
      <c r="L134" s="302">
        <v>0.11221202197310166</v>
      </c>
      <c r="M134" s="302">
        <v>6.3935946395877782E-2</v>
      </c>
      <c r="N134" s="302">
        <v>8.2675430164344445E-3</v>
      </c>
      <c r="O134" s="302">
        <f t="shared" si="65"/>
        <v>0.1844155113854139</v>
      </c>
    </row>
    <row r="135" spans="1:15" s="236" customFormat="1" x14ac:dyDescent="0.2">
      <c r="A135" s="237" t="str">
        <f>name!E$11</f>
        <v>Process, plant and machine operatives</v>
      </c>
      <c r="B135" s="302">
        <v>0.60241662308337685</v>
      </c>
      <c r="C135" s="302">
        <v>2.660315618955883E-2</v>
      </c>
      <c r="D135" s="302">
        <v>4.5732499131431468E-3</v>
      </c>
      <c r="E135" s="302">
        <f t="shared" si="63"/>
        <v>0.63359302918607885</v>
      </c>
      <c r="F135" s="303"/>
      <c r="G135" s="302">
        <v>0.61831167242447638</v>
      </c>
      <c r="H135" s="302">
        <v>9.9800748890672364E-2</v>
      </c>
      <c r="I135" s="302">
        <v>1.7161093760376667E-2</v>
      </c>
      <c r="J135" s="302">
        <f t="shared" si="66"/>
        <v>0.73527351507552541</v>
      </c>
      <c r="K135" s="303"/>
      <c r="L135" s="302">
        <v>0.77592365697295929</v>
      </c>
      <c r="M135" s="302">
        <v>0.11975442638613538</v>
      </c>
      <c r="N135" s="302">
        <v>1.917672296755275E-2</v>
      </c>
      <c r="O135" s="302">
        <f t="shared" si="65"/>
        <v>0.91485480632664751</v>
      </c>
    </row>
    <row r="136" spans="1:15" s="236" customFormat="1" x14ac:dyDescent="0.2">
      <c r="A136" s="237" t="str">
        <f>name!E$12</f>
        <v>Elementary occupations</v>
      </c>
      <c r="B136" s="302">
        <v>0.58773089021016867</v>
      </c>
      <c r="C136" s="302">
        <v>2.8425918279538435E-2</v>
      </c>
      <c r="D136" s="302">
        <v>1.5789514057022017E-2</v>
      </c>
      <c r="E136" s="302">
        <f t="shared" si="63"/>
        <v>0.63194632254672911</v>
      </c>
      <c r="F136" s="303"/>
      <c r="G136" s="302">
        <v>0.57516098339161859</v>
      </c>
      <c r="H136" s="302">
        <v>4.0183879702030439E-2</v>
      </c>
      <c r="I136" s="302">
        <v>8.9062752961661402E-3</v>
      </c>
      <c r="J136" s="302">
        <f t="shared" si="66"/>
        <v>0.62425113838981516</v>
      </c>
      <c r="K136" s="303"/>
      <c r="L136" s="302">
        <v>0.57701914984444802</v>
      </c>
      <c r="M136" s="302">
        <v>5.1545148473012919E-2</v>
      </c>
      <c r="N136" s="302">
        <v>1.2188802744801715E-2</v>
      </c>
      <c r="O136" s="302">
        <f t="shared" si="65"/>
        <v>0.64075310106226269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2.9707520209477045</v>
      </c>
      <c r="C138" s="311">
        <f t="shared" ref="C138:E138" si="67">SUM(C128:C136)</f>
        <v>0.28119378344623691</v>
      </c>
      <c r="D138" s="311">
        <f t="shared" si="67"/>
        <v>9.3054195606060361E-2</v>
      </c>
      <c r="E138" s="311">
        <f t="shared" si="67"/>
        <v>3.345000000000002</v>
      </c>
      <c r="F138" s="311"/>
      <c r="G138" s="311">
        <f t="shared" ref="G138:J138" si="68">SUM(G128:G136)</f>
        <v>3.4752073401311225</v>
      </c>
      <c r="H138" s="311">
        <f t="shared" si="68"/>
        <v>0.54378432162851653</v>
      </c>
      <c r="I138" s="311">
        <f t="shared" si="68"/>
        <v>0.19200833824034522</v>
      </c>
      <c r="J138" s="311">
        <f t="shared" si="68"/>
        <v>4.2109999999999843</v>
      </c>
      <c r="K138" s="311"/>
      <c r="L138" s="311">
        <f t="shared" ref="L138:O138" si="69">SUM(L128:L136)</f>
        <v>4.1855910745145133</v>
      </c>
      <c r="M138" s="311">
        <f t="shared" si="69"/>
        <v>0.66072498258369605</v>
      </c>
      <c r="N138" s="311">
        <f t="shared" si="69"/>
        <v>0.20468394290178216</v>
      </c>
      <c r="O138" s="311">
        <f t="shared" si="69"/>
        <v>5.0509999999999913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4.7830204327876311</v>
      </c>
      <c r="C145" s="302">
        <v>0.33864594033247764</v>
      </c>
      <c r="D145" s="302">
        <v>1.4566192390112729</v>
      </c>
      <c r="E145" s="302">
        <f>SUM(B145:D145)</f>
        <v>6.5782856121313813</v>
      </c>
      <c r="F145" s="303"/>
      <c r="G145" s="302">
        <v>6.1388038591284309</v>
      </c>
      <c r="H145" s="302">
        <v>0.84139598788892311</v>
      </c>
      <c r="I145" s="302">
        <v>2.4950700870733384</v>
      </c>
      <c r="J145" s="302">
        <f>SUM(G145:I145)</f>
        <v>9.4752699340906918</v>
      </c>
      <c r="K145" s="303"/>
      <c r="L145" s="302">
        <v>6.7027204304211496</v>
      </c>
      <c r="M145" s="302">
        <v>0.96262013416093395</v>
      </c>
      <c r="N145" s="302">
        <v>2.936438910484084</v>
      </c>
      <c r="O145" s="302">
        <f>SUM(L145:N145)</f>
        <v>10.601779475066168</v>
      </c>
    </row>
    <row r="146" spans="1:15" s="236" customFormat="1" x14ac:dyDescent="0.2">
      <c r="A146" s="237" t="str">
        <f>name!E$5</f>
        <v>Professional occupations</v>
      </c>
      <c r="B146" s="302">
        <v>5.0572361109597299</v>
      </c>
      <c r="C146" s="302">
        <v>0.20907570403133066</v>
      </c>
      <c r="D146" s="302">
        <v>0.71482117741764262</v>
      </c>
      <c r="E146" s="302">
        <f t="shared" ref="E146:E153" si="70">SUM(B146:D146)</f>
        <v>5.9811329924087033</v>
      </c>
      <c r="F146" s="303"/>
      <c r="G146" s="302">
        <v>7.3034125447592535</v>
      </c>
      <c r="H146" s="302">
        <v>0.4593367144895425</v>
      </c>
      <c r="I146" s="302">
        <v>1.0586332972851946</v>
      </c>
      <c r="J146" s="302">
        <f t="shared" ref="J146:J148" si="71">SUM(G146:I146)</f>
        <v>8.8213825565339903</v>
      </c>
      <c r="K146" s="303"/>
      <c r="L146" s="302">
        <v>11.442734609865198</v>
      </c>
      <c r="M146" s="302">
        <v>0.54854076091876069</v>
      </c>
      <c r="N146" s="302">
        <v>0.89283526928436641</v>
      </c>
      <c r="O146" s="302">
        <f t="shared" ref="O146:O153" si="72">SUM(L146:N146)</f>
        <v>12.884110640068325</v>
      </c>
    </row>
    <row r="147" spans="1:15" s="236" customFormat="1" x14ac:dyDescent="0.2">
      <c r="A147" s="237" t="str">
        <f>name!E$6</f>
        <v>Associate professional occupations</v>
      </c>
      <c r="B147" s="302">
        <v>2.9027853433437034</v>
      </c>
      <c r="C147" s="302">
        <v>0.26108614928499418</v>
      </c>
      <c r="D147" s="302">
        <v>0.32983635161396002</v>
      </c>
      <c r="E147" s="302">
        <f t="shared" si="70"/>
        <v>3.4937078442426577</v>
      </c>
      <c r="F147" s="303"/>
      <c r="G147" s="302">
        <v>3.940411753484129</v>
      </c>
      <c r="H147" s="302">
        <v>0.4896380765830301</v>
      </c>
      <c r="I147" s="302">
        <v>0.42594732775439947</v>
      </c>
      <c r="J147" s="302">
        <f t="shared" si="71"/>
        <v>4.8559971578215588</v>
      </c>
      <c r="K147" s="303"/>
      <c r="L147" s="302">
        <v>4.9245427060989844</v>
      </c>
      <c r="M147" s="302">
        <v>0.49798329862971025</v>
      </c>
      <c r="N147" s="302">
        <v>0.49694107604399168</v>
      </c>
      <c r="O147" s="302">
        <f t="shared" si="72"/>
        <v>5.9194670807726864</v>
      </c>
    </row>
    <row r="148" spans="1:15" s="236" customFormat="1" x14ac:dyDescent="0.2">
      <c r="A148" s="237" t="str">
        <f>name!E$7</f>
        <v>Administrative and secretarial occupations</v>
      </c>
      <c r="B148" s="302">
        <v>2.1579041377307551</v>
      </c>
      <c r="C148" s="302">
        <v>1.8636899171221284</v>
      </c>
      <c r="D148" s="302">
        <v>0.64673472086398986</v>
      </c>
      <c r="E148" s="302">
        <f t="shared" si="70"/>
        <v>4.6683287757168737</v>
      </c>
      <c r="F148" s="303"/>
      <c r="G148" s="302">
        <v>2.4481167882275674</v>
      </c>
      <c r="H148" s="302">
        <v>2.4971000294922261</v>
      </c>
      <c r="I148" s="302">
        <v>0.64077400865311618</v>
      </c>
      <c r="J148" s="302">
        <f t="shared" si="71"/>
        <v>5.5859908263729094</v>
      </c>
      <c r="K148" s="303"/>
      <c r="L148" s="302">
        <v>2.249069598142539</v>
      </c>
      <c r="M148" s="302">
        <v>2.951339934940385</v>
      </c>
      <c r="N148" s="302">
        <v>0.53093674894785581</v>
      </c>
      <c r="O148" s="302">
        <f t="shared" si="72"/>
        <v>5.7313462820307794</v>
      </c>
    </row>
    <row r="149" spans="1:15" s="236" customFormat="1" x14ac:dyDescent="0.2">
      <c r="A149" s="237" t="str">
        <f>name!E$8</f>
        <v>Skilled trades occupations</v>
      </c>
      <c r="B149" s="302">
        <v>8.1652286665847686</v>
      </c>
      <c r="C149" s="302">
        <v>0.52858974562182548</v>
      </c>
      <c r="D149" s="302">
        <v>16.559834514598066</v>
      </c>
      <c r="E149" s="302">
        <f t="shared" si="70"/>
        <v>25.253652926804662</v>
      </c>
      <c r="F149" s="303"/>
      <c r="G149" s="302">
        <v>7.3355083117788809</v>
      </c>
      <c r="H149" s="302">
        <v>0.55462489418393568</v>
      </c>
      <c r="I149" s="302">
        <v>16.229318777749128</v>
      </c>
      <c r="J149" s="302">
        <f>SUM(G149:I149)</f>
        <v>24.119451983711944</v>
      </c>
      <c r="K149" s="303"/>
      <c r="L149" s="302">
        <v>5.5702711826756977</v>
      </c>
      <c r="M149" s="302">
        <v>1.0113046101614511</v>
      </c>
      <c r="N149" s="302">
        <v>19.448835930685373</v>
      </c>
      <c r="O149" s="302">
        <f t="shared" si="72"/>
        <v>26.030411723522523</v>
      </c>
    </row>
    <row r="150" spans="1:15" s="236" customFormat="1" x14ac:dyDescent="0.2">
      <c r="A150" s="237" t="str">
        <f>name!E$9</f>
        <v>Caring, leisure and other service occupations</v>
      </c>
      <c r="B150" s="302">
        <v>0.12840823631072051</v>
      </c>
      <c r="C150" s="302">
        <v>2.8631616702579601E-2</v>
      </c>
      <c r="D150" s="302">
        <v>1.9658958490192148E-2</v>
      </c>
      <c r="E150" s="302">
        <f t="shared" si="70"/>
        <v>0.17669881150349226</v>
      </c>
      <c r="F150" s="303"/>
      <c r="G150" s="302">
        <v>0.15852574527922131</v>
      </c>
      <c r="H150" s="302">
        <v>4.9560370666709201E-2</v>
      </c>
      <c r="I150" s="302">
        <v>2.5662360631400139E-2</v>
      </c>
      <c r="J150" s="302">
        <f t="shared" ref="J150:J153" si="73">SUM(G150:I150)</f>
        <v>0.23374847657733067</v>
      </c>
      <c r="K150" s="303"/>
      <c r="L150" s="302">
        <v>0.15673437438159693</v>
      </c>
      <c r="M150" s="302">
        <v>4.1081960791406934E-2</v>
      </c>
      <c r="N150" s="302">
        <v>4.1729540332845858E-2</v>
      </c>
      <c r="O150" s="302">
        <f t="shared" si="72"/>
        <v>0.23954587550584971</v>
      </c>
    </row>
    <row r="151" spans="1:15" s="236" customFormat="1" x14ac:dyDescent="0.2">
      <c r="A151" s="237" t="str">
        <f>name!E$10</f>
        <v>Sales and customer service occupations</v>
      </c>
      <c r="B151" s="302">
        <v>0.50598062231114371</v>
      </c>
      <c r="C151" s="302">
        <v>0.21486913351305767</v>
      </c>
      <c r="D151" s="302">
        <v>0.11382577231015757</v>
      </c>
      <c r="E151" s="302">
        <f t="shared" si="70"/>
        <v>0.83467552813435897</v>
      </c>
      <c r="F151" s="303"/>
      <c r="G151" s="302">
        <v>0.57697478581531181</v>
      </c>
      <c r="H151" s="302">
        <v>0.34817222319878943</v>
      </c>
      <c r="I151" s="302">
        <v>0.12727436118300409</v>
      </c>
      <c r="J151" s="302">
        <f t="shared" si="73"/>
        <v>1.0524213701971052</v>
      </c>
      <c r="K151" s="303"/>
      <c r="L151" s="302">
        <v>0.70279282787007491</v>
      </c>
      <c r="M151" s="302">
        <v>0.3939109335927693</v>
      </c>
      <c r="N151" s="302">
        <v>0.14190676415082198</v>
      </c>
      <c r="O151" s="302">
        <f t="shared" si="72"/>
        <v>1.2386105256136661</v>
      </c>
    </row>
    <row r="152" spans="1:15" s="236" customFormat="1" x14ac:dyDescent="0.2">
      <c r="A152" s="237" t="str">
        <f>name!E$11</f>
        <v>Process, plant and machine operatives</v>
      </c>
      <c r="B152" s="302">
        <v>3.3158612863428645</v>
      </c>
      <c r="C152" s="302">
        <v>0.11705735395713882</v>
      </c>
      <c r="D152" s="302">
        <v>1.0899342372361707</v>
      </c>
      <c r="E152" s="302">
        <f t="shared" si="70"/>
        <v>4.5228528775361738</v>
      </c>
      <c r="F152" s="303"/>
      <c r="G152" s="302">
        <v>2.9962706423951357</v>
      </c>
      <c r="H152" s="302">
        <v>0.22699567890623967</v>
      </c>
      <c r="I152" s="302">
        <v>1.4970640520627794</v>
      </c>
      <c r="J152" s="302">
        <f t="shared" si="73"/>
        <v>4.7203303733641544</v>
      </c>
      <c r="K152" s="303"/>
      <c r="L152" s="302">
        <v>2.9615916424851432</v>
      </c>
      <c r="M152" s="302">
        <v>0.23231849031186344</v>
      </c>
      <c r="N152" s="302">
        <v>2.284075922593598</v>
      </c>
      <c r="O152" s="302">
        <f t="shared" si="72"/>
        <v>5.4779860553906046</v>
      </c>
    </row>
    <row r="153" spans="1:15" s="236" customFormat="1" x14ac:dyDescent="0.2">
      <c r="A153" s="237" t="str">
        <f>name!E$12</f>
        <v>Elementary occupations</v>
      </c>
      <c r="B153" s="302">
        <v>1.5567536793381032</v>
      </c>
      <c r="C153" s="302">
        <v>0.40591618676937147</v>
      </c>
      <c r="D153" s="302">
        <v>1.291994765414342</v>
      </c>
      <c r="E153" s="302">
        <f t="shared" si="70"/>
        <v>3.2546646315218166</v>
      </c>
      <c r="F153" s="303"/>
      <c r="G153" s="302">
        <v>1.3596828431310168</v>
      </c>
      <c r="H153" s="302">
        <v>0.53377582492233411</v>
      </c>
      <c r="I153" s="302">
        <v>1.4209486532770665</v>
      </c>
      <c r="J153" s="302">
        <f t="shared" si="73"/>
        <v>3.3144073213304175</v>
      </c>
      <c r="K153" s="303"/>
      <c r="L153" s="302">
        <v>1.6192807410124428</v>
      </c>
      <c r="M153" s="302">
        <v>0.65608385540837821</v>
      </c>
      <c r="N153" s="302">
        <v>2.0563777456085632</v>
      </c>
      <c r="O153" s="302">
        <f t="shared" si="72"/>
        <v>4.3317423420293846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28.573178515709419</v>
      </c>
      <c r="C155" s="311">
        <f t="shared" ref="C155:E155" si="74">SUM(C145:C153)</f>
        <v>3.9675617473349036</v>
      </c>
      <c r="D155" s="311">
        <f t="shared" si="74"/>
        <v>22.223259736955793</v>
      </c>
      <c r="E155" s="311">
        <f t="shared" si="74"/>
        <v>54.764000000000124</v>
      </c>
      <c r="F155" s="311"/>
      <c r="G155" s="311">
        <f t="shared" ref="G155:J155" si="75">SUM(G145:G153)</f>
        <v>32.257707273998946</v>
      </c>
      <c r="H155" s="311">
        <f t="shared" si="75"/>
        <v>6.0005998003317291</v>
      </c>
      <c r="I155" s="311">
        <f t="shared" si="75"/>
        <v>23.920692925669428</v>
      </c>
      <c r="J155" s="311">
        <f t="shared" si="75"/>
        <v>62.179000000000102</v>
      </c>
      <c r="K155" s="311"/>
      <c r="L155" s="311">
        <f t="shared" ref="L155:O155" si="76">SUM(L145:L153)</f>
        <v>36.329738112952832</v>
      </c>
      <c r="M155" s="311">
        <f t="shared" si="76"/>
        <v>7.2951839789156594</v>
      </c>
      <c r="N155" s="311">
        <f t="shared" si="76"/>
        <v>28.8300779081315</v>
      </c>
      <c r="O155" s="311">
        <f t="shared" si="76"/>
        <v>72.454999999999998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13.959953343223933</v>
      </c>
      <c r="C162" s="302">
        <v>1.1511938301597593</v>
      </c>
      <c r="D162" s="302">
        <v>3.0422110658969248</v>
      </c>
      <c r="E162" s="302">
        <f>SUM(B162:D162)</f>
        <v>18.153358239280617</v>
      </c>
      <c r="F162" s="303"/>
      <c r="G162" s="302">
        <v>17.089781972195198</v>
      </c>
      <c r="H162" s="302">
        <v>2.0524701654230242</v>
      </c>
      <c r="I162" s="302">
        <v>3.0824110513176572</v>
      </c>
      <c r="J162" s="302">
        <f>SUM(G162:I162)</f>
        <v>22.224663188935878</v>
      </c>
      <c r="K162" s="303"/>
      <c r="L162" s="302">
        <v>18.138378447784117</v>
      </c>
      <c r="M162" s="302">
        <v>2.2021988975943545</v>
      </c>
      <c r="N162" s="302">
        <v>3.4961069458484197</v>
      </c>
      <c r="O162" s="302">
        <f>SUM(L162:N162)</f>
        <v>23.836684291226891</v>
      </c>
    </row>
    <row r="163" spans="1:15" s="236" customFormat="1" x14ac:dyDescent="0.2">
      <c r="A163" s="237" t="str">
        <f>name!E$5</f>
        <v>Professional occupations</v>
      </c>
      <c r="B163" s="302">
        <v>8.7483303679856732</v>
      </c>
      <c r="C163" s="302">
        <v>1.2428108851546757</v>
      </c>
      <c r="D163" s="302">
        <v>0.64682239713417422</v>
      </c>
      <c r="E163" s="302">
        <f t="shared" ref="E163:E170" si="77">SUM(B163:D163)</f>
        <v>10.637963650274523</v>
      </c>
      <c r="F163" s="303"/>
      <c r="G163" s="302">
        <v>12.189254371846168</v>
      </c>
      <c r="H163" s="302">
        <v>1.9425749493535505</v>
      </c>
      <c r="I163" s="302">
        <v>0.63770436163505884</v>
      </c>
      <c r="J163" s="302">
        <f t="shared" ref="J163:J165" si="78">SUM(G163:I163)</f>
        <v>14.769533682834778</v>
      </c>
      <c r="K163" s="303"/>
      <c r="L163" s="302">
        <v>16.298352247385868</v>
      </c>
      <c r="M163" s="302">
        <v>1.9410384120437203</v>
      </c>
      <c r="N163" s="302">
        <v>0.535129439043875</v>
      </c>
      <c r="O163" s="302">
        <f t="shared" ref="O163:O170" si="79">SUM(L163:N163)</f>
        <v>18.774520098473463</v>
      </c>
    </row>
    <row r="164" spans="1:15" s="236" customFormat="1" x14ac:dyDescent="0.2">
      <c r="A164" s="237" t="str">
        <f>name!E$6</f>
        <v>Associate professional occupations</v>
      </c>
      <c r="B164" s="302">
        <v>8.9752341663675193</v>
      </c>
      <c r="C164" s="302">
        <v>2.0987086519256657</v>
      </c>
      <c r="D164" s="302">
        <v>0.61740503773505884</v>
      </c>
      <c r="E164" s="302">
        <f t="shared" si="77"/>
        <v>11.691347856028244</v>
      </c>
      <c r="F164" s="303"/>
      <c r="G164" s="302">
        <v>11.13781000898507</v>
      </c>
      <c r="H164" s="302">
        <v>2.7288566322366323</v>
      </c>
      <c r="I164" s="302">
        <v>0.49970771337303838</v>
      </c>
      <c r="J164" s="302">
        <f t="shared" si="78"/>
        <v>14.36637435459474</v>
      </c>
      <c r="K164" s="303"/>
      <c r="L164" s="302">
        <v>12.825690683796296</v>
      </c>
      <c r="M164" s="302">
        <v>2.5398047096948559</v>
      </c>
      <c r="N164" s="302">
        <v>0.5167912607829459</v>
      </c>
      <c r="O164" s="302">
        <f t="shared" si="79"/>
        <v>15.882286654274097</v>
      </c>
    </row>
    <row r="165" spans="1:15" s="236" customFormat="1" x14ac:dyDescent="0.2">
      <c r="A165" s="237" t="str">
        <f>name!E$7</f>
        <v>Administrative and secretarial occupations</v>
      </c>
      <c r="B165" s="302">
        <v>8.8737742316311845</v>
      </c>
      <c r="C165" s="302">
        <v>3.7757457213735059</v>
      </c>
      <c r="D165" s="302">
        <v>0.2490729139866521</v>
      </c>
      <c r="E165" s="302">
        <f t="shared" si="77"/>
        <v>12.898592866991342</v>
      </c>
      <c r="F165" s="303"/>
      <c r="G165" s="302">
        <v>9.6347081837037791</v>
      </c>
      <c r="H165" s="302">
        <v>4.2399277700054965</v>
      </c>
      <c r="I165" s="302">
        <v>0.22301624850942339</v>
      </c>
      <c r="J165" s="302">
        <f t="shared" si="78"/>
        <v>14.097652202218701</v>
      </c>
      <c r="K165" s="303"/>
      <c r="L165" s="302">
        <v>10.675351076728614</v>
      </c>
      <c r="M165" s="302">
        <v>3.9332575803903782</v>
      </c>
      <c r="N165" s="302">
        <v>0.21075226404428726</v>
      </c>
      <c r="O165" s="302">
        <f t="shared" si="79"/>
        <v>14.81936092116328</v>
      </c>
    </row>
    <row r="166" spans="1:15" s="236" customFormat="1" x14ac:dyDescent="0.2">
      <c r="A166" s="237" t="str">
        <f>name!E$8</f>
        <v>Skilled trades occupations</v>
      </c>
      <c r="B166" s="302">
        <v>7.6580603096696978</v>
      </c>
      <c r="C166" s="302">
        <v>1.3910846132519934</v>
      </c>
      <c r="D166" s="302">
        <v>1.5145838808780543</v>
      </c>
      <c r="E166" s="302">
        <f t="shared" si="77"/>
        <v>10.563728803799746</v>
      </c>
      <c r="F166" s="303"/>
      <c r="G166" s="302">
        <v>7.1394709642605712</v>
      </c>
      <c r="H166" s="302">
        <v>1.2474962877808589</v>
      </c>
      <c r="I166" s="302">
        <v>1.2989684978007159</v>
      </c>
      <c r="J166" s="302">
        <f>SUM(G166:I166)</f>
        <v>9.6859357498421463</v>
      </c>
      <c r="K166" s="303"/>
      <c r="L166" s="302">
        <v>6.782851999704004</v>
      </c>
      <c r="M166" s="302">
        <v>1.4356454951820301</v>
      </c>
      <c r="N166" s="302">
        <v>1.5165808251419717</v>
      </c>
      <c r="O166" s="302">
        <f t="shared" si="79"/>
        <v>9.7350783200280055</v>
      </c>
    </row>
    <row r="167" spans="1:15" s="236" customFormat="1" x14ac:dyDescent="0.2">
      <c r="A167" s="237" t="str">
        <f>name!E$9</f>
        <v>Caring, leisure and other service occupations</v>
      </c>
      <c r="B167" s="302">
        <v>0.93031521793209537</v>
      </c>
      <c r="C167" s="302">
        <v>0.36715075754707233</v>
      </c>
      <c r="D167" s="302">
        <v>0.12778317810299764</v>
      </c>
      <c r="E167" s="302">
        <f t="shared" si="77"/>
        <v>1.4252491535821654</v>
      </c>
      <c r="F167" s="303"/>
      <c r="G167" s="302">
        <v>1.0378697743789029</v>
      </c>
      <c r="H167" s="302">
        <v>0.36299834845622103</v>
      </c>
      <c r="I167" s="302">
        <v>0.14828113662150047</v>
      </c>
      <c r="J167" s="302">
        <f t="shared" ref="J167:J170" si="80">SUM(G167:I167)</f>
        <v>1.5491492594566243</v>
      </c>
      <c r="K167" s="303"/>
      <c r="L167" s="302">
        <v>1.353901102682773</v>
      </c>
      <c r="M167" s="302">
        <v>0.23095010158571377</v>
      </c>
      <c r="N167" s="302">
        <v>0.26322595958570372</v>
      </c>
      <c r="O167" s="302">
        <f t="shared" si="79"/>
        <v>1.8480771638541906</v>
      </c>
    </row>
    <row r="168" spans="1:15" s="236" customFormat="1" x14ac:dyDescent="0.2">
      <c r="A168" s="237" t="str">
        <f>name!E$10</f>
        <v>Sales and customer service occupations</v>
      </c>
      <c r="B168" s="302">
        <v>10.109486249006942</v>
      </c>
      <c r="C168" s="302">
        <v>28.915358041058639</v>
      </c>
      <c r="D168" s="302">
        <v>1.4795008435118473</v>
      </c>
      <c r="E168" s="302">
        <f t="shared" si="77"/>
        <v>40.504345133577431</v>
      </c>
      <c r="F168" s="303"/>
      <c r="G168" s="302">
        <v>9.8796356900779365</v>
      </c>
      <c r="H168" s="302">
        <v>31.147374845641021</v>
      </c>
      <c r="I168" s="302">
        <v>1.0051969051601826</v>
      </c>
      <c r="J168" s="302">
        <f t="shared" si="80"/>
        <v>42.032207440879141</v>
      </c>
      <c r="K168" s="303"/>
      <c r="L168" s="302">
        <v>8.5898613157419437</v>
      </c>
      <c r="M168" s="302">
        <v>29.91466146865222</v>
      </c>
      <c r="N168" s="302">
        <v>0.74166886682453304</v>
      </c>
      <c r="O168" s="302">
        <f t="shared" si="79"/>
        <v>39.246191651218695</v>
      </c>
    </row>
    <row r="169" spans="1:15" s="236" customFormat="1" x14ac:dyDescent="0.2">
      <c r="A169" s="237" t="str">
        <f>name!E$11</f>
        <v>Process, plant and machine operatives</v>
      </c>
      <c r="B169" s="302">
        <v>6.2988417323471113</v>
      </c>
      <c r="C169" s="302">
        <v>1.1037418977073143</v>
      </c>
      <c r="D169" s="302">
        <v>0.1486656177620693</v>
      </c>
      <c r="E169" s="302">
        <f t="shared" si="77"/>
        <v>7.5512492478164948</v>
      </c>
      <c r="F169" s="303"/>
      <c r="G169" s="302">
        <v>5.4103016501798651</v>
      </c>
      <c r="H169" s="302">
        <v>1.2009218911331465</v>
      </c>
      <c r="I169" s="302">
        <v>0.14708891643453659</v>
      </c>
      <c r="J169" s="302">
        <f t="shared" si="80"/>
        <v>6.7583124577475475</v>
      </c>
      <c r="K169" s="303"/>
      <c r="L169" s="302">
        <v>4.9403488266236222</v>
      </c>
      <c r="M169" s="302">
        <v>1.3456931077508623</v>
      </c>
      <c r="N169" s="302">
        <v>0.236559322363391</v>
      </c>
      <c r="O169" s="302">
        <f t="shared" si="79"/>
        <v>6.5226012567378753</v>
      </c>
    </row>
    <row r="170" spans="1:15" s="236" customFormat="1" x14ac:dyDescent="0.2">
      <c r="A170" s="237" t="str">
        <f>name!E$12</f>
        <v>Elementary occupations</v>
      </c>
      <c r="B170" s="302">
        <v>6.305843126447912</v>
      </c>
      <c r="C170" s="302">
        <v>7.6793644772208589</v>
      </c>
      <c r="D170" s="302">
        <v>0.12395744498051933</v>
      </c>
      <c r="E170" s="302">
        <f t="shared" si="77"/>
        <v>14.10916504864929</v>
      </c>
      <c r="F170" s="303"/>
      <c r="G170" s="302">
        <v>5.3467895075310263</v>
      </c>
      <c r="H170" s="302">
        <v>6.8772097484345398</v>
      </c>
      <c r="I170" s="302">
        <v>9.1172407525109619E-2</v>
      </c>
      <c r="J170" s="302">
        <f t="shared" si="80"/>
        <v>12.315171663490675</v>
      </c>
      <c r="K170" s="303"/>
      <c r="L170" s="302">
        <v>5.4703771443711267</v>
      </c>
      <c r="M170" s="302">
        <v>5.1728892659627315</v>
      </c>
      <c r="N170" s="302">
        <v>0.12193323268959727</v>
      </c>
      <c r="O170" s="302">
        <f t="shared" si="79"/>
        <v>10.765199643023456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71.859838744612063</v>
      </c>
      <c r="C172" s="311">
        <f t="shared" ref="C172:E172" si="81">SUM(C162:C170)</f>
        <v>47.725158875399487</v>
      </c>
      <c r="D172" s="311">
        <f t="shared" si="81"/>
        <v>7.9500023799882955</v>
      </c>
      <c r="E172" s="311">
        <f t="shared" si="81"/>
        <v>127.53499999999987</v>
      </c>
      <c r="F172" s="311"/>
      <c r="G172" s="311">
        <f t="shared" ref="G172:J172" si="82">SUM(G162:G170)</f>
        <v>78.865622123158516</v>
      </c>
      <c r="H172" s="311">
        <f t="shared" si="82"/>
        <v>51.799830638464492</v>
      </c>
      <c r="I172" s="311">
        <f t="shared" si="82"/>
        <v>7.1335472383772238</v>
      </c>
      <c r="J172" s="311">
        <f t="shared" si="82"/>
        <v>137.79900000000023</v>
      </c>
      <c r="K172" s="311"/>
      <c r="L172" s="311">
        <f t="shared" ref="L172:O172" si="83">SUM(L162:L170)</f>
        <v>85.075112844818364</v>
      </c>
      <c r="M172" s="311">
        <f t="shared" si="83"/>
        <v>48.716139038856866</v>
      </c>
      <c r="N172" s="311">
        <f t="shared" si="83"/>
        <v>7.6387481163247246</v>
      </c>
      <c r="O172" s="311">
        <f t="shared" si="83"/>
        <v>141.42999999999995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1.934219664242242</v>
      </c>
      <c r="C179" s="302">
        <v>0.11614894253240944</v>
      </c>
      <c r="D179" s="302">
        <v>0.5963872961577118</v>
      </c>
      <c r="E179" s="302">
        <f>SUM(B179:D179)</f>
        <v>2.6467559029323633</v>
      </c>
      <c r="F179" s="303"/>
      <c r="G179" s="302">
        <v>2.2228257783826502</v>
      </c>
      <c r="H179" s="302">
        <v>0.2466709918322397</v>
      </c>
      <c r="I179" s="302">
        <v>0.45071708527136084</v>
      </c>
      <c r="J179" s="302">
        <f>SUM(G179:I179)</f>
        <v>2.9202138554862507</v>
      </c>
      <c r="K179" s="303"/>
      <c r="L179" s="302">
        <v>2.1845155939861725</v>
      </c>
      <c r="M179" s="302">
        <v>0.28463039052919736</v>
      </c>
      <c r="N179" s="302">
        <v>0.44433122775351347</v>
      </c>
      <c r="O179" s="302">
        <f>SUM(L179:N179)</f>
        <v>2.9134772122688832</v>
      </c>
    </row>
    <row r="180" spans="1:15" s="236" customFormat="1" x14ac:dyDescent="0.2">
      <c r="A180" s="237" t="str">
        <f>name!E$5</f>
        <v>Professional occupations</v>
      </c>
      <c r="B180" s="302">
        <v>1.6742806745649315</v>
      </c>
      <c r="C180" s="302">
        <v>8.976678408323549E-2</v>
      </c>
      <c r="D180" s="302">
        <v>0.18038856592751831</v>
      </c>
      <c r="E180" s="302">
        <f t="shared" ref="E180:E187" si="84">SUM(B180:D180)</f>
        <v>1.9444360245756853</v>
      </c>
      <c r="F180" s="303"/>
      <c r="G180" s="302">
        <v>2.4527136637893348</v>
      </c>
      <c r="H180" s="302">
        <v>0.18732879399281024</v>
      </c>
      <c r="I180" s="302">
        <v>0.1331914963248633</v>
      </c>
      <c r="J180" s="302">
        <f t="shared" ref="J180:J182" si="85">SUM(G180:I180)</f>
        <v>2.7732339541070083</v>
      </c>
      <c r="K180" s="303"/>
      <c r="L180" s="302">
        <v>3.7472823310516676</v>
      </c>
      <c r="M180" s="302">
        <v>0.27259244194952637</v>
      </c>
      <c r="N180" s="302">
        <v>0.10511757034334129</v>
      </c>
      <c r="O180" s="302">
        <f t="shared" ref="O180:O187" si="86">SUM(L180:N180)</f>
        <v>4.1249923433445357</v>
      </c>
    </row>
    <row r="181" spans="1:15" s="236" customFormat="1" x14ac:dyDescent="0.2">
      <c r="A181" s="237" t="str">
        <f>name!E$6</f>
        <v>Associate professional occupations</v>
      </c>
      <c r="B181" s="302">
        <v>1.9411815732199853</v>
      </c>
      <c r="C181" s="302">
        <v>0.14709058172343686</v>
      </c>
      <c r="D181" s="302">
        <v>0.14527276413683685</v>
      </c>
      <c r="E181" s="302">
        <f t="shared" si="84"/>
        <v>2.2335449190802588</v>
      </c>
      <c r="F181" s="303"/>
      <c r="G181" s="302">
        <v>2.6946634295393825</v>
      </c>
      <c r="H181" s="302">
        <v>0.24355940387640937</v>
      </c>
      <c r="I181" s="302">
        <v>0.1107480165768065</v>
      </c>
      <c r="J181" s="302">
        <f t="shared" si="85"/>
        <v>3.0489708499925987</v>
      </c>
      <c r="K181" s="303"/>
      <c r="L181" s="302">
        <v>3.5794804710973938</v>
      </c>
      <c r="M181" s="302">
        <v>0.28863888162407692</v>
      </c>
      <c r="N181" s="302">
        <v>0.11074368120859027</v>
      </c>
      <c r="O181" s="302">
        <f t="shared" si="86"/>
        <v>3.978863033930061</v>
      </c>
    </row>
    <row r="182" spans="1:15" s="236" customFormat="1" x14ac:dyDescent="0.2">
      <c r="A182" s="237" t="str">
        <f>name!E$7</f>
        <v>Administrative and secretarial occupations</v>
      </c>
      <c r="B182" s="302">
        <v>2.1938102241763437</v>
      </c>
      <c r="C182" s="302">
        <v>0.67568111641301121</v>
      </c>
      <c r="D182" s="302">
        <v>0.10541074304152338</v>
      </c>
      <c r="E182" s="302">
        <f t="shared" si="84"/>
        <v>2.9749020836308784</v>
      </c>
      <c r="F182" s="303"/>
      <c r="G182" s="302">
        <v>2.349672107138689</v>
      </c>
      <c r="H182" s="302">
        <v>0.96274487802169562</v>
      </c>
      <c r="I182" s="302">
        <v>6.325487172033098E-2</v>
      </c>
      <c r="J182" s="302">
        <f t="shared" si="85"/>
        <v>3.3756718568807158</v>
      </c>
      <c r="K182" s="303"/>
      <c r="L182" s="302">
        <v>2.4794463268088278</v>
      </c>
      <c r="M182" s="302">
        <v>1.0609477411141697</v>
      </c>
      <c r="N182" s="302">
        <v>5.4976275378162041E-2</v>
      </c>
      <c r="O182" s="302">
        <f t="shared" si="86"/>
        <v>3.5953703433011595</v>
      </c>
    </row>
    <row r="183" spans="1:15" s="236" customFormat="1" x14ac:dyDescent="0.2">
      <c r="A183" s="237" t="str">
        <f>name!E$8</f>
        <v>Skilled trades occupations</v>
      </c>
      <c r="B183" s="302">
        <v>1.1470055408592059</v>
      </c>
      <c r="C183" s="302">
        <v>0.154820455258318</v>
      </c>
      <c r="D183" s="302">
        <v>0.50216991373400577</v>
      </c>
      <c r="E183" s="302">
        <f t="shared" si="84"/>
        <v>1.8039959098515297</v>
      </c>
      <c r="F183" s="303"/>
      <c r="G183" s="302">
        <v>1.0152629004790783</v>
      </c>
      <c r="H183" s="302">
        <v>0.19176630029072161</v>
      </c>
      <c r="I183" s="302">
        <v>0.24413756484932653</v>
      </c>
      <c r="J183" s="302">
        <f>SUM(G183:I183)</f>
        <v>1.4511667656191263</v>
      </c>
      <c r="K183" s="303"/>
      <c r="L183" s="302">
        <v>1.0632727065983434</v>
      </c>
      <c r="M183" s="302">
        <v>0.32074286234474414</v>
      </c>
      <c r="N183" s="302">
        <v>0.24663682982027699</v>
      </c>
      <c r="O183" s="302">
        <f t="shared" si="86"/>
        <v>1.6306523987633645</v>
      </c>
    </row>
    <row r="184" spans="1:15" s="236" customFormat="1" x14ac:dyDescent="0.2">
      <c r="A184" s="237" t="str">
        <f>name!E$9</f>
        <v>Caring, leisure and other service occupations</v>
      </c>
      <c r="B184" s="302">
        <v>1.5879885457688812</v>
      </c>
      <c r="C184" s="302">
        <v>0.83818766647603238</v>
      </c>
      <c r="D184" s="302">
        <v>0.29424257619841981</v>
      </c>
      <c r="E184" s="302">
        <f t="shared" si="84"/>
        <v>2.7204187884433333</v>
      </c>
      <c r="F184" s="303"/>
      <c r="G184" s="302">
        <v>1.7645943349433619</v>
      </c>
      <c r="H184" s="302">
        <v>0.86017387896704212</v>
      </c>
      <c r="I184" s="302">
        <v>0.15136000189892182</v>
      </c>
      <c r="J184" s="302">
        <f t="shared" ref="J184:J187" si="87">SUM(G184:I184)</f>
        <v>2.7761282158093259</v>
      </c>
      <c r="K184" s="303"/>
      <c r="L184" s="302">
        <v>1.7937317373683197</v>
      </c>
      <c r="M184" s="302">
        <v>0.84386647227069422</v>
      </c>
      <c r="N184" s="302">
        <v>0.16920629976980381</v>
      </c>
      <c r="O184" s="302">
        <f t="shared" si="86"/>
        <v>2.8068045094088174</v>
      </c>
    </row>
    <row r="185" spans="1:15" s="236" customFormat="1" x14ac:dyDescent="0.2">
      <c r="A185" s="237" t="str">
        <f>name!E$10</f>
        <v>Sales and customer service occupations</v>
      </c>
      <c r="B185" s="302">
        <v>0.8429312290709543</v>
      </c>
      <c r="C185" s="302">
        <v>0.20430583519987747</v>
      </c>
      <c r="D185" s="302">
        <v>0.11032813898026143</v>
      </c>
      <c r="E185" s="302">
        <f t="shared" si="84"/>
        <v>1.1575652032510932</v>
      </c>
      <c r="F185" s="303"/>
      <c r="G185" s="302">
        <v>0.91112612713528007</v>
      </c>
      <c r="H185" s="302">
        <v>0.29722362510701328</v>
      </c>
      <c r="I185" s="302">
        <v>5.8138218555403728E-2</v>
      </c>
      <c r="J185" s="302">
        <f t="shared" si="87"/>
        <v>1.2664879707976973</v>
      </c>
      <c r="K185" s="303"/>
      <c r="L185" s="302">
        <v>1.1014519133664433</v>
      </c>
      <c r="M185" s="302">
        <v>0.39834712983782505</v>
      </c>
      <c r="N185" s="302">
        <v>5.101471443031632E-2</v>
      </c>
      <c r="O185" s="302">
        <f t="shared" si="86"/>
        <v>1.5508137576345848</v>
      </c>
    </row>
    <row r="186" spans="1:15" s="236" customFormat="1" x14ac:dyDescent="0.2">
      <c r="A186" s="237" t="str">
        <f>name!E$11</f>
        <v>Process, plant and machine operatives</v>
      </c>
      <c r="B186" s="302">
        <v>5.6106914464503124</v>
      </c>
      <c r="C186" s="302">
        <v>0.85995054667432114</v>
      </c>
      <c r="D186" s="302">
        <v>2.894618527039142</v>
      </c>
      <c r="E186" s="302">
        <f t="shared" si="84"/>
        <v>9.3652605201637762</v>
      </c>
      <c r="F186" s="303"/>
      <c r="G186" s="302">
        <v>4.3323513008481411</v>
      </c>
      <c r="H186" s="302">
        <v>1.1911615946997196</v>
      </c>
      <c r="I186" s="302">
        <v>1.730749374509563</v>
      </c>
      <c r="J186" s="302">
        <f t="shared" si="87"/>
        <v>7.2542622700574242</v>
      </c>
      <c r="K186" s="303"/>
      <c r="L186" s="302">
        <v>3.176596043109321</v>
      </c>
      <c r="M186" s="302">
        <v>1.4959972053997772</v>
      </c>
      <c r="N186" s="302">
        <v>2.0094864227265115</v>
      </c>
      <c r="O186" s="302">
        <f t="shared" si="86"/>
        <v>6.6820796712356101</v>
      </c>
    </row>
    <row r="187" spans="1:15" s="236" customFormat="1" x14ac:dyDescent="0.2">
      <c r="A187" s="237" t="str">
        <f>name!E$12</f>
        <v>Elementary occupations</v>
      </c>
      <c r="B187" s="302">
        <v>4.1537887827341367</v>
      </c>
      <c r="C187" s="302">
        <v>0.89869441325645272</v>
      </c>
      <c r="D187" s="302">
        <v>0.19663745208050135</v>
      </c>
      <c r="E187" s="302">
        <f t="shared" si="84"/>
        <v>5.2491206480710906</v>
      </c>
      <c r="F187" s="303"/>
      <c r="G187" s="302">
        <v>3.2028234359054943</v>
      </c>
      <c r="H187" s="302">
        <v>1.1650002340027694</v>
      </c>
      <c r="I187" s="302">
        <v>0.10904059134160687</v>
      </c>
      <c r="J187" s="302">
        <f t="shared" si="87"/>
        <v>4.4768642612498706</v>
      </c>
      <c r="K187" s="303"/>
      <c r="L187" s="302">
        <v>2.7878366702947179</v>
      </c>
      <c r="M187" s="302">
        <v>1.1095464569533084</v>
      </c>
      <c r="N187" s="302">
        <v>0.11256360286495402</v>
      </c>
      <c r="O187" s="302">
        <f t="shared" si="86"/>
        <v>4.0099467301129801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21.085897681086994</v>
      </c>
      <c r="C189" s="311">
        <f t="shared" ref="C189:E189" si="88">SUM(C179:C187)</f>
        <v>3.9846463416170943</v>
      </c>
      <c r="D189" s="311">
        <f t="shared" si="88"/>
        <v>5.0254559772959206</v>
      </c>
      <c r="E189" s="311">
        <f t="shared" si="88"/>
        <v>30.096000000000007</v>
      </c>
      <c r="F189" s="311"/>
      <c r="G189" s="311">
        <f t="shared" ref="G189:J189" si="89">SUM(G179:G187)</f>
        <v>20.94603307816141</v>
      </c>
      <c r="H189" s="311">
        <f t="shared" si="89"/>
        <v>5.345629700790421</v>
      </c>
      <c r="I189" s="311">
        <f t="shared" si="89"/>
        <v>3.0513372210481835</v>
      </c>
      <c r="J189" s="311">
        <f t="shared" si="89"/>
        <v>29.343000000000018</v>
      </c>
      <c r="K189" s="311"/>
      <c r="L189" s="311">
        <f t="shared" ref="L189:O189" si="90">SUM(L179:L187)</f>
        <v>21.913613793681208</v>
      </c>
      <c r="M189" s="311">
        <f t="shared" si="90"/>
        <v>6.0753095820233192</v>
      </c>
      <c r="N189" s="311">
        <f t="shared" si="90"/>
        <v>3.3040766242954698</v>
      </c>
      <c r="O189" s="311">
        <f t="shared" si="90"/>
        <v>31.292999999999996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3.1756934159755783</v>
      </c>
      <c r="C196" s="302">
        <v>0.34674533507567545</v>
      </c>
      <c r="D196" s="302">
        <v>1.2654264676905358</v>
      </c>
      <c r="E196" s="302">
        <f>SUM(B196:D196)</f>
        <v>4.7878652187417892</v>
      </c>
      <c r="F196" s="303"/>
      <c r="G196" s="302">
        <v>3.6231703256718926</v>
      </c>
      <c r="H196" s="302">
        <v>0.65348049300010524</v>
      </c>
      <c r="I196" s="302">
        <v>0.89626289035110174</v>
      </c>
      <c r="J196" s="302">
        <f>SUM(G196:I196)</f>
        <v>5.1729137090230992</v>
      </c>
      <c r="K196" s="303"/>
      <c r="L196" s="302">
        <v>4.5203272963542789</v>
      </c>
      <c r="M196" s="302">
        <v>0.98315508564288456</v>
      </c>
      <c r="N196" s="302">
        <v>1.1519032919421111</v>
      </c>
      <c r="O196" s="302">
        <f>SUM(L196:N196)</f>
        <v>6.6553856739392749</v>
      </c>
    </row>
    <row r="197" spans="1:15" s="236" customFormat="1" x14ac:dyDescent="0.2">
      <c r="A197" s="237" t="str">
        <f>name!E$5</f>
        <v>Professional occupations</v>
      </c>
      <c r="B197" s="302">
        <v>1.1133109233420695</v>
      </c>
      <c r="C197" s="302">
        <v>0.19371932454494842</v>
      </c>
      <c r="D197" s="302">
        <v>8.8426984294821626E-2</v>
      </c>
      <c r="E197" s="302">
        <f t="shared" ref="E197:E204" si="91">SUM(B197:D197)</f>
        <v>1.3954572321818395</v>
      </c>
      <c r="F197" s="303"/>
      <c r="G197" s="302">
        <v>1.5188054456191167</v>
      </c>
      <c r="H197" s="302">
        <v>0.35709690397237315</v>
      </c>
      <c r="I197" s="302">
        <v>6.2635854661682352E-2</v>
      </c>
      <c r="J197" s="302">
        <f t="shared" ref="J197:J199" si="92">SUM(G197:I197)</f>
        <v>1.9385382042531722</v>
      </c>
      <c r="K197" s="303"/>
      <c r="L197" s="302">
        <v>2.1421148562682566</v>
      </c>
      <c r="M197" s="302">
        <v>0.60662078677705233</v>
      </c>
      <c r="N197" s="302">
        <v>5.2464144946587396E-2</v>
      </c>
      <c r="O197" s="302">
        <f t="shared" ref="O197:O204" si="93">SUM(L197:N197)</f>
        <v>2.8011997879918962</v>
      </c>
    </row>
    <row r="198" spans="1:15" s="236" customFormat="1" x14ac:dyDescent="0.2">
      <c r="A198" s="237" t="str">
        <f>name!E$6</f>
        <v>Associate professional occupations</v>
      </c>
      <c r="B198" s="302">
        <v>1.082122189738018</v>
      </c>
      <c r="C198" s="302">
        <v>0.53905352574691023</v>
      </c>
      <c r="D198" s="302">
        <v>5.6261232265577395E-2</v>
      </c>
      <c r="E198" s="302">
        <f t="shared" si="91"/>
        <v>1.6774369477505056</v>
      </c>
      <c r="F198" s="303"/>
      <c r="G198" s="302">
        <v>1.3290199869433155</v>
      </c>
      <c r="H198" s="302">
        <v>0.7678128401041332</v>
      </c>
      <c r="I198" s="302">
        <v>3.3769891982010233E-2</v>
      </c>
      <c r="J198" s="302">
        <f t="shared" si="92"/>
        <v>2.1306027190294592</v>
      </c>
      <c r="K198" s="303"/>
      <c r="L198" s="302">
        <v>1.8423361490089059</v>
      </c>
      <c r="M198" s="302">
        <v>1.3689068431578266</v>
      </c>
      <c r="N198" s="302">
        <v>3.9633800133995492E-2</v>
      </c>
      <c r="O198" s="302">
        <f t="shared" si="93"/>
        <v>3.2508767923007276</v>
      </c>
    </row>
    <row r="199" spans="1:15" s="236" customFormat="1" x14ac:dyDescent="0.2">
      <c r="A199" s="237" t="str">
        <f>name!E$7</f>
        <v>Administrative and secretarial occupations</v>
      </c>
      <c r="B199" s="302">
        <v>1.7597030975475219</v>
      </c>
      <c r="C199" s="302">
        <v>0.65161415296805925</v>
      </c>
      <c r="D199" s="302">
        <v>1.7402315668941647E-2</v>
      </c>
      <c r="E199" s="302">
        <f t="shared" si="91"/>
        <v>2.4287195661845229</v>
      </c>
      <c r="F199" s="303"/>
      <c r="G199" s="302">
        <v>1.7304295378181456</v>
      </c>
      <c r="H199" s="302">
        <v>0.89899552121000681</v>
      </c>
      <c r="I199" s="302">
        <v>1.2314948178416543E-2</v>
      </c>
      <c r="J199" s="302">
        <f t="shared" si="92"/>
        <v>2.6417400072065691</v>
      </c>
      <c r="K199" s="303"/>
      <c r="L199" s="302">
        <v>2.5010500229353583</v>
      </c>
      <c r="M199" s="302">
        <v>1.6281839441935804</v>
      </c>
      <c r="N199" s="302">
        <v>1.0513708070623011E-2</v>
      </c>
      <c r="O199" s="302">
        <f t="shared" si="93"/>
        <v>4.1397476751995619</v>
      </c>
    </row>
    <row r="200" spans="1:15" s="236" customFormat="1" x14ac:dyDescent="0.2">
      <c r="A200" s="237" t="str">
        <f>name!E$8</f>
        <v>Skilled trades occupations</v>
      </c>
      <c r="B200" s="302">
        <v>7.6319575989536279</v>
      </c>
      <c r="C200" s="302">
        <v>2.1658583073397217</v>
      </c>
      <c r="D200" s="302">
        <v>0.45662652450654173</v>
      </c>
      <c r="E200" s="302">
        <f t="shared" si="91"/>
        <v>10.254442430799891</v>
      </c>
      <c r="F200" s="303"/>
      <c r="G200" s="302">
        <v>5.5917184439227716</v>
      </c>
      <c r="H200" s="302">
        <v>2.1449384896486277</v>
      </c>
      <c r="I200" s="302">
        <v>0.32546105292603644</v>
      </c>
      <c r="J200" s="302">
        <f>SUM(G200:I200)</f>
        <v>8.0621179864974355</v>
      </c>
      <c r="K200" s="303"/>
      <c r="L200" s="302">
        <v>6.2028105615774267</v>
      </c>
      <c r="M200" s="302">
        <v>2.6021496363370047</v>
      </c>
      <c r="N200" s="302">
        <v>0.41236351008919847</v>
      </c>
      <c r="O200" s="302">
        <f t="shared" si="93"/>
        <v>9.2173237080036294</v>
      </c>
    </row>
    <row r="201" spans="1:15" s="236" customFormat="1" x14ac:dyDescent="0.2">
      <c r="A201" s="237" t="str">
        <f>name!E$9</f>
        <v>Caring, leisure and other service occupations</v>
      </c>
      <c r="B201" s="302">
        <v>1.2181173097990678</v>
      </c>
      <c r="C201" s="302">
        <v>1.1891263191187584</v>
      </c>
      <c r="D201" s="302">
        <v>8.8891140308351116E-2</v>
      </c>
      <c r="E201" s="302">
        <f t="shared" si="91"/>
        <v>2.4961347692261775</v>
      </c>
      <c r="F201" s="303"/>
      <c r="G201" s="302">
        <v>1.1296998355609784</v>
      </c>
      <c r="H201" s="302">
        <v>1.3007386624054946</v>
      </c>
      <c r="I201" s="302">
        <v>8.1539656469490018E-2</v>
      </c>
      <c r="J201" s="302">
        <f t="shared" ref="J201:J204" si="94">SUM(G201:I201)</f>
        <v>2.5119781544359632</v>
      </c>
      <c r="K201" s="303"/>
      <c r="L201" s="302">
        <v>1.265546961184338</v>
      </c>
      <c r="M201" s="302">
        <v>2.0021815089496147</v>
      </c>
      <c r="N201" s="302">
        <v>0.15845200245346405</v>
      </c>
      <c r="O201" s="302">
        <f t="shared" si="93"/>
        <v>3.4261804725874168</v>
      </c>
    </row>
    <row r="202" spans="1:15" s="236" customFormat="1" x14ac:dyDescent="0.2">
      <c r="A202" s="237" t="str">
        <f>name!E$10</f>
        <v>Sales and customer service occupations</v>
      </c>
      <c r="B202" s="302">
        <v>0.91550525558908868</v>
      </c>
      <c r="C202" s="302">
        <v>1.9150668899431487</v>
      </c>
      <c r="D202" s="302">
        <v>0.44111155891181764</v>
      </c>
      <c r="E202" s="302">
        <f t="shared" si="91"/>
        <v>3.271683704444055</v>
      </c>
      <c r="F202" s="303"/>
      <c r="G202" s="302">
        <v>0.88252571921018919</v>
      </c>
      <c r="H202" s="302">
        <v>2.4314179049098614</v>
      </c>
      <c r="I202" s="302">
        <v>0.22629123846518323</v>
      </c>
      <c r="J202" s="302">
        <f t="shared" si="94"/>
        <v>3.5402348625852342</v>
      </c>
      <c r="K202" s="303"/>
      <c r="L202" s="302">
        <v>1.2527643541613884</v>
      </c>
      <c r="M202" s="302">
        <v>4.1433171920734768</v>
      </c>
      <c r="N202" s="302">
        <v>0.19274107775180371</v>
      </c>
      <c r="O202" s="302">
        <f t="shared" si="93"/>
        <v>5.588822623986669</v>
      </c>
    </row>
    <row r="203" spans="1:15" s="236" customFormat="1" x14ac:dyDescent="0.2">
      <c r="A203" s="237" t="str">
        <f>name!E$11</f>
        <v>Process, plant and machine operatives</v>
      </c>
      <c r="B203" s="302">
        <v>0.59310337192681073</v>
      </c>
      <c r="C203" s="302">
        <v>0.64965909102155217</v>
      </c>
      <c r="D203" s="302">
        <v>6.0014832879270917E-2</v>
      </c>
      <c r="E203" s="302">
        <f t="shared" si="91"/>
        <v>1.3027772958276338</v>
      </c>
      <c r="F203" s="303"/>
      <c r="G203" s="302">
        <v>0.47170367525964518</v>
      </c>
      <c r="H203" s="302">
        <v>0.92100970947834893</v>
      </c>
      <c r="I203" s="302">
        <v>4.1055914886724214E-2</v>
      </c>
      <c r="J203" s="302">
        <f t="shared" si="94"/>
        <v>1.4337692996247182</v>
      </c>
      <c r="K203" s="303"/>
      <c r="L203" s="302">
        <v>0.45970372402558723</v>
      </c>
      <c r="M203" s="302">
        <v>1.9516914639129026</v>
      </c>
      <c r="N203" s="302">
        <v>7.1140482518903522E-2</v>
      </c>
      <c r="O203" s="302">
        <f t="shared" si="93"/>
        <v>2.4825356704573935</v>
      </c>
    </row>
    <row r="204" spans="1:15" s="236" customFormat="1" x14ac:dyDescent="0.2">
      <c r="A204" s="237" t="str">
        <f>name!E$12</f>
        <v>Elementary occupations</v>
      </c>
      <c r="B204" s="302">
        <v>7.7205530280291086</v>
      </c>
      <c r="C204" s="302">
        <v>21.218799338607798</v>
      </c>
      <c r="D204" s="302">
        <v>9.9130468206678563E-2</v>
      </c>
      <c r="E204" s="302">
        <f t="shared" si="91"/>
        <v>29.038482834843585</v>
      </c>
      <c r="F204" s="303"/>
      <c r="G204" s="302">
        <v>6.9736549194936419</v>
      </c>
      <c r="H204" s="302">
        <v>21.897444644183267</v>
      </c>
      <c r="I204" s="302">
        <v>5.2005493667490521E-2</v>
      </c>
      <c r="J204" s="302">
        <f t="shared" si="94"/>
        <v>28.923105057344397</v>
      </c>
      <c r="K204" s="303"/>
      <c r="L204" s="302">
        <v>8.4415698051096726</v>
      </c>
      <c r="M204" s="302">
        <v>22.596303005804703</v>
      </c>
      <c r="N204" s="302">
        <v>5.8054784619124958E-2</v>
      </c>
      <c r="O204" s="302">
        <f t="shared" si="93"/>
        <v>31.095927595533499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25.210066190900893</v>
      </c>
      <c r="C206" s="311">
        <f t="shared" ref="C206:E206" si="95">SUM(C196:C204)</f>
        <v>28.86964228436657</v>
      </c>
      <c r="D206" s="311">
        <f t="shared" si="95"/>
        <v>2.5732915247325363</v>
      </c>
      <c r="E206" s="311">
        <f t="shared" si="95"/>
        <v>56.653000000000006</v>
      </c>
      <c r="F206" s="311"/>
      <c r="G206" s="311">
        <f t="shared" ref="G206:J206" si="96">SUM(G196:G204)</f>
        <v>23.2507278894997</v>
      </c>
      <c r="H206" s="311">
        <f t="shared" si="96"/>
        <v>31.372935168912221</v>
      </c>
      <c r="I206" s="311">
        <f t="shared" si="96"/>
        <v>1.7313369415881352</v>
      </c>
      <c r="J206" s="311">
        <f t="shared" si="96"/>
        <v>56.355000000000047</v>
      </c>
      <c r="K206" s="311"/>
      <c r="L206" s="311">
        <f t="shared" ref="L206:O206" si="97">SUM(L196:L204)</f>
        <v>28.628223730625212</v>
      </c>
      <c r="M206" s="311">
        <f t="shared" si="97"/>
        <v>37.882509466849044</v>
      </c>
      <c r="N206" s="311">
        <f t="shared" si="97"/>
        <v>2.1472668025258121</v>
      </c>
      <c r="O206" s="311">
        <f t="shared" si="97"/>
        <v>68.658000000000072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0.97329202534822357</v>
      </c>
      <c r="C213" s="302">
        <v>0.15401984055027865</v>
      </c>
      <c r="D213" s="302">
        <v>0.30506239050598211</v>
      </c>
      <c r="E213" s="302">
        <f>SUM(B213:D213)</f>
        <v>1.4323742564044843</v>
      </c>
      <c r="F213" s="303"/>
      <c r="G213" s="302">
        <v>0.64764053119102782</v>
      </c>
      <c r="H213" s="302">
        <v>0.16622542652952038</v>
      </c>
      <c r="I213" s="302">
        <v>0.220808816449791</v>
      </c>
      <c r="J213" s="302">
        <f>SUM(G213:I213)</f>
        <v>1.0346747741703393</v>
      </c>
      <c r="K213" s="303"/>
      <c r="L213" s="302">
        <v>0.57584603326174533</v>
      </c>
      <c r="M213" s="302">
        <v>0.19067244077171938</v>
      </c>
      <c r="N213" s="302">
        <v>0.21684774286420772</v>
      </c>
      <c r="O213" s="302">
        <f>SUM(L213:N213)</f>
        <v>0.98336621689767245</v>
      </c>
    </row>
    <row r="214" spans="1:15" s="236" customFormat="1" x14ac:dyDescent="0.2">
      <c r="A214" s="237" t="str">
        <f>name!E$5</f>
        <v>Professional occupations</v>
      </c>
      <c r="B214" s="302">
        <v>1.2646258905726591</v>
      </c>
      <c r="C214" s="302">
        <v>0.1742261359981834</v>
      </c>
      <c r="D214" s="302">
        <v>0.44986637172697874</v>
      </c>
      <c r="E214" s="302">
        <f t="shared" ref="E214:E221" si="98">SUM(B214:D214)</f>
        <v>1.8887183982978213</v>
      </c>
      <c r="F214" s="303"/>
      <c r="G214" s="302">
        <v>0.95230749120099434</v>
      </c>
      <c r="H214" s="302">
        <v>0.16308990861053416</v>
      </c>
      <c r="I214" s="302">
        <v>0.29287736270822851</v>
      </c>
      <c r="J214" s="302">
        <f t="shared" ref="J214:J216" si="99">SUM(G214:I214)</f>
        <v>1.4082747625197571</v>
      </c>
      <c r="K214" s="303"/>
      <c r="L214" s="302">
        <v>1.0651900867404451</v>
      </c>
      <c r="M214" s="302">
        <v>0.23012607618274689</v>
      </c>
      <c r="N214" s="302">
        <v>0.25084889090042134</v>
      </c>
      <c r="O214" s="302">
        <f t="shared" ref="O214:O221" si="100">SUM(L214:N214)</f>
        <v>1.5461650538236134</v>
      </c>
    </row>
    <row r="215" spans="1:15" s="236" customFormat="1" x14ac:dyDescent="0.2">
      <c r="A215" s="237" t="str">
        <f>name!E$6</f>
        <v>Associate professional occupations</v>
      </c>
      <c r="B215" s="302">
        <v>0.92631141130799366</v>
      </c>
      <c r="C215" s="302">
        <v>0.2465996996768427</v>
      </c>
      <c r="D215" s="302">
        <v>0.90748524479360471</v>
      </c>
      <c r="E215" s="302">
        <f t="shared" si="98"/>
        <v>2.0803963557784413</v>
      </c>
      <c r="F215" s="303"/>
      <c r="G215" s="302">
        <v>0.64854216251178898</v>
      </c>
      <c r="H215" s="302">
        <v>0.19082340637883188</v>
      </c>
      <c r="I215" s="302">
        <v>0.84747328372085085</v>
      </c>
      <c r="J215" s="302">
        <f t="shared" si="99"/>
        <v>1.6868388526114717</v>
      </c>
      <c r="K215" s="303"/>
      <c r="L215" s="302">
        <v>0.56500908614317491</v>
      </c>
      <c r="M215" s="302">
        <v>0.17472451959360102</v>
      </c>
      <c r="N215" s="302">
        <v>0.78816881163297592</v>
      </c>
      <c r="O215" s="302">
        <f t="shared" si="100"/>
        <v>1.5279024173697517</v>
      </c>
    </row>
    <row r="216" spans="1:15" s="236" customFormat="1" x14ac:dyDescent="0.2">
      <c r="A216" s="237" t="str">
        <f>name!E$7</f>
        <v>Administrative and secretarial occupations</v>
      </c>
      <c r="B216" s="302">
        <v>0.4027207337176808</v>
      </c>
      <c r="C216" s="302">
        <v>0.23534624605334095</v>
      </c>
      <c r="D216" s="302">
        <v>5.5536477051841733E-2</v>
      </c>
      <c r="E216" s="302">
        <f t="shared" si="98"/>
        <v>0.69360345682286351</v>
      </c>
      <c r="F216" s="303"/>
      <c r="G216" s="302">
        <v>0.23923416207177375</v>
      </c>
      <c r="H216" s="302">
        <v>0.18147857239389037</v>
      </c>
      <c r="I216" s="302">
        <v>4.8824225626537043E-2</v>
      </c>
      <c r="J216" s="302">
        <f t="shared" si="99"/>
        <v>0.46953696009220119</v>
      </c>
      <c r="K216" s="303"/>
      <c r="L216" s="302">
        <v>0.16477922795632424</v>
      </c>
      <c r="M216" s="302">
        <v>0.12537454783177285</v>
      </c>
      <c r="N216" s="302">
        <v>3.472552558480959E-2</v>
      </c>
      <c r="O216" s="302">
        <f t="shared" si="100"/>
        <v>0.32487930137290666</v>
      </c>
    </row>
    <row r="217" spans="1:15" s="236" customFormat="1" x14ac:dyDescent="0.2">
      <c r="A217" s="237" t="str">
        <f>name!E$8</f>
        <v>Skilled trades occupations</v>
      </c>
      <c r="B217" s="302">
        <v>0.36676904552039979</v>
      </c>
      <c r="C217" s="302">
        <v>8.718553153005229E-2</v>
      </c>
      <c r="D217" s="302">
        <v>0.15811805010654068</v>
      </c>
      <c r="E217" s="302">
        <f t="shared" si="98"/>
        <v>0.61207262715699273</v>
      </c>
      <c r="F217" s="303"/>
      <c r="G217" s="302">
        <v>0.18532735669410025</v>
      </c>
      <c r="H217" s="302">
        <v>5.1486199897086964E-2</v>
      </c>
      <c r="I217" s="302">
        <v>9.5194853923547026E-2</v>
      </c>
      <c r="J217" s="302">
        <f>SUM(G217:I217)</f>
        <v>0.33200841051473423</v>
      </c>
      <c r="K217" s="303"/>
      <c r="L217" s="302">
        <v>0.14015109731221517</v>
      </c>
      <c r="M217" s="302">
        <v>8.1923543163062384E-2</v>
      </c>
      <c r="N217" s="302">
        <v>9.0878979673449031E-2</v>
      </c>
      <c r="O217" s="302">
        <f t="shared" si="100"/>
        <v>0.31295362014872657</v>
      </c>
    </row>
    <row r="218" spans="1:15" s="236" customFormat="1" x14ac:dyDescent="0.2">
      <c r="A218" s="237" t="str">
        <f>name!E$9</f>
        <v>Caring, leisure and other service occupations</v>
      </c>
      <c r="B218" s="302">
        <v>0.1514864761474308</v>
      </c>
      <c r="C218" s="302">
        <v>6.995980360220537E-2</v>
      </c>
      <c r="D218" s="302">
        <v>2.5284646580809179E-2</v>
      </c>
      <c r="E218" s="302">
        <f t="shared" si="98"/>
        <v>0.24673092633044533</v>
      </c>
      <c r="F218" s="303"/>
      <c r="G218" s="302">
        <v>8.3548502389505203E-2</v>
      </c>
      <c r="H218" s="302">
        <v>8.3842647358077116E-2</v>
      </c>
      <c r="I218" s="302">
        <v>2.6615512380103415E-2</v>
      </c>
      <c r="J218" s="302">
        <f t="shared" ref="J218:J221" si="101">SUM(G218:I218)</f>
        <v>0.19400666212768575</v>
      </c>
      <c r="K218" s="303"/>
      <c r="L218" s="302">
        <v>7.710424843700478E-2</v>
      </c>
      <c r="M218" s="302">
        <v>7.2214229101518077E-2</v>
      </c>
      <c r="N218" s="302">
        <v>2.4236480565380192E-2</v>
      </c>
      <c r="O218" s="302">
        <f t="shared" si="100"/>
        <v>0.17355495810390303</v>
      </c>
    </row>
    <row r="219" spans="1:15" s="236" customFormat="1" x14ac:dyDescent="0.2">
      <c r="A219" s="237" t="str">
        <f>name!E$10</f>
        <v>Sales and customer service occupations</v>
      </c>
      <c r="B219" s="302">
        <v>0.24031977303745214</v>
      </c>
      <c r="C219" s="302">
        <v>8.9673809057344539E-2</v>
      </c>
      <c r="D219" s="302">
        <v>5.8195195268222276E-2</v>
      </c>
      <c r="E219" s="302">
        <f t="shared" si="98"/>
        <v>0.38818877736301893</v>
      </c>
      <c r="F219" s="303"/>
      <c r="G219" s="302">
        <v>0.13903368235668626</v>
      </c>
      <c r="H219" s="302">
        <v>7.8574607818958322E-2</v>
      </c>
      <c r="I219" s="302">
        <v>3.354853543967496E-2</v>
      </c>
      <c r="J219" s="302">
        <f t="shared" si="101"/>
        <v>0.25115682561531955</v>
      </c>
      <c r="K219" s="303"/>
      <c r="L219" s="302">
        <v>0.14256428239120819</v>
      </c>
      <c r="M219" s="302">
        <v>8.1614929625791588E-2</v>
      </c>
      <c r="N219" s="302">
        <v>2.4757899325369578E-2</v>
      </c>
      <c r="O219" s="302">
        <f t="shared" si="100"/>
        <v>0.24893711134236934</v>
      </c>
    </row>
    <row r="220" spans="1:15" s="236" customFormat="1" x14ac:dyDescent="0.2">
      <c r="A220" s="237" t="str">
        <f>name!E$11</f>
        <v>Process, plant and machine operatives</v>
      </c>
      <c r="B220" s="302">
        <v>7.2877286870355454E-2</v>
      </c>
      <c r="C220" s="302">
        <v>5.6242539124013662E-2</v>
      </c>
      <c r="D220" s="302">
        <v>2.697161185967057E-2</v>
      </c>
      <c r="E220" s="302">
        <f t="shared" si="98"/>
        <v>0.15609143785403967</v>
      </c>
      <c r="F220" s="303"/>
      <c r="G220" s="302">
        <v>3.3423380482167475E-2</v>
      </c>
      <c r="H220" s="302">
        <v>3.6218324501900996E-2</v>
      </c>
      <c r="I220" s="302">
        <v>1.7813089389764732E-2</v>
      </c>
      <c r="J220" s="302">
        <f t="shared" si="101"/>
        <v>8.7454794373833189E-2</v>
      </c>
      <c r="K220" s="303"/>
      <c r="L220" s="302">
        <v>1.9402065340438247E-2</v>
      </c>
      <c r="M220" s="302">
        <v>3.9321872104677434E-2</v>
      </c>
      <c r="N220" s="302">
        <v>1.3968337350069205E-2</v>
      </c>
      <c r="O220" s="302">
        <f t="shared" si="100"/>
        <v>7.2692274795184891E-2</v>
      </c>
    </row>
    <row r="221" spans="1:15" s="236" customFormat="1" x14ac:dyDescent="0.2">
      <c r="A221" s="237" t="str">
        <f>name!E$12</f>
        <v>Elementary occupations</v>
      </c>
      <c r="B221" s="302">
        <v>0.25617680770629042</v>
      </c>
      <c r="C221" s="302">
        <v>0.29418377129381634</v>
      </c>
      <c r="D221" s="302">
        <v>3.9463184991782016E-2</v>
      </c>
      <c r="E221" s="302">
        <f t="shared" si="98"/>
        <v>0.58982376399188874</v>
      </c>
      <c r="F221" s="303"/>
      <c r="G221" s="302">
        <v>0.12003469374406656</v>
      </c>
      <c r="H221" s="302">
        <v>0.25077958455108956</v>
      </c>
      <c r="I221" s="302">
        <v>2.2233679679502232E-2</v>
      </c>
      <c r="J221" s="302">
        <f t="shared" si="101"/>
        <v>0.39304795797465836</v>
      </c>
      <c r="K221" s="303"/>
      <c r="L221" s="302">
        <v>0.10153135448824289</v>
      </c>
      <c r="M221" s="302">
        <v>0.20329467888960831</v>
      </c>
      <c r="N221" s="302">
        <v>2.3723012768023338E-2</v>
      </c>
      <c r="O221" s="302">
        <f t="shared" si="100"/>
        <v>0.32854904614587455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4.6545794502284856</v>
      </c>
      <c r="C223" s="311">
        <f t="shared" ref="C223:E223" si="102">SUM(C213:C221)</f>
        <v>1.4074373768860777</v>
      </c>
      <c r="D223" s="311">
        <f t="shared" si="102"/>
        <v>2.0259831728854323</v>
      </c>
      <c r="E223" s="311">
        <f t="shared" si="102"/>
        <v>8.0879999999999956</v>
      </c>
      <c r="F223" s="311"/>
      <c r="G223" s="311">
        <f t="shared" ref="G223:J223" si="103">SUM(G213:G221)</f>
        <v>3.0490919626421107</v>
      </c>
      <c r="H223" s="311">
        <f t="shared" si="103"/>
        <v>1.2025186780398898</v>
      </c>
      <c r="I223" s="311">
        <f t="shared" si="103"/>
        <v>1.6053893593179998</v>
      </c>
      <c r="J223" s="311">
        <f t="shared" si="103"/>
        <v>5.8570000000000002</v>
      </c>
      <c r="K223" s="311"/>
      <c r="L223" s="311">
        <f t="shared" ref="L223:O223" si="104">SUM(L213:L221)</f>
        <v>2.8515774820707986</v>
      </c>
      <c r="M223" s="311">
        <f t="shared" si="104"/>
        <v>1.1992668372644979</v>
      </c>
      <c r="N223" s="311">
        <f t="shared" si="104"/>
        <v>1.468155680664706</v>
      </c>
      <c r="O223" s="311">
        <f t="shared" si="104"/>
        <v>5.5190000000000028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7.9936930560045205</v>
      </c>
      <c r="C230" s="302">
        <v>0.67579268059319664</v>
      </c>
      <c r="D230" s="302">
        <v>1.1631145877979434</v>
      </c>
      <c r="E230" s="302">
        <f>SUM(B230:D230)</f>
        <v>9.8326003243956617</v>
      </c>
      <c r="F230" s="303"/>
      <c r="G230" s="302">
        <v>7.7965233343953715</v>
      </c>
      <c r="H230" s="302">
        <v>1.1433626596182254</v>
      </c>
      <c r="I230" s="302">
        <v>1.1420364241165915</v>
      </c>
      <c r="J230" s="302">
        <f>SUM(G230:I230)</f>
        <v>10.081922418130189</v>
      </c>
      <c r="K230" s="303"/>
      <c r="L230" s="302">
        <v>7.5036741221542504</v>
      </c>
      <c r="M230" s="302">
        <v>1.3053669059919157</v>
      </c>
      <c r="N230" s="302">
        <v>1.4231119711479678</v>
      </c>
      <c r="O230" s="302">
        <f>SUM(L230:N230)</f>
        <v>10.232152999294135</v>
      </c>
    </row>
    <row r="231" spans="1:15" s="236" customFormat="1" x14ac:dyDescent="0.2">
      <c r="A231" s="237" t="str">
        <f>name!E$5</f>
        <v>Professional occupations</v>
      </c>
      <c r="B231" s="302">
        <v>20.832539062476467</v>
      </c>
      <c r="C231" s="302">
        <v>1.0162083027508992</v>
      </c>
      <c r="D231" s="302">
        <v>2.6694642321222206</v>
      </c>
      <c r="E231" s="302">
        <f t="shared" ref="E231:E238" si="105">SUM(B231:D231)</f>
        <v>24.518211597349588</v>
      </c>
      <c r="F231" s="303"/>
      <c r="G231" s="302">
        <v>22.714834517000984</v>
      </c>
      <c r="H231" s="302">
        <v>1.6120123181369896</v>
      </c>
      <c r="I231" s="302">
        <v>2.328107364082133</v>
      </c>
      <c r="J231" s="302">
        <f t="shared" ref="J231:J233" si="106">SUM(G231:I231)</f>
        <v>26.654954199220107</v>
      </c>
      <c r="K231" s="303"/>
      <c r="L231" s="302">
        <v>30.304215141395886</v>
      </c>
      <c r="M231" s="302">
        <v>2.2751353999789616</v>
      </c>
      <c r="N231" s="302">
        <v>2.4218469178822923</v>
      </c>
      <c r="O231" s="302">
        <f t="shared" ref="O231:O238" si="107">SUM(L231:N231)</f>
        <v>35.001197459257142</v>
      </c>
    </row>
    <row r="232" spans="1:15" s="236" customFormat="1" x14ac:dyDescent="0.2">
      <c r="A232" s="237" t="str">
        <f>name!E$6</f>
        <v>Associate professional occupations</v>
      </c>
      <c r="B232" s="302">
        <v>7.5919666362521117</v>
      </c>
      <c r="C232" s="302">
        <v>0.68551149680587486</v>
      </c>
      <c r="D232" s="302">
        <v>1.2562220552670738</v>
      </c>
      <c r="E232" s="302">
        <f t="shared" si="105"/>
        <v>9.5337001883250601</v>
      </c>
      <c r="F232" s="303"/>
      <c r="G232" s="302">
        <v>7.750302306397109</v>
      </c>
      <c r="H232" s="302">
        <v>0.91822634536733527</v>
      </c>
      <c r="I232" s="302">
        <v>1.2800007620787159</v>
      </c>
      <c r="J232" s="302">
        <f t="shared" si="106"/>
        <v>9.9485294138431595</v>
      </c>
      <c r="K232" s="303"/>
      <c r="L232" s="302">
        <v>7.8933765416465471</v>
      </c>
      <c r="M232" s="302">
        <v>0.86682426902966403</v>
      </c>
      <c r="N232" s="302">
        <v>1.4877612192052676</v>
      </c>
      <c r="O232" s="302">
        <f t="shared" si="107"/>
        <v>10.24796202988148</v>
      </c>
    </row>
    <row r="233" spans="1:15" s="236" customFormat="1" x14ac:dyDescent="0.2">
      <c r="A233" s="237" t="str">
        <f>name!E$7</f>
        <v>Administrative and secretarial occupations</v>
      </c>
      <c r="B233" s="302">
        <v>2.4653947265644915</v>
      </c>
      <c r="C233" s="302">
        <v>0.94692874483241463</v>
      </c>
      <c r="D233" s="302">
        <v>0.2047924943540029</v>
      </c>
      <c r="E233" s="302">
        <f t="shared" si="105"/>
        <v>3.6171159657509091</v>
      </c>
      <c r="F233" s="303"/>
      <c r="G233" s="302">
        <v>2.2147040616002029</v>
      </c>
      <c r="H233" s="302">
        <v>0.94922021543701474</v>
      </c>
      <c r="I233" s="302">
        <v>0.17863360760431676</v>
      </c>
      <c r="J233" s="302">
        <f t="shared" si="106"/>
        <v>3.3425578846415345</v>
      </c>
      <c r="K233" s="303"/>
      <c r="L233" s="302">
        <v>2.1898827497901858</v>
      </c>
      <c r="M233" s="302">
        <v>0.79157223888608685</v>
      </c>
      <c r="N233" s="302">
        <v>0.14533618654973166</v>
      </c>
      <c r="O233" s="302">
        <f t="shared" si="107"/>
        <v>3.1267911752260042</v>
      </c>
    </row>
    <row r="234" spans="1:15" s="236" customFormat="1" x14ac:dyDescent="0.2">
      <c r="A234" s="237" t="str">
        <f>name!E$8</f>
        <v>Skilled trades occupations</v>
      </c>
      <c r="B234" s="302">
        <v>3.0591411873272096</v>
      </c>
      <c r="C234" s="302">
        <v>0.21304886563903169</v>
      </c>
      <c r="D234" s="302">
        <v>0.7834865474105186</v>
      </c>
      <c r="E234" s="302">
        <f t="shared" si="105"/>
        <v>4.0556766003767599</v>
      </c>
      <c r="F234" s="303"/>
      <c r="G234" s="302">
        <v>2.1409425615521873</v>
      </c>
      <c r="H234" s="302">
        <v>0.16717116964004647</v>
      </c>
      <c r="I234" s="302">
        <v>0.51832398995956586</v>
      </c>
      <c r="J234" s="302">
        <f>SUM(G234:I234)</f>
        <v>2.8264377211517999</v>
      </c>
      <c r="K234" s="303"/>
      <c r="L234" s="302">
        <v>1.6436969420700582</v>
      </c>
      <c r="M234" s="302">
        <v>0.23681084182403725</v>
      </c>
      <c r="N234" s="302">
        <v>0.91189329228224725</v>
      </c>
      <c r="O234" s="302">
        <f t="shared" si="107"/>
        <v>2.7924010761763429</v>
      </c>
    </row>
    <row r="235" spans="1:15" s="236" customFormat="1" x14ac:dyDescent="0.2">
      <c r="A235" s="237" t="str">
        <f>name!E$9</f>
        <v>Caring, leisure and other service occupations</v>
      </c>
      <c r="B235" s="302">
        <v>0.86640151590585779</v>
      </c>
      <c r="C235" s="302">
        <v>0.14922787035340865</v>
      </c>
      <c r="D235" s="302">
        <v>0.13216409038126736</v>
      </c>
      <c r="E235" s="302">
        <f t="shared" si="105"/>
        <v>1.1477934766405338</v>
      </c>
      <c r="F235" s="303"/>
      <c r="G235" s="302">
        <v>0.7383791473351623</v>
      </c>
      <c r="H235" s="302">
        <v>0.14365193810722246</v>
      </c>
      <c r="I235" s="302">
        <v>0.1331242688439348</v>
      </c>
      <c r="J235" s="302">
        <f t="shared" ref="J235:J238" si="108">SUM(G235:I235)</f>
        <v>1.0151553542863194</v>
      </c>
      <c r="K235" s="303"/>
      <c r="L235" s="302">
        <v>0.9394349132263814</v>
      </c>
      <c r="M235" s="302">
        <v>0.14047899619930401</v>
      </c>
      <c r="N235" s="302">
        <v>0.20356096434414411</v>
      </c>
      <c r="O235" s="302">
        <f t="shared" si="107"/>
        <v>1.2834748737698294</v>
      </c>
    </row>
    <row r="236" spans="1:15" s="236" customFormat="1" x14ac:dyDescent="0.2">
      <c r="A236" s="237" t="str">
        <f>name!E$10</f>
        <v>Sales and customer service occupations</v>
      </c>
      <c r="B236" s="302">
        <v>1.5716232310922369</v>
      </c>
      <c r="C236" s="302">
        <v>0.59307682003137085</v>
      </c>
      <c r="D236" s="302">
        <v>0.16399325125734179</v>
      </c>
      <c r="E236" s="302">
        <f t="shared" si="105"/>
        <v>2.3286933023809495</v>
      </c>
      <c r="F236" s="303"/>
      <c r="G236" s="302">
        <v>1.2674992139111594</v>
      </c>
      <c r="H236" s="302">
        <v>0.40199959119895629</v>
      </c>
      <c r="I236" s="302">
        <v>0.10024811288480688</v>
      </c>
      <c r="J236" s="302">
        <f t="shared" si="108"/>
        <v>1.7697469179949226</v>
      </c>
      <c r="K236" s="303"/>
      <c r="L236" s="302">
        <v>1.4764946410769291</v>
      </c>
      <c r="M236" s="302">
        <v>0.4739603584415305</v>
      </c>
      <c r="N236" s="302">
        <v>0.11660071471396694</v>
      </c>
      <c r="O236" s="302">
        <f t="shared" si="107"/>
        <v>2.0670557142324268</v>
      </c>
    </row>
    <row r="237" spans="1:15" s="236" customFormat="1" x14ac:dyDescent="0.2">
      <c r="A237" s="237" t="str">
        <f>name!E$11</f>
        <v>Process, plant and machine operatives</v>
      </c>
      <c r="B237" s="302">
        <v>0.23494199711251848</v>
      </c>
      <c r="C237" s="302">
        <v>0.12848372923405296</v>
      </c>
      <c r="D237" s="302">
        <v>0.21343799573030112</v>
      </c>
      <c r="E237" s="302">
        <f t="shared" si="105"/>
        <v>0.57686372207687253</v>
      </c>
      <c r="F237" s="303"/>
      <c r="G237" s="302">
        <v>0.15484014756453796</v>
      </c>
      <c r="H237" s="302">
        <v>0.15362615090899784</v>
      </c>
      <c r="I237" s="302">
        <v>0.19128431485502012</v>
      </c>
      <c r="J237" s="302">
        <f t="shared" si="108"/>
        <v>0.49975061332855591</v>
      </c>
      <c r="K237" s="303"/>
      <c r="L237" s="302">
        <v>0.14936207909645011</v>
      </c>
      <c r="M237" s="302">
        <v>0.16446262007324067</v>
      </c>
      <c r="N237" s="302">
        <v>0.29492156151027038</v>
      </c>
      <c r="O237" s="302">
        <f t="shared" si="107"/>
        <v>0.60874626067996118</v>
      </c>
    </row>
    <row r="238" spans="1:15" s="236" customFormat="1" x14ac:dyDescent="0.2">
      <c r="A238" s="237" t="str">
        <f>name!E$12</f>
        <v>Elementary occupations</v>
      </c>
      <c r="B238" s="302">
        <v>0.37664466967941024</v>
      </c>
      <c r="C238" s="302">
        <v>0.19386872639292183</v>
      </c>
      <c r="D238" s="302">
        <v>0.2338314266313227</v>
      </c>
      <c r="E238" s="302">
        <f t="shared" si="105"/>
        <v>0.80434482270365482</v>
      </c>
      <c r="F238" s="303"/>
      <c r="G238" s="302">
        <v>0.24457942355571455</v>
      </c>
      <c r="H238" s="302">
        <v>0.1288732523069705</v>
      </c>
      <c r="I238" s="302">
        <v>0.14649280154078759</v>
      </c>
      <c r="J238" s="302">
        <f t="shared" si="108"/>
        <v>0.51994547740347263</v>
      </c>
      <c r="K238" s="303"/>
      <c r="L238" s="302">
        <v>0.2384157899609691</v>
      </c>
      <c r="M238" s="302">
        <v>0.12697951309168484</v>
      </c>
      <c r="N238" s="302">
        <v>0.23182310843001624</v>
      </c>
      <c r="O238" s="302">
        <f t="shared" si="107"/>
        <v>0.59721841148267019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44.992346082414819</v>
      </c>
      <c r="C240" s="311">
        <f t="shared" ref="C240:E240" si="109">SUM(C230:C238)</f>
        <v>4.6021472366331713</v>
      </c>
      <c r="D240" s="311">
        <f t="shared" si="109"/>
        <v>6.8205066809519908</v>
      </c>
      <c r="E240" s="311">
        <f t="shared" si="109"/>
        <v>56.414999999999985</v>
      </c>
      <c r="F240" s="311"/>
      <c r="G240" s="311">
        <f t="shared" ref="G240:J240" si="110">SUM(G230:G238)</f>
        <v>45.022604713312418</v>
      </c>
      <c r="H240" s="311">
        <f t="shared" si="110"/>
        <v>5.6181436407217591</v>
      </c>
      <c r="I240" s="311">
        <f t="shared" si="110"/>
        <v>6.0182516459658721</v>
      </c>
      <c r="J240" s="311">
        <f t="shared" si="110"/>
        <v>56.65900000000007</v>
      </c>
      <c r="K240" s="311"/>
      <c r="L240" s="311">
        <f t="shared" ref="L240:O240" si="111">SUM(L230:L238)</f>
        <v>52.338552920417655</v>
      </c>
      <c r="M240" s="311">
        <f t="shared" si="111"/>
        <v>6.3815911435164265</v>
      </c>
      <c r="N240" s="311">
        <f t="shared" si="111"/>
        <v>7.236855936065905</v>
      </c>
      <c r="O240" s="311">
        <f t="shared" si="111"/>
        <v>65.956999999999994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3.4258871917329112</v>
      </c>
      <c r="C247" s="302">
        <v>0.28053231128428296</v>
      </c>
      <c r="D247" s="302">
        <v>0.42359930629825265</v>
      </c>
      <c r="E247" s="302">
        <f>SUM(B247:D247)</f>
        <v>4.1300188093154464</v>
      </c>
      <c r="F247" s="303"/>
      <c r="G247" s="302">
        <v>3.5607369466421122</v>
      </c>
      <c r="H247" s="302">
        <v>0.3408170408907305</v>
      </c>
      <c r="I247" s="302">
        <v>0.55909141429528408</v>
      </c>
      <c r="J247" s="302">
        <f>SUM(G247:I247)</f>
        <v>4.4606454018281267</v>
      </c>
      <c r="K247" s="303"/>
      <c r="L247" s="302">
        <v>2.8321764360609736</v>
      </c>
      <c r="M247" s="302">
        <v>0.38432816498137062</v>
      </c>
      <c r="N247" s="302">
        <v>0.58513879802094626</v>
      </c>
      <c r="O247" s="302">
        <f>SUM(L247:N247)</f>
        <v>3.8016433990632907</v>
      </c>
    </row>
    <row r="248" spans="1:15" s="236" customFormat="1" x14ac:dyDescent="0.2">
      <c r="A248" s="237" t="str">
        <f>name!E$5</f>
        <v>Professional occupations</v>
      </c>
      <c r="B248" s="302">
        <v>4.0171629078734528</v>
      </c>
      <c r="C248" s="302">
        <v>0.23732904008521907</v>
      </c>
      <c r="D248" s="302">
        <v>0.52443659023528633</v>
      </c>
      <c r="E248" s="302">
        <f t="shared" ref="E248:E255" si="112">SUM(B248:D248)</f>
        <v>4.7789285381939584</v>
      </c>
      <c r="F248" s="303"/>
      <c r="G248" s="302">
        <v>4.8001099609285758</v>
      </c>
      <c r="H248" s="302">
        <v>0.2591348548298853</v>
      </c>
      <c r="I248" s="302">
        <v>0.62119754460494858</v>
      </c>
      <c r="J248" s="302">
        <f t="shared" ref="J248:J250" si="113">SUM(G248:I248)</f>
        <v>5.6804423603634095</v>
      </c>
      <c r="K248" s="303"/>
      <c r="L248" s="302">
        <v>5.4008426220533243</v>
      </c>
      <c r="M248" s="302">
        <v>0.27170441225760167</v>
      </c>
      <c r="N248" s="302">
        <v>0.54973916416085078</v>
      </c>
      <c r="O248" s="302">
        <f t="shared" ref="O248:O255" si="114">SUM(L248:N248)</f>
        <v>6.2222861984717772</v>
      </c>
    </row>
    <row r="249" spans="1:15" s="236" customFormat="1" x14ac:dyDescent="0.2">
      <c r="A249" s="237" t="str">
        <f>name!E$6</f>
        <v>Associate professional occupations</v>
      </c>
      <c r="B249" s="302">
        <v>4.3473603429764376</v>
      </c>
      <c r="C249" s="302">
        <v>0.50701676062649514</v>
      </c>
      <c r="D249" s="302">
        <v>0.74924116764936066</v>
      </c>
      <c r="E249" s="302">
        <f t="shared" si="112"/>
        <v>5.6036182712522935</v>
      </c>
      <c r="F249" s="303"/>
      <c r="G249" s="302">
        <v>4.547838607808405</v>
      </c>
      <c r="H249" s="302">
        <v>0.43962070322387692</v>
      </c>
      <c r="I249" s="302">
        <v>0.83512238421077134</v>
      </c>
      <c r="J249" s="302">
        <f t="shared" si="113"/>
        <v>5.8225816952430538</v>
      </c>
      <c r="K249" s="303"/>
      <c r="L249" s="302">
        <v>3.9820475356493863</v>
      </c>
      <c r="M249" s="302">
        <v>0.4287834605870568</v>
      </c>
      <c r="N249" s="302">
        <v>0.88183106806344802</v>
      </c>
      <c r="O249" s="302">
        <f t="shared" si="114"/>
        <v>5.2926620642998916</v>
      </c>
    </row>
    <row r="250" spans="1:15" s="236" customFormat="1" x14ac:dyDescent="0.2">
      <c r="A250" s="237" t="str">
        <f>name!E$7</f>
        <v>Administrative and secretarial occupations</v>
      </c>
      <c r="B250" s="302">
        <v>4.2693588307414299</v>
      </c>
      <c r="C250" s="302">
        <v>1.6444781311031917</v>
      </c>
      <c r="D250" s="302">
        <v>0.17916295176615149</v>
      </c>
      <c r="E250" s="302">
        <f t="shared" si="112"/>
        <v>6.0929999136107735</v>
      </c>
      <c r="F250" s="303"/>
      <c r="G250" s="302">
        <v>3.7773022208886897</v>
      </c>
      <c r="H250" s="302">
        <v>1.2519026591365918</v>
      </c>
      <c r="I250" s="302">
        <v>0.13949274033576481</v>
      </c>
      <c r="J250" s="302">
        <f t="shared" si="113"/>
        <v>5.168697620361046</v>
      </c>
      <c r="K250" s="303"/>
      <c r="L250" s="302">
        <v>2.8994405944567121</v>
      </c>
      <c r="M250" s="302">
        <v>0.96361023199499352</v>
      </c>
      <c r="N250" s="302">
        <v>0.11631354482140617</v>
      </c>
      <c r="O250" s="302">
        <f t="shared" si="114"/>
        <v>3.9793643712731117</v>
      </c>
    </row>
    <row r="251" spans="1:15" s="236" customFormat="1" x14ac:dyDescent="0.2">
      <c r="A251" s="237" t="str">
        <f>name!E$8</f>
        <v>Skilled trades occupations</v>
      </c>
      <c r="B251" s="302">
        <v>0.24093926522213713</v>
      </c>
      <c r="C251" s="302">
        <v>4.9832058507824468E-2</v>
      </c>
      <c r="D251" s="302">
        <v>0.19407407851974409</v>
      </c>
      <c r="E251" s="302">
        <f t="shared" si="112"/>
        <v>0.48484540224970574</v>
      </c>
      <c r="F251" s="303"/>
      <c r="G251" s="302">
        <v>0.17558570690593489</v>
      </c>
      <c r="H251" s="302">
        <v>2.9490738573937251E-2</v>
      </c>
      <c r="I251" s="302">
        <v>0.15936891629937838</v>
      </c>
      <c r="J251" s="302">
        <f>SUM(G251:I251)</f>
        <v>0.36444536177925052</v>
      </c>
      <c r="K251" s="303"/>
      <c r="L251" s="302">
        <v>0.15342708967010504</v>
      </c>
      <c r="M251" s="302">
        <v>2.9894343248507631E-2</v>
      </c>
      <c r="N251" s="302">
        <v>0.14533759206220009</v>
      </c>
      <c r="O251" s="302">
        <f t="shared" si="114"/>
        <v>0.32865902498081279</v>
      </c>
    </row>
    <row r="252" spans="1:15" s="236" customFormat="1" x14ac:dyDescent="0.2">
      <c r="A252" s="237" t="str">
        <f>name!E$9</f>
        <v>Caring, leisure and other service occupations</v>
      </c>
      <c r="B252" s="302">
        <v>0.20055655459774552</v>
      </c>
      <c r="C252" s="302">
        <v>1.6429769138538417E-2</v>
      </c>
      <c r="D252" s="302">
        <v>7.0202514631807308E-2</v>
      </c>
      <c r="E252" s="302">
        <f t="shared" si="112"/>
        <v>0.28718883836809123</v>
      </c>
      <c r="F252" s="303"/>
      <c r="G252" s="302">
        <v>0.15272441831410902</v>
      </c>
      <c r="H252" s="302">
        <v>1.1999709911361733E-2</v>
      </c>
      <c r="I252" s="302">
        <v>5.650277163921584E-2</v>
      </c>
      <c r="J252" s="302">
        <f t="shared" ref="J252:J255" si="115">SUM(G252:I252)</f>
        <v>0.22122689986468658</v>
      </c>
      <c r="K252" s="303"/>
      <c r="L252" s="302">
        <v>0.15292821781982188</v>
      </c>
      <c r="M252" s="302">
        <v>8.944247433604148E-3</v>
      </c>
      <c r="N252" s="302">
        <v>6.7723610236689019E-2</v>
      </c>
      <c r="O252" s="302">
        <f t="shared" si="114"/>
        <v>0.22959607549011504</v>
      </c>
    </row>
    <row r="253" spans="1:15" s="236" customFormat="1" x14ac:dyDescent="0.2">
      <c r="A253" s="237" t="str">
        <f>name!E$10</f>
        <v>Sales and customer service occupations</v>
      </c>
      <c r="B253" s="302">
        <v>1.1526031883710937</v>
      </c>
      <c r="C253" s="302">
        <v>0.43296298256849253</v>
      </c>
      <c r="D253" s="302">
        <v>0.26675598699355141</v>
      </c>
      <c r="E253" s="302">
        <f t="shared" si="112"/>
        <v>1.8523221579331375</v>
      </c>
      <c r="F253" s="303"/>
      <c r="G253" s="302">
        <v>0.95446315966339024</v>
      </c>
      <c r="H253" s="302">
        <v>0.36108330747740475</v>
      </c>
      <c r="I253" s="302">
        <v>0.12269492995829832</v>
      </c>
      <c r="J253" s="302">
        <f t="shared" si="115"/>
        <v>1.4382413970990933</v>
      </c>
      <c r="K253" s="303"/>
      <c r="L253" s="302">
        <v>0.82389498508231918</v>
      </c>
      <c r="M253" s="302">
        <v>0.33402196522767791</v>
      </c>
      <c r="N253" s="302">
        <v>9.1809314051652616E-2</v>
      </c>
      <c r="O253" s="302">
        <f t="shared" si="114"/>
        <v>1.2497262643616498</v>
      </c>
    </row>
    <row r="254" spans="1:15" s="236" customFormat="1" x14ac:dyDescent="0.2">
      <c r="A254" s="237" t="str">
        <f>name!E$11</f>
        <v>Process, plant and machine operatives</v>
      </c>
      <c r="B254" s="302">
        <v>9.3549834482006711E-2</v>
      </c>
      <c r="C254" s="302">
        <v>1.8839140414085381E-2</v>
      </c>
      <c r="D254" s="302">
        <v>5.1864906935980302E-2</v>
      </c>
      <c r="E254" s="302">
        <f t="shared" si="112"/>
        <v>0.1642538818320724</v>
      </c>
      <c r="F254" s="303"/>
      <c r="G254" s="302">
        <v>6.5594957715938762E-2</v>
      </c>
      <c r="H254" s="302">
        <v>1.1916860445425769E-2</v>
      </c>
      <c r="I254" s="302">
        <v>9.7366567332253171E-2</v>
      </c>
      <c r="J254" s="302">
        <f t="shared" si="115"/>
        <v>0.1748783854936177</v>
      </c>
      <c r="K254" s="303"/>
      <c r="L254" s="302">
        <v>5.9426369603981413E-2</v>
      </c>
      <c r="M254" s="302">
        <v>1.9086309743189908E-2</v>
      </c>
      <c r="N254" s="302">
        <v>0.11371057653538354</v>
      </c>
      <c r="O254" s="302">
        <f t="shared" si="114"/>
        <v>0.19222325588255484</v>
      </c>
    </row>
    <row r="255" spans="1:15" s="236" customFormat="1" x14ac:dyDescent="0.2">
      <c r="A255" s="237" t="str">
        <f>name!E$12</f>
        <v>Elementary occupations</v>
      </c>
      <c r="B255" s="302">
        <v>0.21554434401186942</v>
      </c>
      <c r="C255" s="302">
        <v>6.2261730182312777E-2</v>
      </c>
      <c r="D255" s="302">
        <v>6.5018113050354792E-2</v>
      </c>
      <c r="E255" s="302">
        <f t="shared" si="112"/>
        <v>0.342824187244537</v>
      </c>
      <c r="F255" s="303"/>
      <c r="G255" s="302">
        <v>0.1543900859055613</v>
      </c>
      <c r="H255" s="302">
        <v>3.951207719533744E-2</v>
      </c>
      <c r="I255" s="302">
        <v>4.9938714866795061E-2</v>
      </c>
      <c r="J255" s="302">
        <f t="shared" si="115"/>
        <v>0.24384087796769383</v>
      </c>
      <c r="K255" s="303"/>
      <c r="L255" s="302">
        <v>0.14299952808474684</v>
      </c>
      <c r="M255" s="302">
        <v>3.7835762525474229E-2</v>
      </c>
      <c r="N255" s="302">
        <v>5.1004055566566564E-2</v>
      </c>
      <c r="O255" s="302">
        <f t="shared" si="114"/>
        <v>0.23183934617678764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17.962962460009084</v>
      </c>
      <c r="C257" s="311">
        <f t="shared" ref="C257:E257" si="116">SUM(C247:C255)</f>
        <v>3.2496819239104426</v>
      </c>
      <c r="D257" s="311">
        <f t="shared" si="116"/>
        <v>2.5243556160804888</v>
      </c>
      <c r="E257" s="311">
        <f t="shared" si="116"/>
        <v>23.73700000000002</v>
      </c>
      <c r="F257" s="311"/>
      <c r="G257" s="311">
        <f t="shared" ref="G257:J257" si="117">SUM(G247:G255)</f>
        <v>18.188746064772715</v>
      </c>
      <c r="H257" s="311">
        <f t="shared" si="117"/>
        <v>2.7454779516845513</v>
      </c>
      <c r="I257" s="311">
        <f t="shared" si="117"/>
        <v>2.6407759835427096</v>
      </c>
      <c r="J257" s="311">
        <f t="shared" si="117"/>
        <v>23.574999999999978</v>
      </c>
      <c r="K257" s="311"/>
      <c r="L257" s="311">
        <f t="shared" ref="L257:O257" si="118">SUM(L247:L255)</f>
        <v>16.447183378481373</v>
      </c>
      <c r="M257" s="311">
        <f t="shared" si="118"/>
        <v>2.4782088979994761</v>
      </c>
      <c r="N257" s="311">
        <f t="shared" si="118"/>
        <v>2.6026077235191436</v>
      </c>
      <c r="O257" s="311">
        <f t="shared" si="118"/>
        <v>21.527999999999992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2.1022817278990753</v>
      </c>
      <c r="C264" s="302">
        <v>0.47545202198389497</v>
      </c>
      <c r="D264" s="302">
        <v>0.7793323354280135</v>
      </c>
      <c r="E264" s="302">
        <f>SUM(B264:D264)</f>
        <v>3.3570660853109837</v>
      </c>
      <c r="F264" s="303"/>
      <c r="G264" s="302">
        <v>2.1602445946368527</v>
      </c>
      <c r="H264" s="302">
        <v>0.65275028471207475</v>
      </c>
      <c r="I264" s="302">
        <v>0.69501706347705161</v>
      </c>
      <c r="J264" s="302">
        <f>SUM(G264:I264)</f>
        <v>3.5080119428259793</v>
      </c>
      <c r="K264" s="303"/>
      <c r="L264" s="302">
        <v>2.3408555182896826</v>
      </c>
      <c r="M264" s="302">
        <v>0.63716725139970121</v>
      </c>
      <c r="N264" s="302">
        <v>0.77793647079884876</v>
      </c>
      <c r="O264" s="302">
        <f>SUM(L264:N264)</f>
        <v>3.7559592404882327</v>
      </c>
    </row>
    <row r="265" spans="1:15" s="236" customFormat="1" x14ac:dyDescent="0.2">
      <c r="A265" s="237" t="str">
        <f>name!E$5</f>
        <v>Professional occupations</v>
      </c>
      <c r="B265" s="302">
        <v>1.8085865119317455</v>
      </c>
      <c r="C265" s="302">
        <v>0.32997761543627735</v>
      </c>
      <c r="D265" s="302">
        <v>0.29139377005036365</v>
      </c>
      <c r="E265" s="302">
        <f t="shared" ref="E265:E272" si="119">SUM(B265:D265)</f>
        <v>2.4299578974183866</v>
      </c>
      <c r="F265" s="303"/>
      <c r="G265" s="302">
        <v>2.1394037090768978</v>
      </c>
      <c r="H265" s="302">
        <v>0.51460360681406259</v>
      </c>
      <c r="I265" s="302">
        <v>0.20465528477167527</v>
      </c>
      <c r="J265" s="302">
        <f t="shared" ref="J265:J267" si="120">SUM(G265:I265)</f>
        <v>2.8586626006626359</v>
      </c>
      <c r="K265" s="303"/>
      <c r="L265" s="302">
        <v>2.6404415454001726</v>
      </c>
      <c r="M265" s="302">
        <v>0.62868496099582627</v>
      </c>
      <c r="N265" s="302">
        <v>0.17914388583451332</v>
      </c>
      <c r="O265" s="302">
        <f t="shared" ref="O265:O272" si="121">SUM(L265:N265)</f>
        <v>3.448270392230512</v>
      </c>
    </row>
    <row r="266" spans="1:15" s="236" customFormat="1" x14ac:dyDescent="0.2">
      <c r="A266" s="237" t="str">
        <f>name!E$6</f>
        <v>Associate professional occupations</v>
      </c>
      <c r="B266" s="302">
        <v>1.7210451252738199</v>
      </c>
      <c r="C266" s="302">
        <v>0.46311912000528771</v>
      </c>
      <c r="D266" s="302">
        <v>0.1925723697099562</v>
      </c>
      <c r="E266" s="302">
        <f t="shared" si="119"/>
        <v>2.3767366149890639</v>
      </c>
      <c r="F266" s="303"/>
      <c r="G266" s="302">
        <v>1.8440716975200173</v>
      </c>
      <c r="H266" s="302">
        <v>0.57842352281339704</v>
      </c>
      <c r="I266" s="302">
        <v>0.13852848971066961</v>
      </c>
      <c r="J266" s="302">
        <f t="shared" si="120"/>
        <v>2.561023710044084</v>
      </c>
      <c r="K266" s="303"/>
      <c r="L266" s="302">
        <v>2.350015327911358</v>
      </c>
      <c r="M266" s="302">
        <v>0.64784327459074298</v>
      </c>
      <c r="N266" s="302">
        <v>0.15711449721405349</v>
      </c>
      <c r="O266" s="302">
        <f t="shared" si="121"/>
        <v>3.1549730997161545</v>
      </c>
    </row>
    <row r="267" spans="1:15" s="236" customFormat="1" x14ac:dyDescent="0.2">
      <c r="A267" s="237" t="str">
        <f>name!E$7</f>
        <v>Administrative and secretarial occupations</v>
      </c>
      <c r="B267" s="302">
        <v>1.3082415151906466</v>
      </c>
      <c r="C267" s="302">
        <v>1.3323961041366557</v>
      </c>
      <c r="D267" s="302">
        <v>0.15692170707661324</v>
      </c>
      <c r="E267" s="302">
        <f t="shared" si="119"/>
        <v>2.7975593264039156</v>
      </c>
      <c r="F267" s="303"/>
      <c r="G267" s="302">
        <v>1.2066014535195644</v>
      </c>
      <c r="H267" s="302">
        <v>1.6226651148012676</v>
      </c>
      <c r="I267" s="302">
        <v>0.13518657150169594</v>
      </c>
      <c r="J267" s="302">
        <f t="shared" si="120"/>
        <v>2.9644531398225276</v>
      </c>
      <c r="K267" s="303"/>
      <c r="L267" s="302">
        <v>1.1690195159448564</v>
      </c>
      <c r="M267" s="302">
        <v>1.5189735944646954</v>
      </c>
      <c r="N267" s="302">
        <v>0.16267088754165998</v>
      </c>
      <c r="O267" s="302">
        <f t="shared" si="121"/>
        <v>2.8506639979512118</v>
      </c>
    </row>
    <row r="268" spans="1:15" s="236" customFormat="1" x14ac:dyDescent="0.2">
      <c r="A268" s="237" t="str">
        <f>name!E$8</f>
        <v>Skilled trades occupations</v>
      </c>
      <c r="B268" s="302">
        <v>0.61661749422618972</v>
      </c>
      <c r="C268" s="302">
        <v>0.1119848887190098</v>
      </c>
      <c r="D268" s="302">
        <v>0.40466850388686587</v>
      </c>
      <c r="E268" s="302">
        <f t="shared" si="119"/>
        <v>1.1332708868320653</v>
      </c>
      <c r="F268" s="303"/>
      <c r="G268" s="302">
        <v>0.47049490560040153</v>
      </c>
      <c r="H268" s="302">
        <v>8.7814070452151047E-2</v>
      </c>
      <c r="I268" s="302">
        <v>0.23400216883540781</v>
      </c>
      <c r="J268" s="302">
        <f>SUM(G268:I268)</f>
        <v>0.79231114488796039</v>
      </c>
      <c r="K268" s="303"/>
      <c r="L268" s="302">
        <v>0.55590043408095968</v>
      </c>
      <c r="M268" s="302">
        <v>0.13258287340068306</v>
      </c>
      <c r="N268" s="302">
        <v>0.33912065560560145</v>
      </c>
      <c r="O268" s="302">
        <f t="shared" si="121"/>
        <v>1.0276039630872442</v>
      </c>
    </row>
    <row r="269" spans="1:15" s="236" customFormat="1" x14ac:dyDescent="0.2">
      <c r="A269" s="237" t="str">
        <f>name!E$9</f>
        <v>Caring, leisure and other service occupations</v>
      </c>
      <c r="B269" s="302">
        <v>0.27162972988220857</v>
      </c>
      <c r="C269" s="302">
        <v>0.15051163020409736</v>
      </c>
      <c r="D269" s="302">
        <v>7.389677129616265E-2</v>
      </c>
      <c r="E269" s="302">
        <f t="shared" si="119"/>
        <v>0.49603813138246855</v>
      </c>
      <c r="F269" s="303"/>
      <c r="G269" s="302">
        <v>0.2467360744808017</v>
      </c>
      <c r="H269" s="302">
        <v>0.15694010872044345</v>
      </c>
      <c r="I269" s="302">
        <v>5.4486282822276549E-2</v>
      </c>
      <c r="J269" s="302">
        <f t="shared" ref="J269:J272" si="122">SUM(G269:I269)</f>
        <v>0.45816246602352173</v>
      </c>
      <c r="K269" s="303"/>
      <c r="L269" s="302">
        <v>0.30401478534813609</v>
      </c>
      <c r="M269" s="302">
        <v>0.14135296927641242</v>
      </c>
      <c r="N269" s="302">
        <v>0.10351199002228902</v>
      </c>
      <c r="O269" s="302">
        <f t="shared" si="121"/>
        <v>0.54887974464683753</v>
      </c>
    </row>
    <row r="270" spans="1:15" s="236" customFormat="1" x14ac:dyDescent="0.2">
      <c r="A270" s="237" t="str">
        <f>name!E$10</f>
        <v>Sales and customer service occupations</v>
      </c>
      <c r="B270" s="302">
        <v>0.90769197763057452</v>
      </c>
      <c r="C270" s="302">
        <v>0.51063304557196876</v>
      </c>
      <c r="D270" s="302">
        <v>0.19892481961714781</v>
      </c>
      <c r="E270" s="302">
        <f t="shared" si="119"/>
        <v>1.6172498428196911</v>
      </c>
      <c r="F270" s="303"/>
      <c r="G270" s="302">
        <v>0.7498703004832783</v>
      </c>
      <c r="H270" s="302">
        <v>0.54927549087878924</v>
      </c>
      <c r="I270" s="302">
        <v>0.12678939100093639</v>
      </c>
      <c r="J270" s="302">
        <f t="shared" si="122"/>
        <v>1.425935182363004</v>
      </c>
      <c r="K270" s="303"/>
      <c r="L270" s="302">
        <v>0.86909891432282826</v>
      </c>
      <c r="M270" s="302">
        <v>0.60668445621172662</v>
      </c>
      <c r="N270" s="302">
        <v>0.1188390689294934</v>
      </c>
      <c r="O270" s="302">
        <f t="shared" si="121"/>
        <v>1.5946224394640482</v>
      </c>
    </row>
    <row r="271" spans="1:15" s="236" customFormat="1" x14ac:dyDescent="0.2">
      <c r="A271" s="237" t="str">
        <f>name!E$11</f>
        <v>Process, plant and machine operatives</v>
      </c>
      <c r="B271" s="302">
        <v>0.11964524346926812</v>
      </c>
      <c r="C271" s="302">
        <v>3.8309840157195574E-2</v>
      </c>
      <c r="D271" s="302">
        <v>1.6581981064288962E-2</v>
      </c>
      <c r="E271" s="302">
        <f t="shared" si="119"/>
        <v>0.17453706469075267</v>
      </c>
      <c r="F271" s="303"/>
      <c r="G271" s="302">
        <v>8.7936318380727144E-2</v>
      </c>
      <c r="H271" s="302">
        <v>2.8975568889786769E-2</v>
      </c>
      <c r="I271" s="302">
        <v>1.3678484547784734E-2</v>
      </c>
      <c r="J271" s="302">
        <f t="shared" si="122"/>
        <v>0.13059037181829863</v>
      </c>
      <c r="K271" s="303"/>
      <c r="L271" s="302">
        <v>8.7881614148252282E-2</v>
      </c>
      <c r="M271" s="302">
        <v>3.1851065967873141E-2</v>
      </c>
      <c r="N271" s="302">
        <v>1.9066298939298662E-2</v>
      </c>
      <c r="O271" s="302">
        <f t="shared" si="121"/>
        <v>0.1387989790554241</v>
      </c>
    </row>
    <row r="272" spans="1:15" s="236" customFormat="1" x14ac:dyDescent="0.2">
      <c r="A272" s="237" t="str">
        <f>name!E$12</f>
        <v>Elementary occupations</v>
      </c>
      <c r="B272" s="302">
        <v>0.19651120687646514</v>
      </c>
      <c r="C272" s="302">
        <v>0.35496650825614773</v>
      </c>
      <c r="D272" s="302">
        <v>7.8106435020069642E-2</v>
      </c>
      <c r="E272" s="302">
        <f t="shared" si="119"/>
        <v>0.62958415015268254</v>
      </c>
      <c r="F272" s="303"/>
      <c r="G272" s="302">
        <v>0.15036387447573407</v>
      </c>
      <c r="H272" s="302">
        <v>0.34165872828136423</v>
      </c>
      <c r="I272" s="302">
        <v>3.8826838794849411E-2</v>
      </c>
      <c r="J272" s="302">
        <f t="shared" si="122"/>
        <v>0.53084944155194769</v>
      </c>
      <c r="K272" s="303"/>
      <c r="L272" s="302">
        <v>0.16167602354161573</v>
      </c>
      <c r="M272" s="302">
        <v>0.19312765919015676</v>
      </c>
      <c r="N272" s="302">
        <v>7.9424460628544191E-2</v>
      </c>
      <c r="O272" s="302">
        <f t="shared" si="121"/>
        <v>0.43422814336031668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9.0522505323799933</v>
      </c>
      <c r="C274" s="311">
        <f t="shared" ref="C274:E274" si="123">SUM(C264:C272)</f>
        <v>3.7673507744705352</v>
      </c>
      <c r="D274" s="311">
        <f t="shared" si="123"/>
        <v>2.1923986931494817</v>
      </c>
      <c r="E274" s="311">
        <f t="shared" si="123"/>
        <v>15.012000000000009</v>
      </c>
      <c r="F274" s="311"/>
      <c r="G274" s="311">
        <f t="shared" ref="G274:J274" si="124">SUM(G264:G272)</f>
        <v>9.0557229281742764</v>
      </c>
      <c r="H274" s="311">
        <f t="shared" si="124"/>
        <v>4.5331064963633363</v>
      </c>
      <c r="I274" s="311">
        <f t="shared" si="124"/>
        <v>1.6411705754623471</v>
      </c>
      <c r="J274" s="311">
        <f t="shared" si="124"/>
        <v>15.22999999999996</v>
      </c>
      <c r="K274" s="311"/>
      <c r="L274" s="311">
        <f t="shared" ref="L274:O274" si="125">SUM(L264:L272)</f>
        <v>10.47890367898786</v>
      </c>
      <c r="M274" s="311">
        <f t="shared" si="125"/>
        <v>4.538268105497818</v>
      </c>
      <c r="N274" s="311">
        <f t="shared" si="125"/>
        <v>1.9368282155143022</v>
      </c>
      <c r="O274" s="311">
        <f t="shared" si="125"/>
        <v>16.953999999999983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9.4352845840397244</v>
      </c>
      <c r="C281" s="302">
        <v>2.052763942045615</v>
      </c>
      <c r="D281" s="302">
        <v>2.5902893216909284</v>
      </c>
      <c r="E281" s="302">
        <f>SUM(B281:D281)</f>
        <v>14.078337847776268</v>
      </c>
      <c r="F281" s="303"/>
      <c r="G281" s="302">
        <v>9.5197289017847684</v>
      </c>
      <c r="H281" s="302">
        <v>2.2809770436810992</v>
      </c>
      <c r="I281" s="302">
        <v>2.4183444451490224</v>
      </c>
      <c r="J281" s="302">
        <f>SUM(G281:I281)</f>
        <v>14.219050390614891</v>
      </c>
      <c r="K281" s="303"/>
      <c r="L281" s="302">
        <v>8.6531827725812267</v>
      </c>
      <c r="M281" s="302">
        <v>2.9477733802031705</v>
      </c>
      <c r="N281" s="302">
        <v>3.1525965528394782</v>
      </c>
      <c r="O281" s="302">
        <f>SUM(L281:N281)</f>
        <v>14.753552705623875</v>
      </c>
    </row>
    <row r="282" spans="1:15" s="236" customFormat="1" x14ac:dyDescent="0.2">
      <c r="A282" s="237" t="str">
        <f>name!E$5</f>
        <v>Professional occupations</v>
      </c>
      <c r="B282" s="302">
        <v>24.161880518553627</v>
      </c>
      <c r="C282" s="302">
        <v>3.8322946394756565</v>
      </c>
      <c r="D282" s="302">
        <v>8.3263014198480079</v>
      </c>
      <c r="E282" s="302">
        <f t="shared" ref="E282:E289" si="126">SUM(B282:D282)</f>
        <v>36.320476577877287</v>
      </c>
      <c r="F282" s="303"/>
      <c r="G282" s="302">
        <v>28.425360405238148</v>
      </c>
      <c r="H282" s="302">
        <v>4.2030733240564411</v>
      </c>
      <c r="I282" s="302">
        <v>6.4793652464683245</v>
      </c>
      <c r="J282" s="302">
        <f t="shared" ref="J282:J284" si="127">SUM(G282:I282)</f>
        <v>39.107798975762918</v>
      </c>
      <c r="K282" s="303"/>
      <c r="L282" s="302">
        <v>35.093272242882165</v>
      </c>
      <c r="M282" s="302">
        <v>5.6058866600784345</v>
      </c>
      <c r="N282" s="302">
        <v>7.2623570880061488</v>
      </c>
      <c r="O282" s="302">
        <f t="shared" ref="O282:O289" si="128">SUM(L282:N282)</f>
        <v>47.961515990966745</v>
      </c>
    </row>
    <row r="283" spans="1:15" s="236" customFormat="1" x14ac:dyDescent="0.2">
      <c r="A283" s="237" t="str">
        <f>name!E$6</f>
        <v>Associate professional occupations</v>
      </c>
      <c r="B283" s="302">
        <v>11.707643468510534</v>
      </c>
      <c r="C283" s="302">
        <v>2.9341265822922034</v>
      </c>
      <c r="D283" s="302">
        <v>3.0976746633632151</v>
      </c>
      <c r="E283" s="302">
        <f t="shared" si="126"/>
        <v>17.739444714165952</v>
      </c>
      <c r="F283" s="303"/>
      <c r="G283" s="302">
        <v>12.463935783997906</v>
      </c>
      <c r="H283" s="302">
        <v>2.7244834078846161</v>
      </c>
      <c r="I283" s="302">
        <v>2.4126616247680981</v>
      </c>
      <c r="J283" s="302">
        <f t="shared" si="127"/>
        <v>17.601080816650619</v>
      </c>
      <c r="K283" s="303"/>
      <c r="L283" s="302">
        <v>13.541521702597464</v>
      </c>
      <c r="M283" s="302">
        <v>3.150621294226077</v>
      </c>
      <c r="N283" s="302">
        <v>2.9374689279841468</v>
      </c>
      <c r="O283" s="302">
        <f t="shared" si="128"/>
        <v>19.629611924807687</v>
      </c>
    </row>
    <row r="284" spans="1:15" s="236" customFormat="1" x14ac:dyDescent="0.2">
      <c r="A284" s="237" t="str">
        <f>name!E$7</f>
        <v>Administrative and secretarial occupations</v>
      </c>
      <c r="B284" s="302">
        <v>7.3153521019040015</v>
      </c>
      <c r="C284" s="302">
        <v>7.2234665708341996</v>
      </c>
      <c r="D284" s="302">
        <v>1.5438118998522776</v>
      </c>
      <c r="E284" s="302">
        <f t="shared" si="126"/>
        <v>16.082630572590478</v>
      </c>
      <c r="F284" s="303"/>
      <c r="G284" s="302">
        <v>6.5581515975694398</v>
      </c>
      <c r="H284" s="302">
        <v>4.7155097917721642</v>
      </c>
      <c r="I284" s="302">
        <v>1.0982905692334186</v>
      </c>
      <c r="J284" s="302">
        <f t="shared" si="127"/>
        <v>12.371951958575023</v>
      </c>
      <c r="K284" s="303"/>
      <c r="L284" s="302">
        <v>5.1759032689321876</v>
      </c>
      <c r="M284" s="302">
        <v>4.1652112425054177</v>
      </c>
      <c r="N284" s="302">
        <v>1.0510521235733061</v>
      </c>
      <c r="O284" s="302">
        <f t="shared" si="128"/>
        <v>10.392166635010913</v>
      </c>
    </row>
    <row r="285" spans="1:15" s="236" customFormat="1" x14ac:dyDescent="0.2">
      <c r="A285" s="237" t="str">
        <f>name!E$8</f>
        <v>Skilled trades occupations</v>
      </c>
      <c r="B285" s="302">
        <v>1.886378933068624</v>
      </c>
      <c r="C285" s="302">
        <v>0.46208245420468441</v>
      </c>
      <c r="D285" s="302">
        <v>0.46833510008501267</v>
      </c>
      <c r="E285" s="302">
        <f t="shared" si="126"/>
        <v>2.8167964873583209</v>
      </c>
      <c r="F285" s="303"/>
      <c r="G285" s="302">
        <v>1.370948762971828</v>
      </c>
      <c r="H285" s="302">
        <v>0.25920128179073731</v>
      </c>
      <c r="I285" s="302">
        <v>0.32658533165742371</v>
      </c>
      <c r="J285" s="302">
        <f>SUM(G285:I285)</f>
        <v>1.9567353764199888</v>
      </c>
      <c r="K285" s="303"/>
      <c r="L285" s="302">
        <v>1.2588131585371012</v>
      </c>
      <c r="M285" s="302">
        <v>0.36665682395761029</v>
      </c>
      <c r="N285" s="302">
        <v>0.49946312575841612</v>
      </c>
      <c r="O285" s="302">
        <f t="shared" si="128"/>
        <v>2.1249331082531278</v>
      </c>
    </row>
    <row r="286" spans="1:15" s="236" customFormat="1" x14ac:dyDescent="0.2">
      <c r="A286" s="237" t="str">
        <f>name!E$9</f>
        <v>Caring, leisure and other service occupations</v>
      </c>
      <c r="B286" s="302">
        <v>0.88136822888384436</v>
      </c>
      <c r="C286" s="302">
        <v>0.37271417743398527</v>
      </c>
      <c r="D286" s="302">
        <v>0.55808832897237726</v>
      </c>
      <c r="E286" s="302">
        <f t="shared" si="126"/>
        <v>1.8121707352902068</v>
      </c>
      <c r="F286" s="303"/>
      <c r="G286" s="302">
        <v>1.4847478409233492</v>
      </c>
      <c r="H286" s="302">
        <v>0.66351635493873007</v>
      </c>
      <c r="I286" s="302">
        <v>0.75306461314316608</v>
      </c>
      <c r="J286" s="302">
        <f t="shared" ref="J286:J289" si="129">SUM(G286:I286)</f>
        <v>2.9013288090052454</v>
      </c>
      <c r="K286" s="303"/>
      <c r="L286" s="302">
        <v>1.9286229265921093</v>
      </c>
      <c r="M286" s="302">
        <v>0.87257897871483547</v>
      </c>
      <c r="N286" s="302">
        <v>1.1225458082630777</v>
      </c>
      <c r="O286" s="302">
        <f t="shared" si="128"/>
        <v>3.9237477135700223</v>
      </c>
    </row>
    <row r="287" spans="1:15" s="236" customFormat="1" x14ac:dyDescent="0.2">
      <c r="A287" s="237" t="str">
        <f>name!E$10</f>
        <v>Sales and customer service occupations</v>
      </c>
      <c r="B287" s="302">
        <v>1.6522314264049418</v>
      </c>
      <c r="C287" s="302">
        <v>1.0825043743838076</v>
      </c>
      <c r="D287" s="302">
        <v>0.5286292522478907</v>
      </c>
      <c r="E287" s="302">
        <f t="shared" si="126"/>
        <v>3.2633650530366403</v>
      </c>
      <c r="F287" s="303"/>
      <c r="G287" s="302">
        <v>1.4200989061039626</v>
      </c>
      <c r="H287" s="302">
        <v>0.76827640013423171</v>
      </c>
      <c r="I287" s="302">
        <v>0.29859388180602658</v>
      </c>
      <c r="J287" s="302">
        <f t="shared" si="129"/>
        <v>2.4869691880442213</v>
      </c>
      <c r="K287" s="303"/>
      <c r="L287" s="302">
        <v>1.4154043047591727</v>
      </c>
      <c r="M287" s="302">
        <v>0.86591129886756879</v>
      </c>
      <c r="N287" s="302">
        <v>0.28030366679329743</v>
      </c>
      <c r="O287" s="302">
        <f t="shared" si="128"/>
        <v>2.5616192704200391</v>
      </c>
    </row>
    <row r="288" spans="1:15" s="236" customFormat="1" x14ac:dyDescent="0.2">
      <c r="A288" s="237" t="str">
        <f>name!E$11</f>
        <v>Process, plant and machine operatives</v>
      </c>
      <c r="B288" s="302">
        <v>0.51482208656653827</v>
      </c>
      <c r="C288" s="302">
        <v>0.38302901227903829</v>
      </c>
      <c r="D288" s="302">
        <v>0.14182569620528898</v>
      </c>
      <c r="E288" s="302">
        <f t="shared" si="126"/>
        <v>1.0396767950508656</v>
      </c>
      <c r="F288" s="303"/>
      <c r="G288" s="302">
        <v>0.34748709865463373</v>
      </c>
      <c r="H288" s="302">
        <v>0.29485325629550313</v>
      </c>
      <c r="I288" s="302">
        <v>0.11852481259525451</v>
      </c>
      <c r="J288" s="302">
        <f t="shared" si="129"/>
        <v>0.76086516754539135</v>
      </c>
      <c r="K288" s="303"/>
      <c r="L288" s="302">
        <v>0.27783286262362755</v>
      </c>
      <c r="M288" s="302">
        <v>0.4112942600359506</v>
      </c>
      <c r="N288" s="302">
        <v>0.14713665032470008</v>
      </c>
      <c r="O288" s="302">
        <f t="shared" si="128"/>
        <v>0.83626377298427812</v>
      </c>
    </row>
    <row r="289" spans="1:15" s="236" customFormat="1" x14ac:dyDescent="0.2">
      <c r="A289" s="237" t="str">
        <f>name!E$12</f>
        <v>Elementary occupations</v>
      </c>
      <c r="B289" s="302">
        <v>1.1656170340540206</v>
      </c>
      <c r="C289" s="302">
        <v>0.9650328636508958</v>
      </c>
      <c r="D289" s="302">
        <v>0.23745131914906889</v>
      </c>
      <c r="E289" s="302">
        <f t="shared" si="126"/>
        <v>2.3681012168539857</v>
      </c>
      <c r="F289" s="303"/>
      <c r="G289" s="302">
        <v>0.90532760717735972</v>
      </c>
      <c r="H289" s="302">
        <v>0.69279997742986854</v>
      </c>
      <c r="I289" s="302">
        <v>0.14809173277447338</v>
      </c>
      <c r="J289" s="302">
        <f t="shared" si="129"/>
        <v>1.7462193173817016</v>
      </c>
      <c r="K289" s="303"/>
      <c r="L289" s="302">
        <v>0.80526790764399714</v>
      </c>
      <c r="M289" s="302">
        <v>0.77755455058071588</v>
      </c>
      <c r="N289" s="302">
        <v>0.1937664201385019</v>
      </c>
      <c r="O289" s="302">
        <f t="shared" si="128"/>
        <v>1.7765888783632149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58.72057838198586</v>
      </c>
      <c r="C291" s="311">
        <f t="shared" ref="C291:E291" si="130">SUM(C281:C289)</f>
        <v>19.308014616600083</v>
      </c>
      <c r="D291" s="311">
        <f t="shared" si="130"/>
        <v>17.492407001414069</v>
      </c>
      <c r="E291" s="311">
        <f t="shared" si="130"/>
        <v>95.521000000000001</v>
      </c>
      <c r="F291" s="311"/>
      <c r="G291" s="311">
        <f t="shared" ref="G291:J291" si="131">SUM(G281:G289)</f>
        <v>62.495786904421394</v>
      </c>
      <c r="H291" s="311">
        <f t="shared" si="131"/>
        <v>16.602690837983392</v>
      </c>
      <c r="I291" s="311">
        <f t="shared" si="131"/>
        <v>14.053522257595207</v>
      </c>
      <c r="J291" s="311">
        <f t="shared" si="131"/>
        <v>93.152000000000001</v>
      </c>
      <c r="K291" s="311"/>
      <c r="L291" s="311">
        <f t="shared" ref="L291:O291" si="132">SUM(L281:L289)</f>
        <v>68.149821147149055</v>
      </c>
      <c r="M291" s="311">
        <f t="shared" si="132"/>
        <v>19.163488489169783</v>
      </c>
      <c r="N291" s="311">
        <f t="shared" si="132"/>
        <v>16.646690363681074</v>
      </c>
      <c r="O291" s="311">
        <f t="shared" si="132"/>
        <v>103.95999999999991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5.5615245759103766</v>
      </c>
      <c r="C298" s="302">
        <v>0.81726377076327528</v>
      </c>
      <c r="D298" s="302">
        <v>1.6739740700135839</v>
      </c>
      <c r="E298" s="302">
        <f>SUM(B298:D298)</f>
        <v>8.0527624166872354</v>
      </c>
      <c r="F298" s="303"/>
      <c r="G298" s="302">
        <v>5.1337131091877044</v>
      </c>
      <c r="H298" s="302">
        <v>1.2317738975274828</v>
      </c>
      <c r="I298" s="302">
        <v>1.8559467750704761</v>
      </c>
      <c r="J298" s="302">
        <f>SUM(G298:I298)</f>
        <v>8.2214337817856631</v>
      </c>
      <c r="K298" s="303"/>
      <c r="L298" s="302">
        <v>5.2721528408919074</v>
      </c>
      <c r="M298" s="302">
        <v>1.3198993426082462</v>
      </c>
      <c r="N298" s="302">
        <v>2.2033802779220988</v>
      </c>
      <c r="O298" s="302">
        <f>SUM(L298:N298)</f>
        <v>8.7954324614222514</v>
      </c>
    </row>
    <row r="299" spans="1:15" s="236" customFormat="1" x14ac:dyDescent="0.2">
      <c r="A299" s="237" t="str">
        <f>name!E$5</f>
        <v>Professional occupations</v>
      </c>
      <c r="B299" s="302">
        <v>5.4843342952380549</v>
      </c>
      <c r="C299" s="302">
        <v>0.8842034288332099</v>
      </c>
      <c r="D299" s="302">
        <v>1.2417781629348335</v>
      </c>
      <c r="E299" s="302">
        <f t="shared" ref="E299:E306" si="133">SUM(B299:D299)</f>
        <v>7.6103158870060987</v>
      </c>
      <c r="F299" s="303"/>
      <c r="G299" s="302">
        <v>5.7673709600273666</v>
      </c>
      <c r="H299" s="302">
        <v>1.4144231006808186</v>
      </c>
      <c r="I299" s="302">
        <v>1.2106131391901158</v>
      </c>
      <c r="J299" s="302">
        <f t="shared" ref="J299:J301" si="134">SUM(G299:I299)</f>
        <v>8.392407199898301</v>
      </c>
      <c r="K299" s="303"/>
      <c r="L299" s="302">
        <v>7.7009113741668758</v>
      </c>
      <c r="M299" s="302">
        <v>2.1924499839256817</v>
      </c>
      <c r="N299" s="302">
        <v>1.141963101449835</v>
      </c>
      <c r="O299" s="302">
        <f t="shared" ref="O299:O306" si="135">SUM(L299:N299)</f>
        <v>11.035324459542393</v>
      </c>
    </row>
    <row r="300" spans="1:15" s="236" customFormat="1" x14ac:dyDescent="0.2">
      <c r="A300" s="237" t="str">
        <f>name!E$6</f>
        <v>Associate professional occupations</v>
      </c>
      <c r="B300" s="302">
        <v>6.784084262860488</v>
      </c>
      <c r="C300" s="302">
        <v>1.2947428765785631</v>
      </c>
      <c r="D300" s="302">
        <v>2.8100497537963411</v>
      </c>
      <c r="E300" s="302">
        <f t="shared" si="133"/>
        <v>10.888876893235391</v>
      </c>
      <c r="F300" s="303"/>
      <c r="G300" s="302">
        <v>6.422266375323832</v>
      </c>
      <c r="H300" s="302">
        <v>1.6393079655772076</v>
      </c>
      <c r="I300" s="302">
        <v>2.7561803317189351</v>
      </c>
      <c r="J300" s="302">
        <f t="shared" si="134"/>
        <v>10.817754672619975</v>
      </c>
      <c r="K300" s="303"/>
      <c r="L300" s="302">
        <v>6.8376178238094996</v>
      </c>
      <c r="M300" s="302">
        <v>2.1012237294583245</v>
      </c>
      <c r="N300" s="302">
        <v>2.768462169753664</v>
      </c>
      <c r="O300" s="302">
        <f t="shared" si="135"/>
        <v>11.707303723021489</v>
      </c>
    </row>
    <row r="301" spans="1:15" s="236" customFormat="1" x14ac:dyDescent="0.2">
      <c r="A301" s="237" t="str">
        <f>name!E$7</f>
        <v>Administrative and secretarial occupations</v>
      </c>
      <c r="B301" s="302">
        <v>4.5187445073281438</v>
      </c>
      <c r="C301" s="302">
        <v>2.3199984514453882</v>
      </c>
      <c r="D301" s="302">
        <v>0.79254067695516983</v>
      </c>
      <c r="E301" s="302">
        <f t="shared" si="133"/>
        <v>7.6312836357287015</v>
      </c>
      <c r="F301" s="303"/>
      <c r="G301" s="302">
        <v>3.8011506023989101</v>
      </c>
      <c r="H301" s="302">
        <v>2.4413820207574091</v>
      </c>
      <c r="I301" s="302">
        <v>0.72485400337529005</v>
      </c>
      <c r="J301" s="302">
        <f t="shared" si="134"/>
        <v>6.9673866265316091</v>
      </c>
      <c r="K301" s="303"/>
      <c r="L301" s="302">
        <v>4.4306417022898597</v>
      </c>
      <c r="M301" s="302">
        <v>2.6508000915290451</v>
      </c>
      <c r="N301" s="302">
        <v>0.9204074234492815</v>
      </c>
      <c r="O301" s="302">
        <f t="shared" si="135"/>
        <v>8.0018492172681857</v>
      </c>
    </row>
    <row r="302" spans="1:15" s="236" customFormat="1" x14ac:dyDescent="0.2">
      <c r="A302" s="237" t="str">
        <f>name!E$8</f>
        <v>Skilled trades occupations</v>
      </c>
      <c r="B302" s="302">
        <v>1.739523137067539</v>
      </c>
      <c r="C302" s="302">
        <v>0.40538376632072776</v>
      </c>
      <c r="D302" s="302">
        <v>0.85821027687911611</v>
      </c>
      <c r="E302" s="302">
        <f t="shared" si="133"/>
        <v>3.0031171802673828</v>
      </c>
      <c r="F302" s="303"/>
      <c r="G302" s="302">
        <v>1.1452950299856544</v>
      </c>
      <c r="H302" s="302">
        <v>0.31379451588169455</v>
      </c>
      <c r="I302" s="302">
        <v>0.70505812455516348</v>
      </c>
      <c r="J302" s="302">
        <f>SUM(G302:I302)</f>
        <v>2.1641476704225124</v>
      </c>
      <c r="K302" s="303"/>
      <c r="L302" s="302">
        <v>1.0678678617621404</v>
      </c>
      <c r="M302" s="302">
        <v>0.56753653814445426</v>
      </c>
      <c r="N302" s="302">
        <v>0.8652720846363845</v>
      </c>
      <c r="O302" s="302">
        <f t="shared" si="135"/>
        <v>2.5006764845429794</v>
      </c>
    </row>
    <row r="303" spans="1:15" s="236" customFormat="1" x14ac:dyDescent="0.2">
      <c r="A303" s="237" t="str">
        <f>name!E$9</f>
        <v>Caring, leisure and other service occupations</v>
      </c>
      <c r="B303" s="302">
        <v>2.2626373660013535</v>
      </c>
      <c r="C303" s="302">
        <v>1.8127247713846506</v>
      </c>
      <c r="D303" s="302">
        <v>0.96911929934422258</v>
      </c>
      <c r="E303" s="302">
        <f t="shared" si="133"/>
        <v>5.0444814367302264</v>
      </c>
      <c r="F303" s="303"/>
      <c r="G303" s="302">
        <v>1.8958968054679812</v>
      </c>
      <c r="H303" s="302">
        <v>1.9971138125361925</v>
      </c>
      <c r="I303" s="302">
        <v>1.2103809966659635</v>
      </c>
      <c r="J303" s="302">
        <f t="shared" ref="J303:J306" si="136">SUM(G303:I303)</f>
        <v>5.1033916146701372</v>
      </c>
      <c r="K303" s="303"/>
      <c r="L303" s="302">
        <v>2.3398377137644037</v>
      </c>
      <c r="M303" s="302">
        <v>2.2182540940978495</v>
      </c>
      <c r="N303" s="302">
        <v>1.416535200710435</v>
      </c>
      <c r="O303" s="302">
        <f t="shared" si="135"/>
        <v>5.9746270085726874</v>
      </c>
    </row>
    <row r="304" spans="1:15" s="236" customFormat="1" x14ac:dyDescent="0.2">
      <c r="A304" s="237" t="str">
        <f>name!E$10</f>
        <v>Sales and customer service occupations</v>
      </c>
      <c r="B304" s="302">
        <v>2.4897328079843306</v>
      </c>
      <c r="C304" s="302">
        <v>1.0910782924100222</v>
      </c>
      <c r="D304" s="302">
        <v>0.50999805300088408</v>
      </c>
      <c r="E304" s="302">
        <f t="shared" si="133"/>
        <v>4.0908091533952371</v>
      </c>
      <c r="F304" s="303"/>
      <c r="G304" s="302">
        <v>2.0113610396185022</v>
      </c>
      <c r="H304" s="302">
        <v>1.2236588385129674</v>
      </c>
      <c r="I304" s="302">
        <v>0.40480703197658968</v>
      </c>
      <c r="J304" s="302">
        <f t="shared" si="136"/>
        <v>3.6398269101080594</v>
      </c>
      <c r="K304" s="303"/>
      <c r="L304" s="302">
        <v>2.4611082225952221</v>
      </c>
      <c r="M304" s="302">
        <v>1.6680680880927155</v>
      </c>
      <c r="N304" s="302">
        <v>0.44065958700535091</v>
      </c>
      <c r="O304" s="302">
        <f t="shared" si="135"/>
        <v>4.5698358976932889</v>
      </c>
    </row>
    <row r="305" spans="1:15" s="236" customFormat="1" x14ac:dyDescent="0.2">
      <c r="A305" s="237" t="str">
        <f>name!E$11</f>
        <v>Process, plant and machine operatives</v>
      </c>
      <c r="B305" s="302">
        <v>1.6622273201267626</v>
      </c>
      <c r="C305" s="302">
        <v>0.98000530693104948</v>
      </c>
      <c r="D305" s="302">
        <v>0.14717087768986775</v>
      </c>
      <c r="E305" s="302">
        <f t="shared" si="133"/>
        <v>2.7894035047476797</v>
      </c>
      <c r="F305" s="303"/>
      <c r="G305" s="302">
        <v>1.2400867505904061</v>
      </c>
      <c r="H305" s="302">
        <v>1.1807256887888395</v>
      </c>
      <c r="I305" s="302">
        <v>0.16877550683256878</v>
      </c>
      <c r="J305" s="302">
        <f t="shared" si="136"/>
        <v>2.5895879462118145</v>
      </c>
      <c r="K305" s="303"/>
      <c r="L305" s="302">
        <v>1.0836097957874309</v>
      </c>
      <c r="M305" s="302">
        <v>1.4320253079715339</v>
      </c>
      <c r="N305" s="302">
        <v>0.19121525533601752</v>
      </c>
      <c r="O305" s="302">
        <f t="shared" si="135"/>
        <v>2.706850359094982</v>
      </c>
    </row>
    <row r="306" spans="1:15" s="236" customFormat="1" x14ac:dyDescent="0.2">
      <c r="A306" s="237" t="str">
        <f>name!E$12</f>
        <v>Elementary occupations</v>
      </c>
      <c r="B306" s="302">
        <v>8.0626688431428537</v>
      </c>
      <c r="C306" s="302">
        <v>11.434609351561086</v>
      </c>
      <c r="D306" s="302">
        <v>1.4066716974980187</v>
      </c>
      <c r="E306" s="302">
        <f t="shared" si="133"/>
        <v>20.903949892201958</v>
      </c>
      <c r="F306" s="303"/>
      <c r="G306" s="302">
        <v>5.9306217578231974</v>
      </c>
      <c r="H306" s="302">
        <v>10.062019833270419</v>
      </c>
      <c r="I306" s="302">
        <v>1.1614219866583171</v>
      </c>
      <c r="J306" s="302">
        <f t="shared" si="136"/>
        <v>17.154063577751934</v>
      </c>
      <c r="K306" s="303"/>
      <c r="L306" s="302">
        <v>6.905054121783512</v>
      </c>
      <c r="M306" s="302">
        <v>9.2368707112249133</v>
      </c>
      <c r="N306" s="302">
        <v>1.4181755558333142</v>
      </c>
      <c r="O306" s="302">
        <f t="shared" si="135"/>
        <v>17.56010038884174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38.56547711565991</v>
      </c>
      <c r="C308" s="311">
        <f t="shared" ref="C308:E308" si="137">SUM(C298:C306)</f>
        <v>21.040010016227974</v>
      </c>
      <c r="D308" s="311">
        <f t="shared" si="137"/>
        <v>10.409512868112039</v>
      </c>
      <c r="E308" s="311">
        <f t="shared" si="137"/>
        <v>70.014999999999901</v>
      </c>
      <c r="F308" s="311"/>
      <c r="G308" s="311">
        <f t="shared" ref="G308:J308" si="138">SUM(G298:G306)</f>
        <v>33.347762430423558</v>
      </c>
      <c r="H308" s="311">
        <f t="shared" si="138"/>
        <v>21.50419967353303</v>
      </c>
      <c r="I308" s="311">
        <f t="shared" si="138"/>
        <v>10.19803789604342</v>
      </c>
      <c r="J308" s="311">
        <f t="shared" si="138"/>
        <v>65.050000000000011</v>
      </c>
      <c r="K308" s="311"/>
      <c r="L308" s="311">
        <f t="shared" ref="L308:O308" si="139">SUM(L298:L306)</f>
        <v>38.09880145685085</v>
      </c>
      <c r="M308" s="311">
        <f t="shared" si="139"/>
        <v>23.387127887052763</v>
      </c>
      <c r="N308" s="311">
        <f t="shared" si="139"/>
        <v>11.36607065609638</v>
      </c>
      <c r="O308" s="311">
        <f t="shared" si="139"/>
        <v>72.852000000000004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1.7555613479885206</v>
      </c>
      <c r="C315" s="302">
        <v>0.39108653441841523</v>
      </c>
      <c r="D315" s="302">
        <v>0.20896753652828876</v>
      </c>
      <c r="E315" s="302">
        <f>SUM(B315:D315)</f>
        <v>2.3556154189352245</v>
      </c>
      <c r="F315" s="303"/>
      <c r="G315" s="302">
        <v>1.740198450897398</v>
      </c>
      <c r="H315" s="302">
        <v>0.51073772107638504</v>
      </c>
      <c r="I315" s="302">
        <v>0.19369811240134424</v>
      </c>
      <c r="J315" s="302">
        <f>SUM(G315:I315)</f>
        <v>2.4446342843751272</v>
      </c>
      <c r="K315" s="303"/>
      <c r="L315" s="302">
        <v>1.6773286549648205</v>
      </c>
      <c r="M315" s="302">
        <v>0.60797215604727262</v>
      </c>
      <c r="N315" s="302">
        <v>0.19661483415644465</v>
      </c>
      <c r="O315" s="302">
        <f>SUM(L315:N315)</f>
        <v>2.481915645168538</v>
      </c>
    </row>
    <row r="316" spans="1:15" s="236" customFormat="1" x14ac:dyDescent="0.2">
      <c r="A316" s="237" t="str">
        <f>name!E$5</f>
        <v>Professional occupations</v>
      </c>
      <c r="B316" s="302">
        <v>3.1782714562093477</v>
      </c>
      <c r="C316" s="302">
        <v>1.0669079334665494</v>
      </c>
      <c r="D316" s="302">
        <v>0.41745130959784738</v>
      </c>
      <c r="E316" s="302">
        <f t="shared" ref="E316:E323" si="140">SUM(B316:D316)</f>
        <v>4.6626306992737447</v>
      </c>
      <c r="F316" s="303"/>
      <c r="G316" s="302">
        <v>3.6645336120452128</v>
      </c>
      <c r="H316" s="302">
        <v>1.3213923939208467</v>
      </c>
      <c r="I316" s="302">
        <v>0.3979509815381872</v>
      </c>
      <c r="J316" s="302">
        <f t="shared" ref="J316:J318" si="141">SUM(G316:I316)</f>
        <v>5.3838769875042471</v>
      </c>
      <c r="K316" s="303"/>
      <c r="L316" s="302">
        <v>4.4513621456783605</v>
      </c>
      <c r="M316" s="302">
        <v>1.6442784812636191</v>
      </c>
      <c r="N316" s="302">
        <v>0.28940379907792585</v>
      </c>
      <c r="O316" s="302">
        <f t="shared" ref="O316:O323" si="142">SUM(L316:N316)</f>
        <v>6.3850444260199053</v>
      </c>
    </row>
    <row r="317" spans="1:15" s="236" customFormat="1" x14ac:dyDescent="0.2">
      <c r="A317" s="237" t="str">
        <f>name!E$6</f>
        <v>Associate professional occupations</v>
      </c>
      <c r="B317" s="302">
        <v>7.6741575051260407</v>
      </c>
      <c r="C317" s="302">
        <v>1.3478479267002894</v>
      </c>
      <c r="D317" s="302">
        <v>0.2926157464755354</v>
      </c>
      <c r="E317" s="302">
        <f t="shared" si="140"/>
        <v>9.3146211783018646</v>
      </c>
      <c r="F317" s="303"/>
      <c r="G317" s="302">
        <v>7.6428036039410312</v>
      </c>
      <c r="H317" s="302">
        <v>1.348813273843368</v>
      </c>
      <c r="I317" s="302">
        <v>0.22491857769323412</v>
      </c>
      <c r="J317" s="302">
        <f t="shared" si="141"/>
        <v>9.2165354554776329</v>
      </c>
      <c r="K317" s="303"/>
      <c r="L317" s="302">
        <v>7.5646642912984818</v>
      </c>
      <c r="M317" s="302">
        <v>1.5062096480423504</v>
      </c>
      <c r="N317" s="302">
        <v>0.21015939869437544</v>
      </c>
      <c r="O317" s="302">
        <f t="shared" si="142"/>
        <v>9.2810333380352077</v>
      </c>
    </row>
    <row r="318" spans="1:15" s="236" customFormat="1" x14ac:dyDescent="0.2">
      <c r="A318" s="237" t="str">
        <f>name!E$7</f>
        <v>Administrative and secretarial occupations</v>
      </c>
      <c r="B318" s="302">
        <v>3.4858644582429101</v>
      </c>
      <c r="C318" s="302">
        <v>3.79540921342375</v>
      </c>
      <c r="D318" s="302">
        <v>8.9234915919405924E-2</v>
      </c>
      <c r="E318" s="302">
        <f t="shared" si="140"/>
        <v>7.370508587586067</v>
      </c>
      <c r="F318" s="303"/>
      <c r="G318" s="302">
        <v>2.9127402233079493</v>
      </c>
      <c r="H318" s="302">
        <v>3.3266269030777695</v>
      </c>
      <c r="I318" s="302">
        <v>7.1789758637936574E-2</v>
      </c>
      <c r="J318" s="302">
        <f t="shared" si="141"/>
        <v>6.3111568850236557</v>
      </c>
      <c r="K318" s="303"/>
      <c r="L318" s="302">
        <v>2.1851475328569601</v>
      </c>
      <c r="M318" s="302">
        <v>3.1761686624856735</v>
      </c>
      <c r="N318" s="302">
        <v>4.0585146893012097E-2</v>
      </c>
      <c r="O318" s="302">
        <f t="shared" si="142"/>
        <v>5.4019013422356457</v>
      </c>
    </row>
    <row r="319" spans="1:15" s="236" customFormat="1" x14ac:dyDescent="0.2">
      <c r="A319" s="237" t="str">
        <f>name!E$8</f>
        <v>Skilled trades occupations</v>
      </c>
      <c r="B319" s="302">
        <v>0.3122642304400724</v>
      </c>
      <c r="C319" s="302">
        <v>4.0714940678929161E-2</v>
      </c>
      <c r="D319" s="302">
        <v>0.14813829718966551</v>
      </c>
      <c r="E319" s="302">
        <f t="shared" si="140"/>
        <v>0.5011174683086671</v>
      </c>
      <c r="F319" s="303"/>
      <c r="G319" s="302">
        <v>0.22495970442207072</v>
      </c>
      <c r="H319" s="302">
        <v>2.9953321636863067E-2</v>
      </c>
      <c r="I319" s="302">
        <v>7.0591143687574284E-2</v>
      </c>
      <c r="J319" s="302">
        <f>SUM(G319:I319)</f>
        <v>0.32550416974650809</v>
      </c>
      <c r="K319" s="303"/>
      <c r="L319" s="302">
        <v>0.25024002736414686</v>
      </c>
      <c r="M319" s="302">
        <v>6.5258503458469758E-2</v>
      </c>
      <c r="N319" s="302">
        <v>8.0599329300838143E-2</v>
      </c>
      <c r="O319" s="302">
        <f t="shared" si="142"/>
        <v>0.39609786012345471</v>
      </c>
    </row>
    <row r="320" spans="1:15" s="236" customFormat="1" x14ac:dyDescent="0.2">
      <c r="A320" s="237" t="str">
        <f>name!E$9</f>
        <v>Caring, leisure and other service occupations</v>
      </c>
      <c r="B320" s="302">
        <v>0.58553578035468279</v>
      </c>
      <c r="C320" s="302">
        <v>0.25649894889461977</v>
      </c>
      <c r="D320" s="302">
        <v>7.3588002528851573E-2</v>
      </c>
      <c r="E320" s="302">
        <f t="shared" si="140"/>
        <v>0.91562273177815412</v>
      </c>
      <c r="F320" s="303"/>
      <c r="G320" s="302">
        <v>0.4970094571067265</v>
      </c>
      <c r="H320" s="302">
        <v>0.23715213808894134</v>
      </c>
      <c r="I320" s="302">
        <v>8.0041989107078673E-2</v>
      </c>
      <c r="J320" s="302">
        <f t="shared" ref="J320:J323" si="143">SUM(G320:I320)</f>
        <v>0.81420358430274653</v>
      </c>
      <c r="K320" s="303"/>
      <c r="L320" s="302">
        <v>0.57024122472138061</v>
      </c>
      <c r="M320" s="302">
        <v>0.24359897433019964</v>
      </c>
      <c r="N320" s="302">
        <v>8.942877611072729E-2</v>
      </c>
      <c r="O320" s="302">
        <f t="shared" si="142"/>
        <v>0.90326897516230753</v>
      </c>
    </row>
    <row r="321" spans="1:15" s="236" customFormat="1" x14ac:dyDescent="0.2">
      <c r="A321" s="237" t="str">
        <f>name!E$10</f>
        <v>Sales and customer service occupations</v>
      </c>
      <c r="B321" s="302">
        <v>0.29882936165002788</v>
      </c>
      <c r="C321" s="302">
        <v>0.34883146686001715</v>
      </c>
      <c r="D321" s="302">
        <v>5.3963310670172668E-2</v>
      </c>
      <c r="E321" s="302">
        <f t="shared" si="140"/>
        <v>0.70162413918021771</v>
      </c>
      <c r="F321" s="303"/>
      <c r="G321" s="302">
        <v>0.25849969026362091</v>
      </c>
      <c r="H321" s="302">
        <v>0.33570338194125154</v>
      </c>
      <c r="I321" s="302">
        <v>3.5140276424642861E-2</v>
      </c>
      <c r="J321" s="302">
        <f t="shared" si="143"/>
        <v>0.62934334862951535</v>
      </c>
      <c r="K321" s="303"/>
      <c r="L321" s="302">
        <v>0.25661911382146096</v>
      </c>
      <c r="M321" s="302">
        <v>0.40284335201910976</v>
      </c>
      <c r="N321" s="302">
        <v>3.2217004899402851E-2</v>
      </c>
      <c r="O321" s="302">
        <f t="shared" si="142"/>
        <v>0.6916794707399736</v>
      </c>
    </row>
    <row r="322" spans="1:15" s="236" customFormat="1" x14ac:dyDescent="0.2">
      <c r="A322" s="237" t="str">
        <f>name!E$11</f>
        <v>Process, plant and machine operatives</v>
      </c>
      <c r="B322" s="302">
        <v>0.19576614556458646</v>
      </c>
      <c r="C322" s="302">
        <v>0.11362267266027534</v>
      </c>
      <c r="D322" s="302">
        <v>2.9087213878272344E-2</v>
      </c>
      <c r="E322" s="302">
        <f t="shared" si="140"/>
        <v>0.33847603210313415</v>
      </c>
      <c r="F322" s="303"/>
      <c r="G322" s="302">
        <v>0.13296988422424016</v>
      </c>
      <c r="H322" s="302">
        <v>8.1701514300993219E-2</v>
      </c>
      <c r="I322" s="302">
        <v>3.080589806803875E-2</v>
      </c>
      <c r="J322" s="302">
        <f t="shared" si="143"/>
        <v>0.24547729659327211</v>
      </c>
      <c r="K322" s="303"/>
      <c r="L322" s="302">
        <v>0.1281575317624748</v>
      </c>
      <c r="M322" s="302">
        <v>0.1126259430573317</v>
      </c>
      <c r="N322" s="302">
        <v>7.9077861186005002E-2</v>
      </c>
      <c r="O322" s="302">
        <f t="shared" si="142"/>
        <v>0.31986133600581151</v>
      </c>
    </row>
    <row r="323" spans="1:15" s="236" customFormat="1" x14ac:dyDescent="0.2">
      <c r="A323" s="237" t="str">
        <f>name!E$12</f>
        <v>Elementary occupations</v>
      </c>
      <c r="B323" s="302">
        <v>0.46135305189562797</v>
      </c>
      <c r="C323" s="302">
        <v>0.65798340678954703</v>
      </c>
      <c r="D323" s="302">
        <v>0.30444728584776143</v>
      </c>
      <c r="E323" s="302">
        <f t="shared" si="140"/>
        <v>1.4237837445329364</v>
      </c>
      <c r="F323" s="303"/>
      <c r="G323" s="302">
        <v>0.33241677889415688</v>
      </c>
      <c r="H323" s="302">
        <v>0.46903428900607785</v>
      </c>
      <c r="I323" s="302">
        <v>0.25881692044710636</v>
      </c>
      <c r="J323" s="302">
        <f t="shared" si="143"/>
        <v>1.0602679883473409</v>
      </c>
      <c r="K323" s="303"/>
      <c r="L323" s="302">
        <v>0.3193210211693906</v>
      </c>
      <c r="M323" s="302">
        <v>0.40662931532242463</v>
      </c>
      <c r="N323" s="302">
        <v>0.40624727001736083</v>
      </c>
      <c r="O323" s="302">
        <f t="shared" si="142"/>
        <v>1.1321976065091759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17.947603337471818</v>
      </c>
      <c r="C325" s="311">
        <f t="shared" ref="C325:E325" si="144">SUM(C315:C323)</f>
        <v>8.0189030438923918</v>
      </c>
      <c r="D325" s="311">
        <f t="shared" si="144"/>
        <v>1.6174936186358009</v>
      </c>
      <c r="E325" s="311">
        <f t="shared" si="144"/>
        <v>27.58400000000001</v>
      </c>
      <c r="F325" s="311"/>
      <c r="G325" s="311">
        <f t="shared" ref="G325:J325" si="145">SUM(G315:G323)</f>
        <v>17.406131405102407</v>
      </c>
      <c r="H325" s="311">
        <f t="shared" si="145"/>
        <v>7.6611149368924965</v>
      </c>
      <c r="I325" s="311">
        <f t="shared" si="145"/>
        <v>1.3637536580051433</v>
      </c>
      <c r="J325" s="311">
        <f t="shared" si="145"/>
        <v>26.431000000000047</v>
      </c>
      <c r="K325" s="311"/>
      <c r="L325" s="311">
        <f t="shared" ref="L325:O325" si="146">SUM(L315:L323)</f>
        <v>17.403081543637477</v>
      </c>
      <c r="M325" s="311">
        <f t="shared" si="146"/>
        <v>8.1655850360264495</v>
      </c>
      <c r="N325" s="311">
        <f t="shared" si="146"/>
        <v>1.424333420336092</v>
      </c>
      <c r="O325" s="311">
        <f t="shared" si="146"/>
        <v>26.993000000000023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1.3716952452328424</v>
      </c>
      <c r="C332" s="302">
        <v>0.54747514538768838</v>
      </c>
      <c r="D332" s="302">
        <v>0.78749603731358342</v>
      </c>
      <c r="E332" s="302">
        <f>SUM(B332:D332)</f>
        <v>2.7066664279341142</v>
      </c>
      <c r="F332" s="303"/>
      <c r="G332" s="302">
        <v>1.2061352977115889</v>
      </c>
      <c r="H332" s="302">
        <v>0.73423644150143486</v>
      </c>
      <c r="I332" s="302">
        <v>0.8094893970356587</v>
      </c>
      <c r="J332" s="302">
        <f>SUM(G332:I332)</f>
        <v>2.7498611362486827</v>
      </c>
      <c r="K332" s="303"/>
      <c r="L332" s="302">
        <v>1.0959027561716066</v>
      </c>
      <c r="M332" s="302">
        <v>0.89165129672070287</v>
      </c>
      <c r="N332" s="302">
        <v>0.92290138203625538</v>
      </c>
      <c r="O332" s="302">
        <f>SUM(L332:N332)</f>
        <v>2.910455434928565</v>
      </c>
    </row>
    <row r="333" spans="1:15" s="236" customFormat="1" x14ac:dyDescent="0.2">
      <c r="A333" s="237" t="str">
        <f>name!E$5</f>
        <v>Professional occupations</v>
      </c>
      <c r="B333" s="302">
        <v>21.682826612749775</v>
      </c>
      <c r="C333" s="302">
        <v>12.547945360607944</v>
      </c>
      <c r="D333" s="302">
        <v>4.1674005986538099</v>
      </c>
      <c r="E333" s="302">
        <f t="shared" ref="E333:E340" si="147">SUM(B333:D333)</f>
        <v>38.398172572011532</v>
      </c>
      <c r="F333" s="303"/>
      <c r="G333" s="302">
        <v>20.249402560740005</v>
      </c>
      <c r="H333" s="302">
        <v>14.075547025629854</v>
      </c>
      <c r="I333" s="302">
        <v>4.8615939235289352</v>
      </c>
      <c r="J333" s="302">
        <f t="shared" ref="J333:J335" si="148">SUM(G333:I333)</f>
        <v>39.186543509898797</v>
      </c>
      <c r="K333" s="303"/>
      <c r="L333" s="302">
        <v>21.13674312197735</v>
      </c>
      <c r="M333" s="302">
        <v>16.043801941195852</v>
      </c>
      <c r="N333" s="302">
        <v>5.0279799800873155</v>
      </c>
      <c r="O333" s="302">
        <f t="shared" ref="O333:O340" si="149">SUM(L333:N333)</f>
        <v>42.208525043260515</v>
      </c>
    </row>
    <row r="334" spans="1:15" s="236" customFormat="1" x14ac:dyDescent="0.2">
      <c r="A334" s="237" t="str">
        <f>name!E$6</f>
        <v>Associate professional occupations</v>
      </c>
      <c r="B334" s="302">
        <v>2.5326901093630156</v>
      </c>
      <c r="C334" s="302">
        <v>2.4804258599469917</v>
      </c>
      <c r="D334" s="302">
        <v>2.0588569398994272</v>
      </c>
      <c r="E334" s="302">
        <f t="shared" si="147"/>
        <v>7.0719729092094346</v>
      </c>
      <c r="F334" s="303"/>
      <c r="G334" s="302">
        <v>2.3363515436059723</v>
      </c>
      <c r="H334" s="302">
        <v>2.7205757272345026</v>
      </c>
      <c r="I334" s="302">
        <v>1.6791367609760719</v>
      </c>
      <c r="J334" s="302">
        <f t="shared" si="148"/>
        <v>6.7360640318165474</v>
      </c>
      <c r="K334" s="303"/>
      <c r="L334" s="302">
        <v>2.772444397449616</v>
      </c>
      <c r="M334" s="302">
        <v>3.4303519918964849</v>
      </c>
      <c r="N334" s="302">
        <v>1.7728518721164406</v>
      </c>
      <c r="O334" s="302">
        <f t="shared" si="149"/>
        <v>7.9756482614625419</v>
      </c>
    </row>
    <row r="335" spans="1:15" s="236" customFormat="1" x14ac:dyDescent="0.2">
      <c r="A335" s="237" t="str">
        <f>name!E$7</f>
        <v>Administrative and secretarial occupations</v>
      </c>
      <c r="B335" s="302">
        <v>1.9608504003042042</v>
      </c>
      <c r="C335" s="302">
        <v>3.4061921878834949</v>
      </c>
      <c r="D335" s="302">
        <v>0.30723915244780109</v>
      </c>
      <c r="E335" s="302">
        <f t="shared" si="147"/>
        <v>5.6742817406355002</v>
      </c>
      <c r="F335" s="303"/>
      <c r="G335" s="302">
        <v>1.4459859344836328</v>
      </c>
      <c r="H335" s="302">
        <v>2.9351368197950376</v>
      </c>
      <c r="I335" s="302">
        <v>0.22267312848519485</v>
      </c>
      <c r="J335" s="302">
        <f t="shared" si="148"/>
        <v>4.6037958827638654</v>
      </c>
      <c r="K335" s="303"/>
      <c r="L335" s="302">
        <v>0.9803090718707087</v>
      </c>
      <c r="M335" s="302">
        <v>1.6482559396291923</v>
      </c>
      <c r="N335" s="302">
        <v>0.17740249721443407</v>
      </c>
      <c r="O335" s="302">
        <f t="shared" si="149"/>
        <v>2.805967508714335</v>
      </c>
    </row>
    <row r="336" spans="1:15" s="236" customFormat="1" x14ac:dyDescent="0.2">
      <c r="A336" s="237" t="str">
        <f>name!E$8</f>
        <v>Skilled trades occupations</v>
      </c>
      <c r="B336" s="302">
        <v>0.71936158601565614</v>
      </c>
      <c r="C336" s="302">
        <v>0.44136155158531115</v>
      </c>
      <c r="D336" s="302">
        <v>0.19760715008731033</v>
      </c>
      <c r="E336" s="302">
        <f t="shared" si="147"/>
        <v>1.3583302876882777</v>
      </c>
      <c r="F336" s="303"/>
      <c r="G336" s="302">
        <v>0.45612640727427617</v>
      </c>
      <c r="H336" s="302">
        <v>0.30336243981305144</v>
      </c>
      <c r="I336" s="302">
        <v>0.16182784263624905</v>
      </c>
      <c r="J336" s="302">
        <f>SUM(G336:I336)</f>
        <v>0.92131668972357661</v>
      </c>
      <c r="K336" s="303"/>
      <c r="L336" s="302">
        <v>0.32203784222189485</v>
      </c>
      <c r="M336" s="302">
        <v>0.18410553118649733</v>
      </c>
      <c r="N336" s="302">
        <v>0.15297548746358938</v>
      </c>
      <c r="O336" s="302">
        <f t="shared" si="149"/>
        <v>0.65911886087198157</v>
      </c>
    </row>
    <row r="337" spans="1:15" s="236" customFormat="1" x14ac:dyDescent="0.2">
      <c r="A337" s="237" t="str">
        <f>name!E$9</f>
        <v>Caring, leisure and other service occupations</v>
      </c>
      <c r="B337" s="302">
        <v>7.467560694717795</v>
      </c>
      <c r="C337" s="302">
        <v>9.0292370085572919</v>
      </c>
      <c r="D337" s="302">
        <v>0.70076306073054084</v>
      </c>
      <c r="E337" s="302">
        <f t="shared" si="147"/>
        <v>17.197560764005626</v>
      </c>
      <c r="F337" s="303"/>
      <c r="G337" s="302">
        <v>5.7512161541234565</v>
      </c>
      <c r="H337" s="302">
        <v>8.3574897919807736</v>
      </c>
      <c r="I337" s="302">
        <v>0.57725795838114258</v>
      </c>
      <c r="J337" s="302">
        <f t="shared" ref="J337:J340" si="150">SUM(G337:I337)</f>
        <v>14.685963904485373</v>
      </c>
      <c r="K337" s="303"/>
      <c r="L337" s="302">
        <v>6.8698114924857778</v>
      </c>
      <c r="M337" s="302">
        <v>8.1829206665388998</v>
      </c>
      <c r="N337" s="302">
        <v>0.64946976912994792</v>
      </c>
      <c r="O337" s="302">
        <f t="shared" si="149"/>
        <v>15.702201928154626</v>
      </c>
    </row>
    <row r="338" spans="1:15" s="236" customFormat="1" x14ac:dyDescent="0.2">
      <c r="A338" s="237" t="str">
        <f>name!E$10</f>
        <v>Sales and customer service occupations</v>
      </c>
      <c r="B338" s="302">
        <v>0.17731879605217887</v>
      </c>
      <c r="C338" s="302">
        <v>0.2787974222775616</v>
      </c>
      <c r="D338" s="302">
        <v>0.13770241094951047</v>
      </c>
      <c r="E338" s="302">
        <f t="shared" si="147"/>
        <v>0.59381862927925089</v>
      </c>
      <c r="F338" s="303"/>
      <c r="G338" s="302">
        <v>0.13336329664071594</v>
      </c>
      <c r="H338" s="302">
        <v>0.24806539037089398</v>
      </c>
      <c r="I338" s="302">
        <v>8.9618474773448656E-2</v>
      </c>
      <c r="J338" s="302">
        <f t="shared" si="150"/>
        <v>0.47104716178505857</v>
      </c>
      <c r="K338" s="303"/>
      <c r="L338" s="302">
        <v>0.14775525754075539</v>
      </c>
      <c r="M338" s="302">
        <v>0.24583643288923826</v>
      </c>
      <c r="N338" s="302">
        <v>8.5188102193610518E-2</v>
      </c>
      <c r="O338" s="302">
        <f t="shared" si="149"/>
        <v>0.47877979262360415</v>
      </c>
    </row>
    <row r="339" spans="1:15" s="236" customFormat="1" x14ac:dyDescent="0.2">
      <c r="A339" s="237" t="str">
        <f>name!E$11</f>
        <v>Process, plant and machine operatives</v>
      </c>
      <c r="B339" s="302">
        <v>0.11122100652844621</v>
      </c>
      <c r="C339" s="302">
        <v>0.20457864271650764</v>
      </c>
      <c r="D339" s="302">
        <v>1.335078281005909</v>
      </c>
      <c r="E339" s="302">
        <f t="shared" si="147"/>
        <v>1.6508779302508629</v>
      </c>
      <c r="F339" s="303"/>
      <c r="G339" s="302">
        <v>6.7782184791001093E-2</v>
      </c>
      <c r="H339" s="302">
        <v>0.16899656190347437</v>
      </c>
      <c r="I339" s="302">
        <v>1.6203217595841579</v>
      </c>
      <c r="J339" s="302">
        <f t="shared" si="150"/>
        <v>1.8571005062786334</v>
      </c>
      <c r="K339" s="303"/>
      <c r="L339" s="302">
        <v>5.0093364632753601E-2</v>
      </c>
      <c r="M339" s="302">
        <v>0.19402074518488865</v>
      </c>
      <c r="N339" s="302">
        <v>1.6362066557905672</v>
      </c>
      <c r="O339" s="302">
        <f t="shared" si="149"/>
        <v>1.8803207656082095</v>
      </c>
    </row>
    <row r="340" spans="1:15" s="236" customFormat="1" x14ac:dyDescent="0.2">
      <c r="A340" s="237" t="str">
        <f>name!E$12</f>
        <v>Elementary occupations</v>
      </c>
      <c r="B340" s="302">
        <v>0.42195392268817339</v>
      </c>
      <c r="C340" s="302">
        <v>4.8707972490125906</v>
      </c>
      <c r="D340" s="302">
        <v>0.16756756728459968</v>
      </c>
      <c r="E340" s="302">
        <f t="shared" si="147"/>
        <v>5.4603187389853636</v>
      </c>
      <c r="F340" s="303"/>
      <c r="G340" s="302">
        <v>0.26756947036372297</v>
      </c>
      <c r="H340" s="302">
        <v>3.5541565032661588</v>
      </c>
      <c r="I340" s="302">
        <v>8.2581203369588893E-2</v>
      </c>
      <c r="J340" s="302">
        <f t="shared" si="150"/>
        <v>3.9043071769994708</v>
      </c>
      <c r="K340" s="303"/>
      <c r="L340" s="302">
        <v>0.20542455006791538</v>
      </c>
      <c r="M340" s="302">
        <v>1.5340179204893631</v>
      </c>
      <c r="N340" s="302">
        <v>0.20853993381839436</v>
      </c>
      <c r="O340" s="302">
        <f t="shared" si="149"/>
        <v>1.9479824043756728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36.445478373652087</v>
      </c>
      <c r="C342" s="311">
        <f t="shared" ref="C342:E342" si="151">SUM(C332:C340)</f>
        <v>33.806810427975385</v>
      </c>
      <c r="D342" s="311">
        <f t="shared" si="151"/>
        <v>9.8597111983724925</v>
      </c>
      <c r="E342" s="311">
        <f t="shared" si="151"/>
        <v>80.111999999999966</v>
      </c>
      <c r="F342" s="311"/>
      <c r="G342" s="311">
        <f t="shared" ref="G342:J342" si="152">SUM(G332:G340)</f>
        <v>31.913932849734369</v>
      </c>
      <c r="H342" s="311">
        <f t="shared" si="152"/>
        <v>33.097566701495175</v>
      </c>
      <c r="I342" s="311">
        <f t="shared" si="152"/>
        <v>10.104500448770448</v>
      </c>
      <c r="J342" s="311">
        <f t="shared" si="152"/>
        <v>75.115999999999985</v>
      </c>
      <c r="K342" s="311"/>
      <c r="L342" s="311">
        <f t="shared" ref="L342:O342" si="153">SUM(L332:L340)</f>
        <v>33.580521854418386</v>
      </c>
      <c r="M342" s="311">
        <f t="shared" si="153"/>
        <v>32.35496246573112</v>
      </c>
      <c r="N342" s="311">
        <f t="shared" si="153"/>
        <v>10.633515679850555</v>
      </c>
      <c r="O342" s="311">
        <f t="shared" si="153"/>
        <v>76.569000000000045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3.001921750404736</v>
      </c>
      <c r="C349" s="302">
        <v>0.91361556850813663</v>
      </c>
      <c r="D349" s="302">
        <v>0.3875560296591225</v>
      </c>
      <c r="E349" s="302">
        <f>SUM(B349:D349)</f>
        <v>4.3030933485719949</v>
      </c>
      <c r="F349" s="303"/>
      <c r="G349" s="302">
        <v>3.2253052656316572</v>
      </c>
      <c r="H349" s="302">
        <v>1.3220553684846785</v>
      </c>
      <c r="I349" s="302">
        <v>0.53811575385176391</v>
      </c>
      <c r="J349" s="302">
        <f>SUM(G349:I349)</f>
        <v>5.0854763879680993</v>
      </c>
      <c r="K349" s="303"/>
      <c r="L349" s="302">
        <v>3.0473113296876155</v>
      </c>
      <c r="M349" s="302">
        <v>1.5090200883399982</v>
      </c>
      <c r="N349" s="302">
        <v>0.66439149251431584</v>
      </c>
      <c r="O349" s="302">
        <f>SUM(L349:N349)</f>
        <v>5.2207229105419293</v>
      </c>
    </row>
    <row r="350" spans="1:15" s="236" customFormat="1" x14ac:dyDescent="0.2">
      <c r="A350" s="237" t="str">
        <f>name!E$5</f>
        <v>Professional occupations</v>
      </c>
      <c r="B350" s="302">
        <v>14.941548155002193</v>
      </c>
      <c r="C350" s="302">
        <v>7.4380795871837018</v>
      </c>
      <c r="D350" s="302">
        <v>2.4618853905925984</v>
      </c>
      <c r="E350" s="302">
        <f t="shared" ref="E350:E357" si="154">SUM(B350:D350)</f>
        <v>24.841513132778495</v>
      </c>
      <c r="F350" s="303"/>
      <c r="G350" s="302">
        <v>16.924738727999255</v>
      </c>
      <c r="H350" s="302">
        <v>9.3241706433945755</v>
      </c>
      <c r="I350" s="302">
        <v>3.0105984062005371</v>
      </c>
      <c r="J350" s="302">
        <f t="shared" ref="J350:J352" si="155">SUM(G350:I350)</f>
        <v>29.259507777594365</v>
      </c>
      <c r="K350" s="303"/>
      <c r="L350" s="302">
        <v>17.645114864189448</v>
      </c>
      <c r="M350" s="302">
        <v>9.4325329812072489</v>
      </c>
      <c r="N350" s="302">
        <v>3.3104424301360877</v>
      </c>
      <c r="O350" s="302">
        <f t="shared" ref="O350:O357" si="156">SUM(L350:N350)</f>
        <v>30.388090275532786</v>
      </c>
    </row>
    <row r="351" spans="1:15" s="236" customFormat="1" x14ac:dyDescent="0.2">
      <c r="A351" s="237" t="str">
        <f>name!E$6</f>
        <v>Associate professional occupations</v>
      </c>
      <c r="B351" s="302">
        <v>6.3183064065166672</v>
      </c>
      <c r="C351" s="302">
        <v>4.3336954324013899</v>
      </c>
      <c r="D351" s="302">
        <v>1.4092313668863155</v>
      </c>
      <c r="E351" s="302">
        <f t="shared" si="154"/>
        <v>12.061233205804372</v>
      </c>
      <c r="F351" s="303"/>
      <c r="G351" s="302">
        <v>6.9797217171925734</v>
      </c>
      <c r="H351" s="302">
        <v>5.2793113463490142</v>
      </c>
      <c r="I351" s="302">
        <v>1.2192571953196232</v>
      </c>
      <c r="J351" s="302">
        <f t="shared" si="155"/>
        <v>13.478290258861209</v>
      </c>
      <c r="K351" s="303"/>
      <c r="L351" s="302">
        <v>11.076735718073811</v>
      </c>
      <c r="M351" s="302">
        <v>7.6628559614965148</v>
      </c>
      <c r="N351" s="302">
        <v>1.6949456871991035</v>
      </c>
      <c r="O351" s="302">
        <f t="shared" si="156"/>
        <v>20.434537366769426</v>
      </c>
    </row>
    <row r="352" spans="1:15" s="236" customFormat="1" x14ac:dyDescent="0.2">
      <c r="A352" s="237" t="str">
        <f>name!E$7</f>
        <v>Administrative and secretarial occupations</v>
      </c>
      <c r="B352" s="302">
        <v>4.6158725971381758</v>
      </c>
      <c r="C352" s="302">
        <v>5.8983391918487635</v>
      </c>
      <c r="D352" s="302">
        <v>0.37772498083146433</v>
      </c>
      <c r="E352" s="302">
        <f t="shared" si="154"/>
        <v>10.891936769818404</v>
      </c>
      <c r="F352" s="303"/>
      <c r="G352" s="302">
        <v>4.2632699466711772</v>
      </c>
      <c r="H352" s="302">
        <v>5.5695272218690279</v>
      </c>
      <c r="I352" s="302">
        <v>0.24924126666812435</v>
      </c>
      <c r="J352" s="302">
        <f t="shared" si="155"/>
        <v>10.082038435208329</v>
      </c>
      <c r="K352" s="303"/>
      <c r="L352" s="302">
        <v>3.6120679835879521</v>
      </c>
      <c r="M352" s="302">
        <v>3.0939074482498135</v>
      </c>
      <c r="N352" s="302">
        <v>0.14869773136342895</v>
      </c>
      <c r="O352" s="302">
        <f t="shared" si="156"/>
        <v>6.8546731632011948</v>
      </c>
    </row>
    <row r="353" spans="1:15" s="236" customFormat="1" x14ac:dyDescent="0.2">
      <c r="A353" s="237" t="str">
        <f>name!E$8</f>
        <v>Skilled trades occupations</v>
      </c>
      <c r="B353" s="302">
        <v>0.57706750514647864</v>
      </c>
      <c r="C353" s="302">
        <v>0.51741395740838447</v>
      </c>
      <c r="D353" s="302">
        <v>0.11239211945456179</v>
      </c>
      <c r="E353" s="302">
        <f t="shared" si="154"/>
        <v>1.206873582009425</v>
      </c>
      <c r="F353" s="303"/>
      <c r="G353" s="302">
        <v>0.40508889332761627</v>
      </c>
      <c r="H353" s="302">
        <v>0.3835567611482853</v>
      </c>
      <c r="I353" s="302">
        <v>0.16456354921317948</v>
      </c>
      <c r="J353" s="302">
        <f>SUM(G353:I353)</f>
        <v>0.95320920368908102</v>
      </c>
      <c r="K353" s="303"/>
      <c r="L353" s="302">
        <v>0.27330017829648739</v>
      </c>
      <c r="M353" s="302">
        <v>0.29707407722458301</v>
      </c>
      <c r="N353" s="302">
        <v>0.144493331816656</v>
      </c>
      <c r="O353" s="302">
        <f t="shared" si="156"/>
        <v>0.71486758733772648</v>
      </c>
    </row>
    <row r="354" spans="1:15" s="236" customFormat="1" x14ac:dyDescent="0.2">
      <c r="A354" s="237" t="str">
        <f>name!E$9</f>
        <v>Caring, leisure and other service occupations</v>
      </c>
      <c r="B354" s="302">
        <v>16.299456664105811</v>
      </c>
      <c r="C354" s="302">
        <v>14.105473333293473</v>
      </c>
      <c r="D354" s="302">
        <v>3.5359403825899864</v>
      </c>
      <c r="E354" s="302">
        <f t="shared" si="154"/>
        <v>33.940870379989271</v>
      </c>
      <c r="F354" s="303"/>
      <c r="G354" s="302">
        <v>15.757087817364935</v>
      </c>
      <c r="H354" s="302">
        <v>14.456827643067998</v>
      </c>
      <c r="I354" s="302">
        <v>3.3671023369656417</v>
      </c>
      <c r="J354" s="302">
        <f t="shared" ref="J354:J357" si="157">SUM(G354:I354)</f>
        <v>33.581017797398573</v>
      </c>
      <c r="K354" s="303"/>
      <c r="L354" s="302">
        <v>18.078920776399709</v>
      </c>
      <c r="M354" s="302">
        <v>13.929526767942175</v>
      </c>
      <c r="N354" s="302">
        <v>3.837121825262515</v>
      </c>
      <c r="O354" s="302">
        <f t="shared" si="156"/>
        <v>35.845569369604398</v>
      </c>
    </row>
    <row r="355" spans="1:15" s="236" customFormat="1" x14ac:dyDescent="0.2">
      <c r="A355" s="237" t="str">
        <f>name!E$10</f>
        <v>Sales and customer service occupations</v>
      </c>
      <c r="B355" s="302">
        <v>0.60179287837243267</v>
      </c>
      <c r="C355" s="302">
        <v>0.67947127774263349</v>
      </c>
      <c r="D355" s="302">
        <v>9.5054201582319767E-2</v>
      </c>
      <c r="E355" s="302">
        <f t="shared" si="154"/>
        <v>1.3763183576973859</v>
      </c>
      <c r="F355" s="303"/>
      <c r="G355" s="302">
        <v>0.55924887743107965</v>
      </c>
      <c r="H355" s="302">
        <v>0.64338852146899339</v>
      </c>
      <c r="I355" s="302">
        <v>6.3901725224666583E-2</v>
      </c>
      <c r="J355" s="302">
        <f t="shared" si="157"/>
        <v>1.2665391241247397</v>
      </c>
      <c r="K355" s="303"/>
      <c r="L355" s="302">
        <v>0.56657953418391072</v>
      </c>
      <c r="M355" s="302">
        <v>0.64973671353866913</v>
      </c>
      <c r="N355" s="302">
        <v>7.6370666877555102E-2</v>
      </c>
      <c r="O355" s="302">
        <f t="shared" si="156"/>
        <v>1.2926869146001347</v>
      </c>
    </row>
    <row r="356" spans="1:15" s="236" customFormat="1" x14ac:dyDescent="0.2">
      <c r="A356" s="237" t="str">
        <f>name!E$11</f>
        <v>Process, plant and machine operatives</v>
      </c>
      <c r="B356" s="302">
        <v>0.15646385499455298</v>
      </c>
      <c r="C356" s="302">
        <v>0.44441603831772919</v>
      </c>
      <c r="D356" s="302">
        <v>2.3651091502249529E-2</v>
      </c>
      <c r="E356" s="302">
        <f t="shared" si="154"/>
        <v>0.62453098481453173</v>
      </c>
      <c r="F356" s="303"/>
      <c r="G356" s="302">
        <v>0.11126892434739091</v>
      </c>
      <c r="H356" s="302">
        <v>0.36475169100503368</v>
      </c>
      <c r="I356" s="302">
        <v>3.8384738590324374E-2</v>
      </c>
      <c r="J356" s="302">
        <f t="shared" si="157"/>
        <v>0.51440535394274889</v>
      </c>
      <c r="K356" s="303"/>
      <c r="L356" s="302">
        <v>6.6647864276089555E-2</v>
      </c>
      <c r="M356" s="302">
        <v>0.28332778752481735</v>
      </c>
      <c r="N356" s="302">
        <v>3.2291337953979454E-2</v>
      </c>
      <c r="O356" s="302">
        <f t="shared" si="156"/>
        <v>0.38226698975488638</v>
      </c>
    </row>
    <row r="357" spans="1:15" s="236" customFormat="1" x14ac:dyDescent="0.2">
      <c r="A357" s="237" t="str">
        <f>name!E$12</f>
        <v>Elementary occupations</v>
      </c>
      <c r="B357" s="302">
        <v>0.72228530329974339</v>
      </c>
      <c r="C357" s="302">
        <v>2.3230014197736346</v>
      </c>
      <c r="D357" s="302">
        <v>4.7343515442768477E-2</v>
      </c>
      <c r="E357" s="302">
        <f t="shared" si="154"/>
        <v>3.0926302385161466</v>
      </c>
      <c r="F357" s="303"/>
      <c r="G357" s="302">
        <v>0.57855476478099166</v>
      </c>
      <c r="H357" s="302">
        <v>1.7381081755190519</v>
      </c>
      <c r="I357" s="302">
        <v>3.1852720912731974E-2</v>
      </c>
      <c r="J357" s="302">
        <f t="shared" si="157"/>
        <v>2.3485156612127756</v>
      </c>
      <c r="K357" s="303"/>
      <c r="L357" s="302">
        <v>0.23992380096120949</v>
      </c>
      <c r="M357" s="302">
        <v>1.0035483884167231</v>
      </c>
      <c r="N357" s="302">
        <v>2.0113233279544639E-2</v>
      </c>
      <c r="O357" s="302">
        <f t="shared" si="156"/>
        <v>1.2635854226574772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47.234715114980794</v>
      </c>
      <c r="C359" s="311">
        <f t="shared" ref="C359:E359" si="158">SUM(C349:C357)</f>
        <v>36.653505806477845</v>
      </c>
      <c r="D359" s="311">
        <f t="shared" si="158"/>
        <v>8.4507790785413874</v>
      </c>
      <c r="E359" s="311">
        <f t="shared" si="158"/>
        <v>92.339000000000013</v>
      </c>
      <c r="F359" s="311"/>
      <c r="G359" s="311">
        <f t="shared" ref="G359:J359" si="159">SUM(G349:G357)</f>
        <v>48.804284934746676</v>
      </c>
      <c r="H359" s="311">
        <f t="shared" si="159"/>
        <v>39.081697372306657</v>
      </c>
      <c r="I359" s="311">
        <f t="shared" si="159"/>
        <v>8.6830176929465939</v>
      </c>
      <c r="J359" s="311">
        <f t="shared" si="159"/>
        <v>96.568999999999917</v>
      </c>
      <c r="K359" s="311"/>
      <c r="L359" s="311">
        <f t="shared" ref="L359:O359" si="160">SUM(L349:L357)</f>
        <v>54.606602049656225</v>
      </c>
      <c r="M359" s="311">
        <f t="shared" si="160"/>
        <v>37.861530213940547</v>
      </c>
      <c r="N359" s="311">
        <f t="shared" si="160"/>
        <v>9.9288677364031859</v>
      </c>
      <c r="O359" s="311">
        <f t="shared" si="160"/>
        <v>102.39699999999995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2.4998959501576188</v>
      </c>
      <c r="C366" s="302">
        <v>1.2311038205263118</v>
      </c>
      <c r="D366" s="302">
        <v>0.53584351745309577</v>
      </c>
      <c r="E366" s="302">
        <f>SUM(B366:D366)</f>
        <v>4.2668432881370268</v>
      </c>
      <c r="F366" s="303"/>
      <c r="G366" s="302">
        <v>2.1337487707943517</v>
      </c>
      <c r="H366" s="302">
        <v>1.5448401277733321</v>
      </c>
      <c r="I366" s="302">
        <v>0.34965515139466402</v>
      </c>
      <c r="J366" s="302">
        <f>SUM(G366:I366)</f>
        <v>4.028244049962348</v>
      </c>
      <c r="K366" s="303"/>
      <c r="L366" s="302">
        <v>2.6241804411197025</v>
      </c>
      <c r="M366" s="302">
        <v>2.5684173273504372</v>
      </c>
      <c r="N366" s="302">
        <v>0.37591755269300858</v>
      </c>
      <c r="O366" s="302">
        <f>SUM(L366:N366)</f>
        <v>5.5685153211631491</v>
      </c>
    </row>
    <row r="367" spans="1:15" s="236" customFormat="1" x14ac:dyDescent="0.2">
      <c r="A367" s="237" t="str">
        <f>name!E$5</f>
        <v>Professional occupations</v>
      </c>
      <c r="B367" s="302">
        <v>1.7033224689526991</v>
      </c>
      <c r="C367" s="302">
        <v>0.82026503391856231</v>
      </c>
      <c r="D367" s="302">
        <v>2.0380555662831195</v>
      </c>
      <c r="E367" s="302">
        <f t="shared" ref="E367:E374" si="161">SUM(B367:D367)</f>
        <v>4.561643069154381</v>
      </c>
      <c r="F367" s="303"/>
      <c r="G367" s="302">
        <v>1.6783055723003979</v>
      </c>
      <c r="H367" s="302">
        <v>1.0692621783241165</v>
      </c>
      <c r="I367" s="302">
        <v>1.4568991623956371</v>
      </c>
      <c r="J367" s="302">
        <f t="shared" ref="J367:J369" si="162">SUM(G367:I367)</f>
        <v>4.204466913020152</v>
      </c>
      <c r="K367" s="303"/>
      <c r="L367" s="302">
        <v>2.3001431148761284</v>
      </c>
      <c r="M367" s="302">
        <v>1.7744989838175775</v>
      </c>
      <c r="N367" s="302">
        <v>1.779228315423717</v>
      </c>
      <c r="O367" s="302">
        <f t="shared" ref="O367:O374" si="163">SUM(L367:N367)</f>
        <v>5.8538704141174236</v>
      </c>
    </row>
    <row r="368" spans="1:15" s="236" customFormat="1" x14ac:dyDescent="0.2">
      <c r="A368" s="237" t="str">
        <f>name!E$6</f>
        <v>Associate professional occupations</v>
      </c>
      <c r="B368" s="302">
        <v>2.0332756097821925</v>
      </c>
      <c r="C368" s="302">
        <v>1.3563598338410396</v>
      </c>
      <c r="D368" s="302">
        <v>6.3387920757668779</v>
      </c>
      <c r="E368" s="302">
        <f t="shared" si="161"/>
        <v>9.7284275193901095</v>
      </c>
      <c r="F368" s="303"/>
      <c r="G368" s="302">
        <v>1.7210016686331633</v>
      </c>
      <c r="H368" s="302">
        <v>1.3738815547709387</v>
      </c>
      <c r="I368" s="302">
        <v>5.0193935254966942</v>
      </c>
      <c r="J368" s="302">
        <f t="shared" si="162"/>
        <v>8.1142767489007959</v>
      </c>
      <c r="K368" s="303"/>
      <c r="L368" s="302">
        <v>1.7542602618143197</v>
      </c>
      <c r="M368" s="302">
        <v>1.5118807827156524</v>
      </c>
      <c r="N368" s="302">
        <v>5.9874187596796817</v>
      </c>
      <c r="O368" s="302">
        <f t="shared" si="163"/>
        <v>9.2535598042096545</v>
      </c>
    </row>
    <row r="369" spans="1:15" s="236" customFormat="1" x14ac:dyDescent="0.2">
      <c r="A369" s="237" t="str">
        <f>name!E$7</f>
        <v>Administrative and secretarial occupations</v>
      </c>
      <c r="B369" s="302">
        <v>0.67071945579506487</v>
      </c>
      <c r="C369" s="302">
        <v>1.7687725424620371</v>
      </c>
      <c r="D369" s="302">
        <v>0.16949589552005523</v>
      </c>
      <c r="E369" s="302">
        <f t="shared" si="161"/>
        <v>2.6089878937771576</v>
      </c>
      <c r="F369" s="303"/>
      <c r="G369" s="302">
        <v>0.54127792193284774</v>
      </c>
      <c r="H369" s="302">
        <v>1.5700931508306701</v>
      </c>
      <c r="I369" s="302">
        <v>0.12798564077160693</v>
      </c>
      <c r="J369" s="302">
        <f t="shared" si="162"/>
        <v>2.2393567135351251</v>
      </c>
      <c r="K369" s="303"/>
      <c r="L369" s="302">
        <v>0.50840494189527974</v>
      </c>
      <c r="M369" s="302">
        <v>1.3502828148313113</v>
      </c>
      <c r="N369" s="302">
        <v>9.1836951114955101E-2</v>
      </c>
      <c r="O369" s="302">
        <f t="shared" si="163"/>
        <v>1.950524707841546</v>
      </c>
    </row>
    <row r="370" spans="1:15" s="236" customFormat="1" x14ac:dyDescent="0.2">
      <c r="A370" s="237" t="str">
        <f>name!E$8</f>
        <v>Skilled trades occupations</v>
      </c>
      <c r="B370" s="302">
        <v>1.3414137404573616</v>
      </c>
      <c r="C370" s="302">
        <v>0.62244601202721306</v>
      </c>
      <c r="D370" s="302">
        <v>0.82410547687121682</v>
      </c>
      <c r="E370" s="302">
        <f t="shared" si="161"/>
        <v>2.7879652293557915</v>
      </c>
      <c r="F370" s="303"/>
      <c r="G370" s="302">
        <v>0.92479436328795439</v>
      </c>
      <c r="H370" s="302">
        <v>0.48459359899733306</v>
      </c>
      <c r="I370" s="302">
        <v>0.61587645443062045</v>
      </c>
      <c r="J370" s="302">
        <f>SUM(G370:I370)</f>
        <v>2.025264416715908</v>
      </c>
      <c r="K370" s="303"/>
      <c r="L370" s="302">
        <v>1.1229385580231401</v>
      </c>
      <c r="M370" s="302">
        <v>1.1248227294934756</v>
      </c>
      <c r="N370" s="302">
        <v>0.8844942377500653</v>
      </c>
      <c r="O370" s="302">
        <f t="shared" si="163"/>
        <v>3.1322555252666806</v>
      </c>
    </row>
    <row r="371" spans="1:15" s="236" customFormat="1" x14ac:dyDescent="0.2">
      <c r="A371" s="237" t="str">
        <f>name!E$9</f>
        <v>Caring, leisure and other service occupations</v>
      </c>
      <c r="B371" s="302">
        <v>0.89002087320938128</v>
      </c>
      <c r="C371" s="302">
        <v>1.5829954841835188</v>
      </c>
      <c r="D371" s="302">
        <v>0.33812976093698538</v>
      </c>
      <c r="E371" s="302">
        <f t="shared" si="161"/>
        <v>2.8111461183298854</v>
      </c>
      <c r="F371" s="303"/>
      <c r="G371" s="302">
        <v>0.65590798994617416</v>
      </c>
      <c r="H371" s="302">
        <v>1.2127169728822578</v>
      </c>
      <c r="I371" s="302">
        <v>0.29736639541565768</v>
      </c>
      <c r="J371" s="302">
        <f t="shared" ref="J371:J374" si="164">SUM(G371:I371)</f>
        <v>2.1659913582440895</v>
      </c>
      <c r="K371" s="303"/>
      <c r="L371" s="302">
        <v>0.63999425586090797</v>
      </c>
      <c r="M371" s="302">
        <v>1.4380599071901774</v>
      </c>
      <c r="N371" s="302">
        <v>0.29941839513489066</v>
      </c>
      <c r="O371" s="302">
        <f t="shared" si="163"/>
        <v>2.3774725581859761</v>
      </c>
    </row>
    <row r="372" spans="1:15" s="236" customFormat="1" x14ac:dyDescent="0.2">
      <c r="A372" s="237" t="str">
        <f>name!E$10</f>
        <v>Sales and customer service occupations</v>
      </c>
      <c r="B372" s="302">
        <v>0.51852571893887189</v>
      </c>
      <c r="C372" s="302">
        <v>0.91334112422695413</v>
      </c>
      <c r="D372" s="302">
        <v>0.11288552189512531</v>
      </c>
      <c r="E372" s="302">
        <f t="shared" si="161"/>
        <v>1.5447523650609511</v>
      </c>
      <c r="F372" s="303"/>
      <c r="G372" s="302">
        <v>0.39801630919750164</v>
      </c>
      <c r="H372" s="302">
        <v>0.77560887052707816</v>
      </c>
      <c r="I372" s="302">
        <v>5.7863950060018481E-2</v>
      </c>
      <c r="J372" s="302">
        <f t="shared" si="164"/>
        <v>1.2314891297845982</v>
      </c>
      <c r="K372" s="303"/>
      <c r="L372" s="302">
        <v>0.55937553521885419</v>
      </c>
      <c r="M372" s="302">
        <v>1.1000174905115032</v>
      </c>
      <c r="N372" s="302">
        <v>5.448593129860578E-2</v>
      </c>
      <c r="O372" s="302">
        <f t="shared" si="163"/>
        <v>1.7138789570289632</v>
      </c>
    </row>
    <row r="373" spans="1:15" s="236" customFormat="1" x14ac:dyDescent="0.2">
      <c r="A373" s="237" t="str">
        <f>name!E$11</f>
        <v>Process, plant and machine operatives</v>
      </c>
      <c r="B373" s="302">
        <v>0.11972264994533077</v>
      </c>
      <c r="C373" s="302">
        <v>0.12172619938044274</v>
      </c>
      <c r="D373" s="302">
        <v>5.0981714246413151E-2</v>
      </c>
      <c r="E373" s="302">
        <f t="shared" si="161"/>
        <v>0.29243056357218666</v>
      </c>
      <c r="F373" s="303"/>
      <c r="G373" s="302">
        <v>7.3027899174764946E-2</v>
      </c>
      <c r="H373" s="302">
        <v>9.6847885965626102E-2</v>
      </c>
      <c r="I373" s="302">
        <v>4.4899094430355661E-2</v>
      </c>
      <c r="J373" s="302">
        <f t="shared" si="164"/>
        <v>0.2147748795707467</v>
      </c>
      <c r="K373" s="303"/>
      <c r="L373" s="302">
        <v>6.4983556623409433E-2</v>
      </c>
      <c r="M373" s="302">
        <v>0.12280386178210796</v>
      </c>
      <c r="N373" s="302">
        <v>6.2030440030698984E-2</v>
      </c>
      <c r="O373" s="302">
        <f t="shared" si="163"/>
        <v>0.24981785843621637</v>
      </c>
    </row>
    <row r="374" spans="1:15" s="236" customFormat="1" x14ac:dyDescent="0.2">
      <c r="A374" s="237" t="str">
        <f>name!E$12</f>
        <v>Elementary occupations</v>
      </c>
      <c r="B374" s="302">
        <v>0.39023078628828045</v>
      </c>
      <c r="C374" s="302">
        <v>2.4985537729457832</v>
      </c>
      <c r="D374" s="302">
        <v>0.13201939398850948</v>
      </c>
      <c r="E374" s="302">
        <f t="shared" si="161"/>
        <v>3.0208039532225732</v>
      </c>
      <c r="F374" s="303"/>
      <c r="G374" s="302">
        <v>0.24485720040440695</v>
      </c>
      <c r="H374" s="302">
        <v>1.7223843541003878</v>
      </c>
      <c r="I374" s="302">
        <v>7.0894235761419372E-2</v>
      </c>
      <c r="J374" s="302">
        <f t="shared" si="164"/>
        <v>2.0381357902662143</v>
      </c>
      <c r="K374" s="303"/>
      <c r="L374" s="302">
        <v>0.27110774636278862</v>
      </c>
      <c r="M374" s="302">
        <v>1.3230874030378834</v>
      </c>
      <c r="N374" s="302">
        <v>0.13390970434972144</v>
      </c>
      <c r="O374" s="302">
        <f t="shared" si="163"/>
        <v>1.7281048537503936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10.1671272535268</v>
      </c>
      <c r="C376" s="311">
        <f t="shared" ref="C376:E376" si="165">SUM(C366:C374)</f>
        <v>10.915563823511864</v>
      </c>
      <c r="D376" s="311">
        <f t="shared" si="165"/>
        <v>10.540308922961399</v>
      </c>
      <c r="E376" s="311">
        <f t="shared" si="165"/>
        <v>31.623000000000062</v>
      </c>
      <c r="F376" s="311"/>
      <c r="G376" s="311">
        <f t="shared" ref="G376:J376" si="166">SUM(G366:G374)</f>
        <v>8.3709376956715627</v>
      </c>
      <c r="H376" s="311">
        <f t="shared" si="166"/>
        <v>9.8502286941717401</v>
      </c>
      <c r="I376" s="311">
        <f t="shared" si="166"/>
        <v>8.0408336101566746</v>
      </c>
      <c r="J376" s="311">
        <f t="shared" si="166"/>
        <v>26.261999999999972</v>
      </c>
      <c r="K376" s="311"/>
      <c r="L376" s="311">
        <f t="shared" ref="L376:O376" si="167">SUM(L366:L374)</f>
        <v>9.8453884117945307</v>
      </c>
      <c r="M376" s="311">
        <f t="shared" si="167"/>
        <v>12.313871300730126</v>
      </c>
      <c r="N376" s="311">
        <f t="shared" si="167"/>
        <v>9.6687402874753428</v>
      </c>
      <c r="O376" s="311">
        <f t="shared" si="167"/>
        <v>31.828000000000003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2.2775671262105304</v>
      </c>
      <c r="C383" s="302">
        <v>0.69352676834060933</v>
      </c>
      <c r="D383" s="302">
        <v>1.0663359422359229</v>
      </c>
      <c r="E383" s="302">
        <f>SUM(B383:D383)</f>
        <v>4.0374298367870622</v>
      </c>
      <c r="F383" s="303"/>
      <c r="G383" s="302">
        <v>2.191656347755556</v>
      </c>
      <c r="H383" s="302">
        <v>1.1975535915304416</v>
      </c>
      <c r="I383" s="302">
        <v>0.83025569142269451</v>
      </c>
      <c r="J383" s="302">
        <f>SUM(G383:I383)</f>
        <v>4.219465630708692</v>
      </c>
      <c r="K383" s="303"/>
      <c r="L383" s="302">
        <v>2.2125168369357184</v>
      </c>
      <c r="M383" s="302">
        <v>1.6254344644352403</v>
      </c>
      <c r="N383" s="302">
        <v>0.77373283117398528</v>
      </c>
      <c r="O383" s="302">
        <f>SUM(L383:N383)</f>
        <v>4.6116841325449442</v>
      </c>
    </row>
    <row r="384" spans="1:15" s="236" customFormat="1" x14ac:dyDescent="0.2">
      <c r="A384" s="237" t="str">
        <f>name!E$5</f>
        <v>Professional occupations</v>
      </c>
      <c r="B384" s="302">
        <v>3.039008300281866</v>
      </c>
      <c r="C384" s="302">
        <v>0.7583017567442103</v>
      </c>
      <c r="D384" s="302">
        <v>2.5721898960714178</v>
      </c>
      <c r="E384" s="302">
        <f t="shared" ref="E384:E391" si="168">SUM(B384:D384)</f>
        <v>6.3694999530974936</v>
      </c>
      <c r="F384" s="303"/>
      <c r="G384" s="302">
        <v>2.8846822794530391</v>
      </c>
      <c r="H384" s="302">
        <v>1.1855604440006529</v>
      </c>
      <c r="I384" s="302">
        <v>2.1715741851668304</v>
      </c>
      <c r="J384" s="302">
        <f t="shared" ref="J384:J386" si="169">SUM(G384:I384)</f>
        <v>6.2418169086205229</v>
      </c>
      <c r="K384" s="303"/>
      <c r="L384" s="302">
        <v>3.0345409204274683</v>
      </c>
      <c r="M384" s="302">
        <v>1.2488311288662799</v>
      </c>
      <c r="N384" s="302">
        <v>1.8959625315169537</v>
      </c>
      <c r="O384" s="302">
        <f t="shared" ref="O384:O391" si="170">SUM(L384:N384)</f>
        <v>6.1793345808107016</v>
      </c>
    </row>
    <row r="385" spans="1:15" s="236" customFormat="1" x14ac:dyDescent="0.2">
      <c r="A385" s="237" t="str">
        <f>name!E$6</f>
        <v>Associate professional occupations</v>
      </c>
      <c r="B385" s="302">
        <v>1.364917195269026</v>
      </c>
      <c r="C385" s="302">
        <v>0.66690468984831774</v>
      </c>
      <c r="D385" s="302">
        <v>1.9755563825782692</v>
      </c>
      <c r="E385" s="302">
        <f t="shared" si="168"/>
        <v>4.0073782676956125</v>
      </c>
      <c r="F385" s="303"/>
      <c r="G385" s="302">
        <v>1.2309142667810233</v>
      </c>
      <c r="H385" s="302">
        <v>0.87269653458579477</v>
      </c>
      <c r="I385" s="302">
        <v>1.9022241203995263</v>
      </c>
      <c r="J385" s="302">
        <f t="shared" si="169"/>
        <v>4.0058349217663443</v>
      </c>
      <c r="K385" s="303"/>
      <c r="L385" s="302">
        <v>1.1989310118608412</v>
      </c>
      <c r="M385" s="302">
        <v>0.86642922700722236</v>
      </c>
      <c r="N385" s="302">
        <v>1.4298989785592122</v>
      </c>
      <c r="O385" s="302">
        <f t="shared" si="170"/>
        <v>3.4952592174272761</v>
      </c>
    </row>
    <row r="386" spans="1:15" s="236" customFormat="1" x14ac:dyDescent="0.2">
      <c r="A386" s="237" t="str">
        <f>name!E$7</f>
        <v>Administrative and secretarial occupations</v>
      </c>
      <c r="B386" s="302">
        <v>0.86513499355682622</v>
      </c>
      <c r="C386" s="302">
        <v>1.0734642047597314</v>
      </c>
      <c r="D386" s="302">
        <v>0.51593264767429514</v>
      </c>
      <c r="E386" s="302">
        <f t="shared" si="168"/>
        <v>2.4545318459908527</v>
      </c>
      <c r="F386" s="303"/>
      <c r="G386" s="302">
        <v>0.83024625112789285</v>
      </c>
      <c r="H386" s="302">
        <v>1.3255114807058823</v>
      </c>
      <c r="I386" s="302">
        <v>0.47023460051503868</v>
      </c>
      <c r="J386" s="302">
        <f t="shared" si="169"/>
        <v>2.6259923323488139</v>
      </c>
      <c r="K386" s="303"/>
      <c r="L386" s="302">
        <v>0.65360017880839927</v>
      </c>
      <c r="M386" s="302">
        <v>1.0728820689389964</v>
      </c>
      <c r="N386" s="302">
        <v>1.0282938957719696</v>
      </c>
      <c r="O386" s="302">
        <f t="shared" si="170"/>
        <v>2.7547761435193654</v>
      </c>
    </row>
    <row r="387" spans="1:15" s="236" customFormat="1" x14ac:dyDescent="0.2">
      <c r="A387" s="237" t="str">
        <f>name!E$8</f>
        <v>Skilled trades occupations</v>
      </c>
      <c r="B387" s="302">
        <v>0.71318165332574401</v>
      </c>
      <c r="C387" s="302">
        <v>0.27801994707474492</v>
      </c>
      <c r="D387" s="302">
        <v>0.6658592505805595</v>
      </c>
      <c r="E387" s="302">
        <f t="shared" si="168"/>
        <v>1.6570608509810483</v>
      </c>
      <c r="F387" s="303"/>
      <c r="G387" s="302">
        <v>0.49862100498997947</v>
      </c>
      <c r="H387" s="302">
        <v>0.27006886176439671</v>
      </c>
      <c r="I387" s="302">
        <v>0.45844971714419741</v>
      </c>
      <c r="J387" s="302">
        <f>SUM(G387:I387)</f>
        <v>1.2271395838985737</v>
      </c>
      <c r="K387" s="303"/>
      <c r="L387" s="302">
        <v>0.62714430871480542</v>
      </c>
      <c r="M387" s="302">
        <v>0.51763104313783415</v>
      </c>
      <c r="N387" s="302">
        <v>0.5459232851363931</v>
      </c>
      <c r="O387" s="302">
        <f t="shared" si="170"/>
        <v>1.6906986369890327</v>
      </c>
    </row>
    <row r="388" spans="1:15" s="236" customFormat="1" x14ac:dyDescent="0.2">
      <c r="A388" s="237" t="str">
        <f>name!E$9</f>
        <v>Caring, leisure and other service occupations</v>
      </c>
      <c r="B388" s="302">
        <v>3.0120840104175355</v>
      </c>
      <c r="C388" s="302">
        <v>2.6312825503875432</v>
      </c>
      <c r="D388" s="302">
        <v>4.0063967605134003</v>
      </c>
      <c r="E388" s="302">
        <f t="shared" si="168"/>
        <v>9.6497633213184795</v>
      </c>
      <c r="F388" s="303"/>
      <c r="G388" s="302">
        <v>2.7284436188210468</v>
      </c>
      <c r="H388" s="302">
        <v>2.6079676235267102</v>
      </c>
      <c r="I388" s="302">
        <v>3.9924013390896276</v>
      </c>
      <c r="J388" s="302">
        <f t="shared" ref="J388:J391" si="171">SUM(G388:I388)</f>
        <v>9.3288125814373846</v>
      </c>
      <c r="K388" s="303"/>
      <c r="L388" s="302">
        <v>1.9869504971345695</v>
      </c>
      <c r="M388" s="302">
        <v>1.744788789915281</v>
      </c>
      <c r="N388" s="302">
        <v>3.8355778792645925</v>
      </c>
      <c r="O388" s="302">
        <f t="shared" si="170"/>
        <v>7.5673171663144432</v>
      </c>
    </row>
    <row r="389" spans="1:15" s="236" customFormat="1" x14ac:dyDescent="0.2">
      <c r="A389" s="237" t="str">
        <f>name!E$10</f>
        <v>Sales and customer service occupations</v>
      </c>
      <c r="B389" s="302">
        <v>0.53806894857893828</v>
      </c>
      <c r="C389" s="302">
        <v>0.54533003698548177</v>
      </c>
      <c r="D389" s="302">
        <v>0.41393643538132818</v>
      </c>
      <c r="E389" s="302">
        <f t="shared" si="168"/>
        <v>1.4973354209457483</v>
      </c>
      <c r="F389" s="303"/>
      <c r="G389" s="302">
        <v>0.41210133394903664</v>
      </c>
      <c r="H389" s="302">
        <v>0.62850486001312789</v>
      </c>
      <c r="I389" s="302">
        <v>0.24478264886900847</v>
      </c>
      <c r="J389" s="302">
        <f t="shared" si="171"/>
        <v>1.2853888428311731</v>
      </c>
      <c r="K389" s="303"/>
      <c r="L389" s="302">
        <v>0.45242448113721773</v>
      </c>
      <c r="M389" s="302">
        <v>0.70341979196661875</v>
      </c>
      <c r="N389" s="302">
        <v>0.16354947493550245</v>
      </c>
      <c r="O389" s="302">
        <f t="shared" si="170"/>
        <v>1.319393748039339</v>
      </c>
    </row>
    <row r="390" spans="1:15" s="236" customFormat="1" x14ac:dyDescent="0.2">
      <c r="A390" s="237" t="str">
        <f>name!E$11</f>
        <v>Process, plant and machine operatives</v>
      </c>
      <c r="B390" s="302">
        <v>0.42129573359928679</v>
      </c>
      <c r="C390" s="302">
        <v>0.24020208459343687</v>
      </c>
      <c r="D390" s="302">
        <v>0.16478363132159449</v>
      </c>
      <c r="E390" s="302">
        <f t="shared" si="168"/>
        <v>0.82628144951431814</v>
      </c>
      <c r="F390" s="303"/>
      <c r="G390" s="302">
        <v>0.23655714954154045</v>
      </c>
      <c r="H390" s="302">
        <v>0.20730055521103757</v>
      </c>
      <c r="I390" s="302">
        <v>0.16796881546133163</v>
      </c>
      <c r="J390" s="302">
        <f t="shared" si="171"/>
        <v>0.61182652021390971</v>
      </c>
      <c r="K390" s="303"/>
      <c r="L390" s="302">
        <v>0.20185477217059475</v>
      </c>
      <c r="M390" s="302">
        <v>0.27039984452205795</v>
      </c>
      <c r="N390" s="302">
        <v>0.15809521580774966</v>
      </c>
      <c r="O390" s="302">
        <f t="shared" si="170"/>
        <v>0.63034983250040233</v>
      </c>
    </row>
    <row r="391" spans="1:15" s="236" customFormat="1" x14ac:dyDescent="0.2">
      <c r="A391" s="237" t="str">
        <f>name!E$12</f>
        <v>Elementary occupations</v>
      </c>
      <c r="B391" s="302">
        <v>0.67611127132403837</v>
      </c>
      <c r="C391" s="302">
        <v>1.2719204773419848</v>
      </c>
      <c r="D391" s="302">
        <v>0.56168730500334119</v>
      </c>
      <c r="E391" s="302">
        <f t="shared" si="168"/>
        <v>2.5097190536693645</v>
      </c>
      <c r="F391" s="303"/>
      <c r="G391" s="302">
        <v>0.43038513025398339</v>
      </c>
      <c r="H391" s="302">
        <v>1.1638080438627012</v>
      </c>
      <c r="I391" s="302">
        <v>0.34552950405790372</v>
      </c>
      <c r="J391" s="302">
        <f t="shared" si="171"/>
        <v>1.9397226781745882</v>
      </c>
      <c r="K391" s="303"/>
      <c r="L391" s="302">
        <v>0.47919611407511836</v>
      </c>
      <c r="M391" s="302">
        <v>0.59718325904448211</v>
      </c>
      <c r="N391" s="302">
        <v>0.31280716873491804</v>
      </c>
      <c r="O391" s="302">
        <f t="shared" si="170"/>
        <v>1.3891865418545186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12.907369232563791</v>
      </c>
      <c r="C393" s="311">
        <f t="shared" ref="C393:E393" si="172">SUM(C383:C391)</f>
        <v>8.1589525160760612</v>
      </c>
      <c r="D393" s="311">
        <f t="shared" si="172"/>
        <v>11.942678251360128</v>
      </c>
      <c r="E393" s="311">
        <f t="shared" si="172"/>
        <v>33.008999999999986</v>
      </c>
      <c r="F393" s="311"/>
      <c r="G393" s="311">
        <f t="shared" ref="G393:J393" si="173">SUM(G383:G391)</f>
        <v>11.443607382673099</v>
      </c>
      <c r="H393" s="311">
        <f t="shared" si="173"/>
        <v>9.4589719952007467</v>
      </c>
      <c r="I393" s="311">
        <f t="shared" si="173"/>
        <v>10.583420622126159</v>
      </c>
      <c r="J393" s="311">
        <f t="shared" si="173"/>
        <v>31.486000000000004</v>
      </c>
      <c r="K393" s="311"/>
      <c r="L393" s="311">
        <f t="shared" ref="L393:O393" si="174">SUM(L383:L391)</f>
        <v>10.847159121264735</v>
      </c>
      <c r="M393" s="311">
        <f t="shared" si="174"/>
        <v>8.6469996178340125</v>
      </c>
      <c r="N393" s="311">
        <f t="shared" si="174"/>
        <v>10.143841260901278</v>
      </c>
      <c r="O393" s="311">
        <f t="shared" si="174"/>
        <v>29.638000000000023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Enterprise M3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Enterprise M3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Enterprise M3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99.823405667280085</v>
      </c>
      <c r="C8" s="11">
        <f t="array" ref="C8:C16">MMULT(aggregation!$B$13:$AA$21,'Occ T2'!C8:C33)</f>
        <v>109.91456890636522</v>
      </c>
      <c r="D8" s="11">
        <f t="array" ref="D8:D16">MMULT(aggregation!$B$13:$AA$21,'Occ T2'!D8:D33)</f>
        <v>110.26814054908741</v>
      </c>
      <c r="E8" s="11">
        <f t="array" ref="E8:E16">MMULT(aggregation!$B$13:$AA$21,'Occ T2'!E8:E33)</f>
        <v>105.4890195546534</v>
      </c>
      <c r="F8" s="11">
        <f t="array" ref="F8:F16">MMULT(aggregation!$B$13:$AA$21,'Occ T2'!F8:F33)</f>
        <v>115.93914080229115</v>
      </c>
      <c r="G8" s="11"/>
      <c r="H8" s="11">
        <f>F8-D8</f>
        <v>5.6710002532037436</v>
      </c>
      <c r="I8" s="11">
        <f t="array" ref="I8:I16">MMULT(aggregation!$B$13:$AA$21,'Occ T2'!I8:I33)</f>
        <v>57.764732681883189</v>
      </c>
      <c r="J8" s="11">
        <f>SUM(H8:I8)</f>
        <v>63.435732935086932</v>
      </c>
      <c r="L8" s="10" t="str">
        <f>name!E4</f>
        <v>Managers, directors and senior officials</v>
      </c>
      <c r="M8" s="11">
        <f t="array" ref="M8:M16">MMULT(aggregation!$B$13:$AA$21,'Occ T2'!M8:M33)</f>
        <v>64.963175369699329</v>
      </c>
      <c r="N8" s="11">
        <f t="array" ref="N8:N16">MMULT(aggregation!$B$13:$AA$21,'Occ T2'!N8:N33)</f>
        <v>69.378913748508396</v>
      </c>
      <c r="O8" s="11">
        <f t="array" ref="O8:O16">MMULT(aggregation!$B$13:$AA$21,'Occ T2'!O8:O33)</f>
        <v>68.237551639863568</v>
      </c>
      <c r="P8" s="11">
        <f t="array" ref="P8:P16">MMULT(aggregation!$B$13:$AA$21,'Occ T2'!P8:P33)</f>
        <v>64.107572069860751</v>
      </c>
      <c r="Q8" s="11">
        <f t="array" ref="Q8:Q16">MMULT(aggregation!$B$13:$AA$21,'Occ T2'!Q8:Q33)</f>
        <v>68.163008373375405</v>
      </c>
      <c r="R8" s="11"/>
      <c r="S8" s="11">
        <f>Q8-O8</f>
        <v>-7.454326648816334E-2</v>
      </c>
      <c r="T8" s="11">
        <f t="array" ref="T8:T16">MMULT(aggregation!$B$13:$AA$21,'Occ T2'!T8:T33)</f>
        <v>31.429696804180317</v>
      </c>
      <c r="U8" s="11">
        <f>SUM(S8:T8)</f>
        <v>31.355153537692154</v>
      </c>
      <c r="W8" s="10" t="str">
        <f>name!E4</f>
        <v>Managers, directors and senior officials</v>
      </c>
      <c r="X8" s="11">
        <f t="array" ref="X8:X16">MMULT(aggregation!$B$13:$AA$21,'Occ T2'!X8:X33)</f>
        <v>34.86023029758065</v>
      </c>
      <c r="Y8" s="11">
        <f t="array" ref="Y8:Y16">MMULT(aggregation!$B$13:$AA$21,'Occ T2'!Y8:Y33)</f>
        <v>40.535655157856752</v>
      </c>
      <c r="Z8" s="11">
        <f t="array" ref="Z8:Z16">MMULT(aggregation!$B$13:$AA$21,'Occ T2'!Z8:Z33)</f>
        <v>42.030588909223638</v>
      </c>
      <c r="AA8" s="11">
        <f t="array" ref="AA8:AA16">MMULT(aggregation!$B$13:$AA$21,'Occ T2'!AA8:AA33)</f>
        <v>41.381447484792595</v>
      </c>
      <c r="AB8" s="11">
        <f t="array" ref="AB8:AB16">MMULT(aggregation!$B$13:$AA$21,'Occ T2'!AB8:AB33)</f>
        <v>47.776132428915801</v>
      </c>
      <c r="AC8" s="11"/>
      <c r="AD8" s="11">
        <f>AB8-Z8</f>
        <v>5.7455435196921627</v>
      </c>
      <c r="AE8" s="11">
        <f t="array" ref="AE8:AE16">MMULT(aggregation!$B$13:$AA$21,'Occ T2'!AE8:AE33)</f>
        <v>26.335035877702857</v>
      </c>
      <c r="AF8" s="11">
        <f>SUM(AD8:AE8)</f>
        <v>32.08057939739502</v>
      </c>
    </row>
    <row r="9" spans="1:32" x14ac:dyDescent="0.2">
      <c r="A9" t="str">
        <f>name!E5</f>
        <v>Professional occupations</v>
      </c>
      <c r="B9" s="11">
        <v>187.40472106146544</v>
      </c>
      <c r="C9" s="11">
        <v>204.98514734387328</v>
      </c>
      <c r="D9" s="11">
        <v>210.44154207719578</v>
      </c>
      <c r="E9" s="11">
        <v>227.93646720657122</v>
      </c>
      <c r="F9" s="11">
        <v>249.20394723695745</v>
      </c>
      <c r="G9" s="11"/>
      <c r="H9" s="11">
        <f t="shared" ref="H9:H16" si="0">F9-D9</f>
        <v>38.76240515976167</v>
      </c>
      <c r="I9" s="11">
        <v>105.44073724712214</v>
      </c>
      <c r="J9" s="11">
        <f t="shared" ref="J9:J15" si="1">SUM(H9:I9)</f>
        <v>144.20314240688381</v>
      </c>
      <c r="L9" s="10" t="str">
        <f>name!E5</f>
        <v>Professional occupations</v>
      </c>
      <c r="M9" s="11">
        <v>102.89029089281539</v>
      </c>
      <c r="N9" s="11">
        <v>109.37739597313725</v>
      </c>
      <c r="O9" s="11">
        <v>111.42172232245288</v>
      </c>
      <c r="P9" s="11">
        <v>123.83172132448485</v>
      </c>
      <c r="Q9" s="11">
        <v>134.78174718248152</v>
      </c>
      <c r="R9" s="11"/>
      <c r="S9" s="11">
        <f t="shared" ref="S9:S16" si="2">Q9-O9</f>
        <v>23.360024860028645</v>
      </c>
      <c r="T9" s="11">
        <v>46.770759434460658</v>
      </c>
      <c r="U9" s="11">
        <f t="shared" ref="U9:U12" si="3">SUM(S9:T9)</f>
        <v>70.130784294489303</v>
      </c>
      <c r="W9" s="10" t="str">
        <f>name!E5</f>
        <v>Professional occupations</v>
      </c>
      <c r="X9" s="11">
        <v>84.514430168650108</v>
      </c>
      <c r="Y9" s="11">
        <v>95.607751370735954</v>
      </c>
      <c r="Z9" s="11">
        <v>99.019819754743196</v>
      </c>
      <c r="AA9" s="11">
        <v>104.1047458820865</v>
      </c>
      <c r="AB9" s="11">
        <v>114.42220005447575</v>
      </c>
      <c r="AC9" s="11"/>
      <c r="AD9" s="11">
        <f t="shared" ref="AD9:AD16" si="4">AB9-Z9</f>
        <v>15.402380299732556</v>
      </c>
      <c r="AE9" s="11">
        <v>58.6699778126615</v>
      </c>
      <c r="AF9" s="11">
        <f t="shared" ref="AF9:AF12" si="5">SUM(AD9:AE9)</f>
        <v>74.072358112394056</v>
      </c>
    </row>
    <row r="10" spans="1:32" x14ac:dyDescent="0.2">
      <c r="A10" t="str">
        <f>name!E6</f>
        <v>Associate professional occupations</v>
      </c>
      <c r="B10" s="11">
        <v>118.06235267038653</v>
      </c>
      <c r="C10" s="11">
        <v>120.05540533988095</v>
      </c>
      <c r="D10" s="11">
        <v>123.97281298356592</v>
      </c>
      <c r="E10" s="11">
        <v>129.26760097837678</v>
      </c>
      <c r="F10" s="11">
        <v>139.44877781629305</v>
      </c>
      <c r="G10" s="11"/>
      <c r="H10" s="11">
        <f t="shared" si="0"/>
        <v>15.475964832727129</v>
      </c>
      <c r="I10" s="11">
        <v>61.592943897198694</v>
      </c>
      <c r="J10" s="11">
        <f t="shared" si="1"/>
        <v>77.068908729925823</v>
      </c>
      <c r="L10" s="10" t="str">
        <f>name!E6</f>
        <v>Associate professional occupations</v>
      </c>
      <c r="M10" s="11">
        <v>63.815886482494783</v>
      </c>
      <c r="N10" s="11">
        <v>62.787373607406956</v>
      </c>
      <c r="O10" s="11">
        <v>64.531330870473724</v>
      </c>
      <c r="P10" s="11">
        <v>62.396067293766578</v>
      </c>
      <c r="Q10" s="11">
        <v>64.924661667245019</v>
      </c>
      <c r="R10" s="11"/>
      <c r="S10" s="11">
        <f t="shared" si="2"/>
        <v>0.3933307967712949</v>
      </c>
      <c r="T10" s="11">
        <v>23.933995775065888</v>
      </c>
      <c r="U10" s="11">
        <f t="shared" si="3"/>
        <v>24.327326571837183</v>
      </c>
      <c r="W10" s="10" t="str">
        <f>name!E6</f>
        <v>Associate professional occupations</v>
      </c>
      <c r="X10" s="11">
        <v>54.246466187891855</v>
      </c>
      <c r="Y10" s="11">
        <v>57.268031732473958</v>
      </c>
      <c r="Z10" s="11">
        <v>59.441482113092043</v>
      </c>
      <c r="AA10" s="11">
        <v>66.871533684610142</v>
      </c>
      <c r="AB10" s="11">
        <v>74.524116149048041</v>
      </c>
      <c r="AC10" s="11"/>
      <c r="AD10" s="11">
        <f t="shared" si="4"/>
        <v>15.082634035955998</v>
      </c>
      <c r="AE10" s="11">
        <v>37.658948122132799</v>
      </c>
      <c r="AF10" s="11">
        <f t="shared" si="5"/>
        <v>52.741582158088796</v>
      </c>
    </row>
    <row r="11" spans="1:32" x14ac:dyDescent="0.2">
      <c r="A11" t="str">
        <f>name!E7</f>
        <v>Administrative and secretarial occupations</v>
      </c>
      <c r="B11" s="11">
        <v>93.968245466902658</v>
      </c>
      <c r="C11" s="11">
        <v>87.500125810165741</v>
      </c>
      <c r="D11" s="11">
        <v>88.159574060360043</v>
      </c>
      <c r="E11" s="11">
        <v>88.107402647641266</v>
      </c>
      <c r="F11" s="11">
        <v>80.985893440654323</v>
      </c>
      <c r="G11" s="11"/>
      <c r="H11" s="11">
        <f t="shared" si="0"/>
        <v>-7.1736806197057206</v>
      </c>
      <c r="I11" s="11">
        <v>43.605043206500426</v>
      </c>
      <c r="J11" s="11">
        <f t="shared" si="1"/>
        <v>36.431362586794705</v>
      </c>
      <c r="L11" s="10" t="str">
        <f>name!E7</f>
        <v>Administrative and secretarial occupations</v>
      </c>
      <c r="M11" s="11">
        <v>19.315775986945095</v>
      </c>
      <c r="N11" s="11">
        <v>17.342768396804683</v>
      </c>
      <c r="O11" s="11">
        <v>19.852054278953958</v>
      </c>
      <c r="P11" s="11">
        <v>20.69486572307612</v>
      </c>
      <c r="Q11" s="11">
        <v>22.357863093315316</v>
      </c>
      <c r="R11" s="11"/>
      <c r="S11" s="11">
        <f t="shared" si="2"/>
        <v>2.5058088143613588</v>
      </c>
      <c r="T11" s="11">
        <v>7.7861675203462912</v>
      </c>
      <c r="U11" s="11">
        <f t="shared" si="3"/>
        <v>10.29197633470765</v>
      </c>
      <c r="W11" s="10" t="str">
        <f>name!E7</f>
        <v>Administrative and secretarial occupations</v>
      </c>
      <c r="X11" s="11">
        <v>74.652469479957517</v>
      </c>
      <c r="Y11" s="11">
        <v>70.157357413361012</v>
      </c>
      <c r="Z11" s="11">
        <v>68.307519781406029</v>
      </c>
      <c r="AA11" s="11">
        <v>67.412536924565032</v>
      </c>
      <c r="AB11" s="11">
        <v>58.628030347339035</v>
      </c>
      <c r="AC11" s="11"/>
      <c r="AD11" s="11">
        <f t="shared" si="4"/>
        <v>-9.6794894340669941</v>
      </c>
      <c r="AE11" s="11">
        <v>35.818875686154136</v>
      </c>
      <c r="AF11" s="11">
        <f t="shared" si="5"/>
        <v>26.139386252087142</v>
      </c>
    </row>
    <row r="12" spans="1:32" x14ac:dyDescent="0.2">
      <c r="A12" t="str">
        <f>name!E8</f>
        <v>Skilled trades occupations</v>
      </c>
      <c r="B12" s="11">
        <v>81.412516783741466</v>
      </c>
      <c r="C12" s="11">
        <v>77.842029045706752</v>
      </c>
      <c r="D12" s="11">
        <v>68.416064304671451</v>
      </c>
      <c r="E12" s="11">
        <v>71.584963364179998</v>
      </c>
      <c r="F12" s="11">
        <v>71.393264667959713</v>
      </c>
      <c r="G12" s="11"/>
      <c r="H12" s="11">
        <f t="shared" si="0"/>
        <v>2.9772003632882615</v>
      </c>
      <c r="I12" s="11">
        <v>30.194668383744137</v>
      </c>
      <c r="J12" s="11">
        <f t="shared" si="1"/>
        <v>33.171868747032399</v>
      </c>
      <c r="L12" s="10" t="str">
        <f>name!E8</f>
        <v>Skilled trades occupations</v>
      </c>
      <c r="M12" s="11">
        <v>71.113311805252053</v>
      </c>
      <c r="N12" s="11">
        <v>68.506295457443585</v>
      </c>
      <c r="O12" s="11">
        <v>58.575486548453739</v>
      </c>
      <c r="P12" s="11">
        <v>60.303271451530186</v>
      </c>
      <c r="Q12" s="11">
        <v>58.480975552017981</v>
      </c>
      <c r="R12" s="11"/>
      <c r="S12" s="11">
        <f t="shared" si="2"/>
        <v>-9.4510996435758443E-2</v>
      </c>
      <c r="T12" s="11">
        <v>23.310612986925886</v>
      </c>
      <c r="U12" s="11">
        <f t="shared" si="3"/>
        <v>23.216101990490127</v>
      </c>
      <c r="W12" s="10" t="str">
        <f>name!E8</f>
        <v>Skilled trades occupations</v>
      </c>
      <c r="X12" s="11">
        <v>10.299204978489463</v>
      </c>
      <c r="Y12" s="11">
        <v>9.3357335882631673</v>
      </c>
      <c r="Z12" s="11">
        <v>9.8405777562176571</v>
      </c>
      <c r="AA12" s="11">
        <v>11.281691912649823</v>
      </c>
      <c r="AB12" s="11">
        <v>12.912289115941791</v>
      </c>
      <c r="AC12" s="11"/>
      <c r="AD12" s="11">
        <f t="shared" si="4"/>
        <v>3.0717113597241337</v>
      </c>
      <c r="AE12" s="11">
        <v>6.884055396818253</v>
      </c>
      <c r="AF12" s="11">
        <f t="shared" si="5"/>
        <v>9.9557667565423866</v>
      </c>
    </row>
    <row r="13" spans="1:32" x14ac:dyDescent="0.2">
      <c r="A13" t="str">
        <f>name!E9</f>
        <v>Caring, leisure and other service occupations</v>
      </c>
      <c r="B13" s="11">
        <v>81.542313296358259</v>
      </c>
      <c r="C13" s="11">
        <v>83.203369424048077</v>
      </c>
      <c r="D13" s="11">
        <v>78.782219055893847</v>
      </c>
      <c r="E13" s="11">
        <v>79.951044586379282</v>
      </c>
      <c r="F13" s="11">
        <v>83.999086019781373</v>
      </c>
      <c r="G13" s="11"/>
      <c r="H13" s="11">
        <f t="shared" si="0"/>
        <v>5.2168669638875258</v>
      </c>
      <c r="I13" s="11">
        <v>43.735064820173903</v>
      </c>
      <c r="J13" s="11">
        <f>SUM(H13:I13)</f>
        <v>48.951931784061429</v>
      </c>
      <c r="L13" s="10" t="str">
        <f>name!E9</f>
        <v>Caring, leisure and other service occupations</v>
      </c>
      <c r="M13" s="11">
        <v>18.406818836599093</v>
      </c>
      <c r="N13" s="11">
        <v>18.38396011227449</v>
      </c>
      <c r="O13" s="11">
        <v>17.643227472899579</v>
      </c>
      <c r="P13" s="11">
        <v>19.503719705685821</v>
      </c>
      <c r="Q13" s="11">
        <v>22.314280120480376</v>
      </c>
      <c r="R13" s="11"/>
      <c r="S13" s="11">
        <f t="shared" si="2"/>
        <v>4.6710526475807974</v>
      </c>
      <c r="T13" s="11">
        <v>8.8908092417019908</v>
      </c>
      <c r="U13" s="11">
        <f>SUM(S13:T13)</f>
        <v>13.561861889282788</v>
      </c>
      <c r="W13" s="10" t="str">
        <f>name!E9</f>
        <v>Caring, leisure and other service occupations</v>
      </c>
      <c r="X13" s="11">
        <v>63.13549445975918</v>
      </c>
      <c r="Y13" s="11">
        <v>64.819409311773541</v>
      </c>
      <c r="Z13" s="11">
        <v>61.138991582994301</v>
      </c>
      <c r="AA13" s="11">
        <v>60.447324880693451</v>
      </c>
      <c r="AB13" s="11">
        <v>61.684805899301018</v>
      </c>
      <c r="AC13" s="11"/>
      <c r="AD13" s="11">
        <f t="shared" si="4"/>
        <v>0.54581431630671773</v>
      </c>
      <c r="AE13" s="11">
        <v>34.844255578471902</v>
      </c>
      <c r="AF13" s="11">
        <f>SUM(AD13:AE13)</f>
        <v>35.39006989477862</v>
      </c>
    </row>
    <row r="14" spans="1:32" x14ac:dyDescent="0.2">
      <c r="A14" t="str">
        <f>name!E10</f>
        <v>Sales and customer service occupations</v>
      </c>
      <c r="B14" s="11">
        <v>67.650112553582673</v>
      </c>
      <c r="C14" s="11">
        <v>66.064672482627699</v>
      </c>
      <c r="D14" s="11">
        <v>66.199222029143002</v>
      </c>
      <c r="E14" s="11">
        <v>67.389862922507874</v>
      </c>
      <c r="F14" s="11">
        <v>67.715603952965481</v>
      </c>
      <c r="G14" s="11"/>
      <c r="H14" s="11">
        <f t="shared" si="0"/>
        <v>1.5163819238224789</v>
      </c>
      <c r="I14" s="11">
        <v>29.813558070123396</v>
      </c>
      <c r="J14" s="11">
        <f t="shared" si="1"/>
        <v>31.329939993945874</v>
      </c>
      <c r="L14" s="10" t="str">
        <f>name!E10</f>
        <v>Sales and customer service occupations</v>
      </c>
      <c r="M14" s="11">
        <v>28.190988606589045</v>
      </c>
      <c r="N14" s="11">
        <v>27.797289589296273</v>
      </c>
      <c r="O14" s="11">
        <v>28.329935231160064</v>
      </c>
      <c r="P14" s="11">
        <v>29.744607229637225</v>
      </c>
      <c r="Q14" s="11">
        <v>31.000402858344682</v>
      </c>
      <c r="R14" s="11"/>
      <c r="S14" s="11">
        <f t="shared" si="2"/>
        <v>2.6704676271846175</v>
      </c>
      <c r="T14" s="11">
        <v>10.024528982858058</v>
      </c>
      <c r="U14" s="11">
        <f t="shared" ref="U14:U15" si="6">SUM(S14:T14)</f>
        <v>12.694996610042676</v>
      </c>
      <c r="W14" s="10" t="str">
        <f>name!E10</f>
        <v>Sales and customer service occupations</v>
      </c>
      <c r="X14" s="11">
        <v>39.459123946993628</v>
      </c>
      <c r="Y14" s="11">
        <v>38.267382893331401</v>
      </c>
      <c r="Z14" s="11">
        <v>37.869286797982944</v>
      </c>
      <c r="AA14" s="11">
        <v>37.645255692870691</v>
      </c>
      <c r="AB14" s="11">
        <v>36.715201094620802</v>
      </c>
      <c r="AC14" s="11"/>
      <c r="AD14" s="11">
        <f t="shared" si="4"/>
        <v>-1.1540857033621421</v>
      </c>
      <c r="AE14" s="11">
        <v>19.789029087265341</v>
      </c>
      <c r="AF14" s="11">
        <f t="shared" ref="AF14:AF15" si="7">SUM(AD14:AE14)</f>
        <v>18.634943383903199</v>
      </c>
    </row>
    <row r="15" spans="1:32" x14ac:dyDescent="0.2">
      <c r="A15" t="str">
        <f>name!E11</f>
        <v>Process, plant and machine operatives</v>
      </c>
      <c r="B15" s="11">
        <v>37.863683629376517</v>
      </c>
      <c r="C15" s="11">
        <v>39.741543610382763</v>
      </c>
      <c r="D15" s="11">
        <v>33.73054358406123</v>
      </c>
      <c r="E15" s="11">
        <v>35.046816069167676</v>
      </c>
      <c r="F15" s="11">
        <v>34.154950195265002</v>
      </c>
      <c r="G15" s="11"/>
      <c r="H15" s="11">
        <f t="shared" si="0"/>
        <v>0.42440661120377143</v>
      </c>
      <c r="I15" s="11">
        <v>16.47983313116374</v>
      </c>
      <c r="J15" s="11">
        <f t="shared" si="1"/>
        <v>16.904239742367512</v>
      </c>
      <c r="L15" s="10" t="str">
        <f>name!E11</f>
        <v>Process, plant and machine operatives</v>
      </c>
      <c r="M15" s="11">
        <v>33.244243672927581</v>
      </c>
      <c r="N15" s="11">
        <v>35.247545346004081</v>
      </c>
      <c r="O15" s="11">
        <v>29.842000484576932</v>
      </c>
      <c r="P15" s="11">
        <v>30.197655406343738</v>
      </c>
      <c r="Q15" s="11">
        <v>28.985479539902485</v>
      </c>
      <c r="R15" s="11"/>
      <c r="S15" s="11">
        <f t="shared" si="2"/>
        <v>-0.85652094467444684</v>
      </c>
      <c r="T15" s="11">
        <v>13.876651482544631</v>
      </c>
      <c r="U15" s="11">
        <f t="shared" si="6"/>
        <v>13.020130537870184</v>
      </c>
      <c r="W15" s="10" t="str">
        <f>name!E11</f>
        <v>Process, plant and machine operatives</v>
      </c>
      <c r="X15" s="11">
        <v>4.6194399564489217</v>
      </c>
      <c r="Y15" s="11">
        <v>4.4939982643786482</v>
      </c>
      <c r="Z15" s="11">
        <v>3.8885430994843393</v>
      </c>
      <c r="AA15" s="11">
        <v>4.8491606628239339</v>
      </c>
      <c r="AB15" s="11">
        <v>5.169470655362546</v>
      </c>
      <c r="AC15" s="11"/>
      <c r="AD15" s="11">
        <f t="shared" si="4"/>
        <v>1.2809275558782067</v>
      </c>
      <c r="AE15" s="11">
        <v>2.6031816486191066</v>
      </c>
      <c r="AF15" s="11">
        <f t="shared" si="7"/>
        <v>3.8841092044973133</v>
      </c>
    </row>
    <row r="16" spans="1:32" x14ac:dyDescent="0.2">
      <c r="A16" t="str">
        <f>name!E12</f>
        <v>Elementary occupations</v>
      </c>
      <c r="B16" s="11">
        <v>97.277648870906489</v>
      </c>
      <c r="C16" s="11">
        <v>93.142138036950087</v>
      </c>
      <c r="D16" s="11">
        <v>84.669881356021591</v>
      </c>
      <c r="E16" s="11">
        <v>85.206822670522257</v>
      </c>
      <c r="F16" s="11">
        <v>82.637335867832263</v>
      </c>
      <c r="G16" s="11"/>
      <c r="H16" s="11">
        <f t="shared" si="0"/>
        <v>-2.0325454881893279</v>
      </c>
      <c r="I16" s="11">
        <v>39.758092314396293</v>
      </c>
      <c r="J16" s="11">
        <f>SUM(H16:I16)</f>
        <v>37.725546826206966</v>
      </c>
      <c r="L16" s="10" t="str">
        <f>name!E12</f>
        <v>Elementary occupations</v>
      </c>
      <c r="M16" s="11">
        <v>49.548468852234492</v>
      </c>
      <c r="N16" s="11">
        <v>46.604251452757815</v>
      </c>
      <c r="O16" s="11">
        <v>42.663909009550245</v>
      </c>
      <c r="P16" s="11">
        <v>44.377513082677282</v>
      </c>
      <c r="Q16" s="11">
        <v>42.490253112329611</v>
      </c>
      <c r="R16" s="11"/>
      <c r="S16" s="11">
        <f t="shared" si="2"/>
        <v>-0.1736558972206339</v>
      </c>
      <c r="T16" s="11">
        <v>16.418359083875785</v>
      </c>
      <c r="U16" s="11">
        <f>SUM(S16:T16)</f>
        <v>16.244703186655151</v>
      </c>
      <c r="W16" s="10" t="str">
        <f>name!E12</f>
        <v>Elementary occupations</v>
      </c>
      <c r="X16" s="11">
        <v>47.729180018671805</v>
      </c>
      <c r="Y16" s="11">
        <v>46.537886584192343</v>
      </c>
      <c r="Z16" s="11">
        <v>42.005972346471452</v>
      </c>
      <c r="AA16" s="11">
        <v>40.829309587844911</v>
      </c>
      <c r="AB16" s="11">
        <v>40.147082755502609</v>
      </c>
      <c r="AC16" s="11"/>
      <c r="AD16" s="11">
        <f t="shared" si="4"/>
        <v>-1.8588895909688432</v>
      </c>
      <c r="AE16" s="11">
        <v>23.339733230520508</v>
      </c>
      <c r="AF16" s="11">
        <f>SUM(AD16:AE16)</f>
        <v>21.480843639551665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865.00500000000011</v>
      </c>
      <c r="C18" s="34">
        <f>SUM(C8:C16)</f>
        <v>882.44900000000064</v>
      </c>
      <c r="D18" s="34">
        <f>SUM(D8:D16)</f>
        <v>864.64000000000033</v>
      </c>
      <c r="E18" s="34">
        <f>SUM(E8:E16)</f>
        <v>889.97999999999968</v>
      </c>
      <c r="F18" s="34">
        <f>SUM(F8:F16)</f>
        <v>925.47799999999961</v>
      </c>
      <c r="G18" s="11"/>
      <c r="H18" s="34">
        <f>SUM(H8:H16)</f>
        <v>60.837999999999532</v>
      </c>
      <c r="I18" s="34">
        <f>SUM(I8:I16)</f>
        <v>428.38467375230596</v>
      </c>
      <c r="J18" s="34">
        <f>SUM(H18:I18)</f>
        <v>489.22267375230547</v>
      </c>
      <c r="L18" s="231" t="str">
        <f>name!E3</f>
        <v>All occupations</v>
      </c>
      <c r="M18" s="34">
        <f>SUM(M8:M16)</f>
        <v>451.48896050555675</v>
      </c>
      <c r="N18" s="34">
        <f>SUM(N8:N16)</f>
        <v>455.42579368363351</v>
      </c>
      <c r="O18" s="34">
        <f>SUM(O8:O16)</f>
        <v>441.09721785838468</v>
      </c>
      <c r="P18" s="34">
        <f>SUM(P8:P16)</f>
        <v>455.15699328706256</v>
      </c>
      <c r="Q18" s="34">
        <f>SUM(Q8:Q16)</f>
        <v>473.49867149949239</v>
      </c>
      <c r="R18" s="11"/>
      <c r="S18" s="34">
        <f>SUM(S8:S16)</f>
        <v>32.401453641107715</v>
      </c>
      <c r="T18" s="34">
        <f>SUM(T8:T16)</f>
        <v>182.44158131195945</v>
      </c>
      <c r="U18" s="34">
        <f>SUM(S18:T18)</f>
        <v>214.84303495306716</v>
      </c>
      <c r="W18" s="231" t="str">
        <f>name!E3</f>
        <v>All occupations</v>
      </c>
      <c r="X18" s="34">
        <f>SUM(X8:X16)</f>
        <v>413.51603949444308</v>
      </c>
      <c r="Y18" s="34">
        <f>SUM(Y8:Y16)</f>
        <v>427.02320631636678</v>
      </c>
      <c r="Z18" s="34">
        <f>SUM(Z8:Z16)</f>
        <v>423.5427821416157</v>
      </c>
      <c r="AA18" s="34">
        <f>SUM(AA8:AA16)</f>
        <v>434.82300671293706</v>
      </c>
      <c r="AB18" s="34">
        <f>SUM(AB8:AB16)</f>
        <v>451.97932850050734</v>
      </c>
      <c r="AC18" s="11"/>
      <c r="AD18" s="34">
        <f>SUM(AD8:AD16)</f>
        <v>28.436546358891796</v>
      </c>
      <c r="AE18" s="34">
        <f>SUM(AE8:AE16)</f>
        <v>245.94309244034639</v>
      </c>
      <c r="AF18" s="34">
        <f>SUM(AD18:AE18)</f>
        <v>274.37963879923819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11.540211405399978</v>
      </c>
      <c r="C26" s="18">
        <f t="shared" si="8"/>
        <v>12.455628473301589</v>
      </c>
      <c r="D26" s="18">
        <f t="shared" si="8"/>
        <v>12.753069549070986</v>
      </c>
      <c r="E26" s="18">
        <f t="shared" si="8"/>
        <v>11.85296518513376</v>
      </c>
      <c r="F26" s="18">
        <f t="shared" si="8"/>
        <v>12.527487504002385</v>
      </c>
      <c r="G26" s="11"/>
      <c r="H26" s="40">
        <f>IF(D8&gt;0,(H8/D8)*100,0)</f>
        <v>5.1429181855834578</v>
      </c>
      <c r="I26" s="40">
        <f>IF(D8&gt;0,(I8/D8)*100,0)</f>
        <v>52.385695808635148</v>
      </c>
      <c r="J26" s="40">
        <f>IF(D8&gt;0,(J8/D8)*100,0)</f>
        <v>57.528613994218603</v>
      </c>
      <c r="L26" t="str">
        <f>$A$8</f>
        <v>Managers, directors and senior officials</v>
      </c>
      <c r="M26" s="18">
        <f t="shared" ref="M26:Q26" si="9">M8/M$18*100</f>
        <v>14.388652005346161</v>
      </c>
      <c r="N26" s="18">
        <f t="shared" si="9"/>
        <v>15.233856911649413</v>
      </c>
      <c r="O26" s="18">
        <f t="shared" si="9"/>
        <v>15.469957387437297</v>
      </c>
      <c r="P26" s="18">
        <f t="shared" si="9"/>
        <v>14.084716485818948</v>
      </c>
      <c r="Q26" s="18">
        <f t="shared" si="9"/>
        <v>14.395607100124352</v>
      </c>
      <c r="R26" s="11"/>
      <c r="S26" s="40">
        <f>IF(O8&gt;0,(S8/O8)*100,0)</f>
        <v>-0.10924082810236124</v>
      </c>
      <c r="T26" s="40">
        <f>IF(O8&gt;0,(T8/O8)*100,0)</f>
        <v>46.059238716618111</v>
      </c>
      <c r="U26" s="40">
        <f>IF(O8&gt;0,(U8/O8)*100,0)</f>
        <v>45.949997888515746</v>
      </c>
      <c r="W26" t="str">
        <f>$A$8</f>
        <v>Managers, directors and senior officials</v>
      </c>
      <c r="X26" s="18">
        <f t="shared" ref="X26:AB26" si="10">X8/X$18*100</f>
        <v>8.4302002747463209</v>
      </c>
      <c r="Y26" s="18">
        <f t="shared" si="10"/>
        <v>9.492611773381066</v>
      </c>
      <c r="Z26" s="18">
        <f t="shared" si="10"/>
        <v>9.9235757711886343</v>
      </c>
      <c r="AA26" s="18">
        <f t="shared" si="10"/>
        <v>9.5168486593240313</v>
      </c>
      <c r="AB26" s="18">
        <f t="shared" si="10"/>
        <v>10.57042422435967</v>
      </c>
      <c r="AC26" s="11"/>
      <c r="AD26" s="40">
        <f>IF(Z8&gt;0,(AD8/Z8)*100,0)</f>
        <v>13.669909627250783</v>
      </c>
      <c r="AE26" s="40">
        <f>IF(Z8&gt;0,(AE8/Z8)*100,0)</f>
        <v>62.656832942741893</v>
      </c>
      <c r="AF26" s="40">
        <f>IF(Z8&gt;0,(AF8/Z8)*100,0)</f>
        <v>76.326742569992675</v>
      </c>
    </row>
    <row r="27" spans="1:32" x14ac:dyDescent="0.2">
      <c r="A27" t="str">
        <f>$A$9</f>
        <v>Professional occupations</v>
      </c>
      <c r="B27" s="18">
        <f t="shared" si="8"/>
        <v>21.665160439704444</v>
      </c>
      <c r="C27" s="18">
        <f t="shared" si="8"/>
        <v>23.229121155315845</v>
      </c>
      <c r="D27" s="18">
        <f t="shared" si="8"/>
        <v>24.338631346825927</v>
      </c>
      <c r="E27" s="18">
        <f t="shared" si="8"/>
        <v>25.611414549379909</v>
      </c>
      <c r="F27" s="18">
        <f t="shared" si="8"/>
        <v>26.927052532524549</v>
      </c>
      <c r="G27" s="11"/>
      <c r="H27" s="40">
        <f t="shared" ref="H27:H36" si="11">IF(D9&gt;0,(H9/D9)*100,0)</f>
        <v>18.419559549484081</v>
      </c>
      <c r="I27" s="40">
        <f t="shared" ref="I27:I36" si="12">IF(D9&gt;0,(I9/D9)*100,0)</f>
        <v>50.104526039085748</v>
      </c>
      <c r="J27" s="40">
        <f t="shared" ref="J27:J36" si="13">IF(D9&gt;0,(J9/D9)*100,0)</f>
        <v>68.524085588569832</v>
      </c>
      <c r="L27" t="str">
        <f>$A$9</f>
        <v>Professional occupations</v>
      </c>
      <c r="M27" s="18">
        <f t="shared" ref="M27:Q27" si="14">M9/M$18*100</f>
        <v>22.789104472810038</v>
      </c>
      <c r="N27" s="18">
        <f t="shared" si="14"/>
        <v>24.016513225668866</v>
      </c>
      <c r="O27" s="18">
        <f t="shared" si="14"/>
        <v>25.260128110403336</v>
      </c>
      <c r="P27" s="18">
        <f t="shared" si="14"/>
        <v>27.206375635403131</v>
      </c>
      <c r="Q27" s="18">
        <f t="shared" si="14"/>
        <v>28.465073989679823</v>
      </c>
      <c r="R27" s="11"/>
      <c r="S27" s="40">
        <f t="shared" ref="S27:S34" si="15">IF(O9&gt;0,(S9/O9)*100,0)</f>
        <v>20.965413541557961</v>
      </c>
      <c r="T27" s="40">
        <f t="shared" ref="T27:T34" si="16">IF(O9&gt;0,(T9/O9)*100,0)</f>
        <v>41.976338598596371</v>
      </c>
      <c r="U27" s="40">
        <f t="shared" ref="U27:U34" si="17">IF(O9&gt;0,(U9/O9)*100,0)</f>
        <v>62.941752140154328</v>
      </c>
      <c r="W27" t="str">
        <f>$A$9</f>
        <v>Professional occupations</v>
      </c>
      <c r="X27" s="18">
        <f t="shared" ref="X27:AB27" si="18">X9/X$18*100</f>
        <v>20.438005324285815</v>
      </c>
      <c r="Y27" s="18">
        <f t="shared" si="18"/>
        <v>22.3893572893796</v>
      </c>
      <c r="Z27" s="18">
        <f t="shared" si="18"/>
        <v>23.378941615781081</v>
      </c>
      <c r="AA27" s="18">
        <f t="shared" si="18"/>
        <v>23.941866983780539</v>
      </c>
      <c r="AB27" s="18">
        <f t="shared" si="18"/>
        <v>25.315803807683945</v>
      </c>
      <c r="AC27" s="11"/>
      <c r="AD27" s="40">
        <f t="shared" ref="AD27:AD34" si="19">IF(Z9&gt;0,(AD9/Z9)*100,0)</f>
        <v>15.554845825696182</v>
      </c>
      <c r="AE27" s="40">
        <f t="shared" ref="AE27:AE34" si="20">IF(Z9&gt;0,(AE9/Z9)*100,0)</f>
        <v>59.250741879734761</v>
      </c>
      <c r="AF27" s="40">
        <f t="shared" ref="AF27:AF34" si="21">IF(Z9&gt;0,(AF9/Z9)*100,0)</f>
        <v>74.805587705430938</v>
      </c>
    </row>
    <row r="28" spans="1:32" x14ac:dyDescent="0.2">
      <c r="A28" t="str">
        <f>$A$10</f>
        <v>Associate professional occupations</v>
      </c>
      <c r="B28" s="18">
        <f t="shared" si="8"/>
        <v>13.648748003813449</v>
      </c>
      <c r="C28" s="18">
        <f t="shared" si="8"/>
        <v>13.604798162826503</v>
      </c>
      <c r="D28" s="18">
        <f t="shared" si="8"/>
        <v>14.338084403169626</v>
      </c>
      <c r="E28" s="18">
        <f t="shared" si="8"/>
        <v>14.524775947591722</v>
      </c>
      <c r="F28" s="18">
        <f t="shared" si="8"/>
        <v>15.0677571823742</v>
      </c>
      <c r="G28" s="11"/>
      <c r="H28" s="40">
        <f t="shared" si="11"/>
        <v>12.48335377755658</v>
      </c>
      <c r="I28" s="40">
        <f t="shared" si="12"/>
        <v>49.682621870783535</v>
      </c>
      <c r="J28" s="40">
        <f t="shared" si="13"/>
        <v>62.165975648340122</v>
      </c>
      <c r="L28" t="str">
        <f>$A$10</f>
        <v>Associate professional occupations</v>
      </c>
      <c r="M28" s="18">
        <f t="shared" ref="M28:Q28" si="22">M10/M$18*100</f>
        <v>14.134539726295115</v>
      </c>
      <c r="N28" s="18">
        <f t="shared" si="22"/>
        <v>13.786521202403149</v>
      </c>
      <c r="O28" s="18">
        <f t="shared" si="22"/>
        <v>14.629729741617108</v>
      </c>
      <c r="P28" s="18">
        <f t="shared" si="22"/>
        <v>13.708691333764492</v>
      </c>
      <c r="Q28" s="18">
        <f t="shared" si="22"/>
        <v>13.711688242258271</v>
      </c>
      <c r="R28" s="11"/>
      <c r="S28" s="40">
        <f t="shared" si="15"/>
        <v>0.60951911492540312</v>
      </c>
      <c r="T28" s="40">
        <f t="shared" si="16"/>
        <v>37.088954236982694</v>
      </c>
      <c r="U28" s="40">
        <f t="shared" si="17"/>
        <v>37.698473351908099</v>
      </c>
      <c r="W28" t="str">
        <f>$A$10</f>
        <v>Associate professional occupations</v>
      </c>
      <c r="X28" s="18">
        <f t="shared" ref="X28:AB28" si="23">X10/X$18*100</f>
        <v>13.118346329253047</v>
      </c>
      <c r="Y28" s="18">
        <f t="shared" si="23"/>
        <v>13.410988181763134</v>
      </c>
      <c r="Z28" s="18">
        <f t="shared" si="23"/>
        <v>14.034351338141137</v>
      </c>
      <c r="AA28" s="18">
        <f t="shared" si="23"/>
        <v>15.37902379870107</v>
      </c>
      <c r="AB28" s="18">
        <f t="shared" si="23"/>
        <v>16.488390386412195</v>
      </c>
      <c r="AC28" s="11"/>
      <c r="AD28" s="40">
        <f t="shared" si="19"/>
        <v>25.373919861655054</v>
      </c>
      <c r="AE28" s="40">
        <f t="shared" si="20"/>
        <v>63.354658705319153</v>
      </c>
      <c r="AF28" s="40">
        <f t="shared" si="21"/>
        <v>88.728578566974221</v>
      </c>
    </row>
    <row r="29" spans="1:32" x14ac:dyDescent="0.2">
      <c r="A29" t="str">
        <f>$A$11</f>
        <v>Administrative and secretarial occupations</v>
      </c>
      <c r="B29" s="18">
        <f t="shared" si="8"/>
        <v>10.863318185085941</v>
      </c>
      <c r="C29" s="18">
        <f t="shared" si="8"/>
        <v>9.9156014466746161</v>
      </c>
      <c r="D29" s="18">
        <f t="shared" si="8"/>
        <v>10.196101737180793</v>
      </c>
      <c r="E29" s="18">
        <f t="shared" si="8"/>
        <v>9.8999306330076298</v>
      </c>
      <c r="F29" s="18">
        <f t="shared" si="8"/>
        <v>8.7507097349320411</v>
      </c>
      <c r="G29" s="11"/>
      <c r="H29" s="40">
        <f t="shared" si="11"/>
        <v>-8.1371543546638847</v>
      </c>
      <c r="I29" s="40">
        <f t="shared" si="12"/>
        <v>49.461494875922888</v>
      </c>
      <c r="J29" s="40">
        <f t="shared" si="13"/>
        <v>41.324340521259003</v>
      </c>
      <c r="L29" t="str">
        <f>$A$11</f>
        <v>Administrative and secretarial occupations</v>
      </c>
      <c r="M29" s="18">
        <f t="shared" ref="M29:Q29" si="24">M11/M$18*100</f>
        <v>4.2782388223437779</v>
      </c>
      <c r="N29" s="18">
        <f t="shared" si="24"/>
        <v>3.8080338525691904</v>
      </c>
      <c r="O29" s="18">
        <f t="shared" si="24"/>
        <v>4.5006074568639667</v>
      </c>
      <c r="P29" s="18">
        <f t="shared" si="24"/>
        <v>4.5467533243027844</v>
      </c>
      <c r="Q29" s="18">
        <f t="shared" si="24"/>
        <v>4.721842834851393</v>
      </c>
      <c r="R29" s="11"/>
      <c r="S29" s="40">
        <f t="shared" si="15"/>
        <v>12.622415691346752</v>
      </c>
      <c r="T29" s="40">
        <f t="shared" si="16"/>
        <v>39.220966308765092</v>
      </c>
      <c r="U29" s="40">
        <f t="shared" si="17"/>
        <v>51.843382000111845</v>
      </c>
      <c r="W29" t="str">
        <f>$A$11</f>
        <v>Administrative and secretarial occupations</v>
      </c>
      <c r="X29" s="18">
        <f t="shared" ref="X29:AB29" si="25">X11/X$18*100</f>
        <v>18.053101294746927</v>
      </c>
      <c r="Y29" s="18">
        <f t="shared" si="25"/>
        <v>16.429401581839052</v>
      </c>
      <c r="Z29" s="18">
        <f t="shared" si="25"/>
        <v>16.127655259762339</v>
      </c>
      <c r="AA29" s="18">
        <f t="shared" si="25"/>
        <v>15.503442983427432</v>
      </c>
      <c r="AB29" s="18">
        <f t="shared" si="25"/>
        <v>12.971396400327459</v>
      </c>
      <c r="AC29" s="11"/>
      <c r="AD29" s="40">
        <f t="shared" si="19"/>
        <v>-14.170459511694707</v>
      </c>
      <c r="AE29" s="40">
        <f t="shared" si="20"/>
        <v>52.43767567726033</v>
      </c>
      <c r="AF29" s="40">
        <f t="shared" si="21"/>
        <v>38.267216165565621</v>
      </c>
    </row>
    <row r="30" spans="1:32" x14ac:dyDescent="0.2">
      <c r="A30" t="str">
        <f>$A$12</f>
        <v>Skilled trades occupations</v>
      </c>
      <c r="B30" s="18">
        <f t="shared" si="8"/>
        <v>9.4117972478472911</v>
      </c>
      <c r="C30" s="18">
        <f t="shared" si="8"/>
        <v>8.8211362974751744</v>
      </c>
      <c r="D30" s="18">
        <f t="shared" si="8"/>
        <v>7.912664728056928</v>
      </c>
      <c r="E30" s="18">
        <f t="shared" si="8"/>
        <v>8.0434350619317314</v>
      </c>
      <c r="F30" s="18">
        <f t="shared" si="8"/>
        <v>7.7142044076639031</v>
      </c>
      <c r="G30" s="11"/>
      <c r="H30" s="40">
        <f t="shared" si="11"/>
        <v>4.3516100985145068</v>
      </c>
      <c r="I30" s="40">
        <f t="shared" si="12"/>
        <v>44.13388681535492</v>
      </c>
      <c r="J30" s="40">
        <f t="shared" si="13"/>
        <v>48.485496913869426</v>
      </c>
      <c r="L30" t="str">
        <f>$A$12</f>
        <v>Skilled trades occupations</v>
      </c>
      <c r="M30" s="18">
        <f t="shared" ref="M30:Q30" si="26">M12/M$18*100</f>
        <v>15.750841775981103</v>
      </c>
      <c r="N30" s="18">
        <f t="shared" si="26"/>
        <v>15.042251977724439</v>
      </c>
      <c r="O30" s="18">
        <f t="shared" si="26"/>
        <v>13.279495806581926</v>
      </c>
      <c r="P30" s="18">
        <f t="shared" si="26"/>
        <v>13.248894851868743</v>
      </c>
      <c r="Q30" s="18">
        <f t="shared" si="26"/>
        <v>12.350821464148645</v>
      </c>
      <c r="R30" s="11"/>
      <c r="S30" s="40">
        <f t="shared" si="15"/>
        <v>-0.16134905914537953</v>
      </c>
      <c r="T30" s="40">
        <f t="shared" si="16"/>
        <v>39.795850381273929</v>
      </c>
      <c r="U30" s="40">
        <f t="shared" si="17"/>
        <v>39.63450132212855</v>
      </c>
      <c r="W30" t="str">
        <f>$A$12</f>
        <v>Skilled trades occupations</v>
      </c>
      <c r="X30" s="18">
        <f t="shared" ref="X30:AB30" si="27">X12/X$18*100</f>
        <v>2.4906421988083167</v>
      </c>
      <c r="Y30" s="18">
        <f t="shared" si="27"/>
        <v>2.1862356542156269</v>
      </c>
      <c r="Z30" s="18">
        <f t="shared" si="27"/>
        <v>2.323396400821526</v>
      </c>
      <c r="AA30" s="18">
        <f t="shared" si="27"/>
        <v>2.5945480663349096</v>
      </c>
      <c r="AB30" s="18">
        <f t="shared" si="27"/>
        <v>2.8568317844932807</v>
      </c>
      <c r="AC30" s="11"/>
      <c r="AD30" s="40">
        <f t="shared" si="19"/>
        <v>31.214746083209473</v>
      </c>
      <c r="AE30" s="40">
        <f t="shared" si="20"/>
        <v>69.955805109803038</v>
      </c>
      <c r="AF30" s="40">
        <f t="shared" si="21"/>
        <v>101.1705511930125</v>
      </c>
    </row>
    <row r="31" spans="1:32" x14ac:dyDescent="0.2">
      <c r="A31" t="str">
        <f>$A$13</f>
        <v>Caring, leisure and other service occupations</v>
      </c>
      <c r="B31" s="18">
        <f t="shared" si="8"/>
        <v>9.426802538292641</v>
      </c>
      <c r="C31" s="18">
        <f t="shared" si="8"/>
        <v>9.428688731478875</v>
      </c>
      <c r="D31" s="18">
        <f t="shared" si="8"/>
        <v>9.1115630847397551</v>
      </c>
      <c r="E31" s="18">
        <f t="shared" si="8"/>
        <v>8.9834653122968291</v>
      </c>
      <c r="F31" s="18">
        <f t="shared" si="8"/>
        <v>9.0762920371722942</v>
      </c>
      <c r="G31" s="11"/>
      <c r="H31" s="40">
        <f t="shared" si="11"/>
        <v>6.6218837529649939</v>
      </c>
      <c r="I31" s="40">
        <f t="shared" si="12"/>
        <v>55.51387780679935</v>
      </c>
      <c r="J31" s="40">
        <f t="shared" si="13"/>
        <v>62.135761559764347</v>
      </c>
      <c r="L31" t="str">
        <f>$A$13</f>
        <v>Caring, leisure and other service occupations</v>
      </c>
      <c r="M31" s="18">
        <f t="shared" ref="M31:Q31" si="28">M13/M$18*100</f>
        <v>4.0769144866771443</v>
      </c>
      <c r="N31" s="18">
        <f t="shared" si="28"/>
        <v>4.036653252240936</v>
      </c>
      <c r="O31" s="18">
        <f t="shared" si="28"/>
        <v>3.9998500916784243</v>
      </c>
      <c r="P31" s="18">
        <f t="shared" si="28"/>
        <v>4.2850532878410679</v>
      </c>
      <c r="Q31" s="18">
        <f t="shared" si="28"/>
        <v>4.7126383797054219</v>
      </c>
      <c r="R31" s="11"/>
      <c r="S31" s="40">
        <f t="shared" si="15"/>
        <v>26.475046330132322</v>
      </c>
      <c r="T31" s="40">
        <f t="shared" si="16"/>
        <v>50.392193012069285</v>
      </c>
      <c r="U31" s="40">
        <f t="shared" si="17"/>
        <v>76.867239342201614</v>
      </c>
      <c r="W31" t="str">
        <f>$A$13</f>
        <v>Caring, leisure and other service occupations</v>
      </c>
      <c r="X31" s="18">
        <f t="shared" ref="X31:AB31" si="29">X13/X$18*100</f>
        <v>15.26796748608529</v>
      </c>
      <c r="Y31" s="18">
        <f t="shared" si="29"/>
        <v>15.179364576207849</v>
      </c>
      <c r="Z31" s="18">
        <f t="shared" si="29"/>
        <v>14.435139532740726</v>
      </c>
      <c r="AA31" s="18">
        <f t="shared" si="29"/>
        <v>13.901593049927961</v>
      </c>
      <c r="AB31" s="18">
        <f t="shared" si="29"/>
        <v>13.647705107210845</v>
      </c>
      <c r="AC31" s="11"/>
      <c r="AD31" s="40">
        <f t="shared" si="19"/>
        <v>0.89274340674361885</v>
      </c>
      <c r="AE31" s="40">
        <f t="shared" si="20"/>
        <v>56.991871596658406</v>
      </c>
      <c r="AF31" s="40">
        <f t="shared" si="21"/>
        <v>57.884615003402033</v>
      </c>
    </row>
    <row r="32" spans="1:32" x14ac:dyDescent="0.2">
      <c r="A32" t="str">
        <f>$A$14</f>
        <v>Sales and customer service occupations</v>
      </c>
      <c r="B32" s="18">
        <f t="shared" si="8"/>
        <v>7.8207770537260091</v>
      </c>
      <c r="C32" s="18">
        <f t="shared" si="8"/>
        <v>7.4865145161508089</v>
      </c>
      <c r="D32" s="18">
        <f t="shared" si="8"/>
        <v>7.6562756787961446</v>
      </c>
      <c r="E32" s="18">
        <f t="shared" si="8"/>
        <v>7.572064869155251</v>
      </c>
      <c r="F32" s="18">
        <f t="shared" si="8"/>
        <v>7.3168248140923406</v>
      </c>
      <c r="H32" s="40">
        <f t="shared" si="11"/>
        <v>2.2906340548155075</v>
      </c>
      <c r="I32" s="40">
        <f t="shared" si="12"/>
        <v>45.036115465221812</v>
      </c>
      <c r="J32" s="40">
        <f t="shared" si="13"/>
        <v>47.326749520037318</v>
      </c>
      <c r="L32" t="str">
        <f>$A$14</f>
        <v>Sales and customer service occupations</v>
      </c>
      <c r="M32" s="18">
        <f t="shared" ref="M32:Q32" si="30">M14/M$18*100</f>
        <v>6.2440039674551651</v>
      </c>
      <c r="N32" s="18">
        <f t="shared" si="30"/>
        <v>6.1035826197859055</v>
      </c>
      <c r="O32" s="18">
        <f t="shared" si="30"/>
        <v>6.4226057395482057</v>
      </c>
      <c r="P32" s="18">
        <f t="shared" si="30"/>
        <v>6.535021469147817</v>
      </c>
      <c r="Q32" s="18">
        <f t="shared" si="30"/>
        <v>6.5470939464669478</v>
      </c>
      <c r="S32" s="40">
        <f t="shared" si="15"/>
        <v>9.4263103865037188</v>
      </c>
      <c r="T32" s="40">
        <f t="shared" si="16"/>
        <v>35.384934349698369</v>
      </c>
      <c r="U32" s="40">
        <f t="shared" si="17"/>
        <v>44.811244736202092</v>
      </c>
      <c r="W32" t="str">
        <f>$A$14</f>
        <v>Sales and customer service occupations</v>
      </c>
      <c r="X32" s="18">
        <f t="shared" ref="X32:AB32" si="31">X14/X$18*100</f>
        <v>9.542344232943325</v>
      </c>
      <c r="Y32" s="18">
        <f t="shared" si="31"/>
        <v>8.9614293385686441</v>
      </c>
      <c r="Z32" s="18">
        <f t="shared" si="31"/>
        <v>8.9410771224808592</v>
      </c>
      <c r="AA32" s="18">
        <f t="shared" si="31"/>
        <v>8.6576043842416706</v>
      </c>
      <c r="AB32" s="18">
        <f t="shared" si="31"/>
        <v>8.1232036023478429</v>
      </c>
      <c r="AD32" s="40">
        <f t="shared" si="19"/>
        <v>-3.0475506695405019</v>
      </c>
      <c r="AE32" s="40">
        <f t="shared" si="20"/>
        <v>52.25614412236402</v>
      </c>
      <c r="AF32" s="40">
        <f t="shared" si="21"/>
        <v>49.208593452823521</v>
      </c>
    </row>
    <row r="33" spans="1:32" x14ac:dyDescent="0.2">
      <c r="A33" t="str">
        <f>$A$15</f>
        <v>Process, plant and machine operatives</v>
      </c>
      <c r="B33" s="18">
        <f t="shared" si="8"/>
        <v>4.3772791636321768</v>
      </c>
      <c r="C33" s="18">
        <f t="shared" si="8"/>
        <v>4.5035513225560608</v>
      </c>
      <c r="D33" s="18">
        <f t="shared" si="8"/>
        <v>3.9011083900885013</v>
      </c>
      <c r="E33" s="18">
        <f t="shared" si="8"/>
        <v>3.9379329950299655</v>
      </c>
      <c r="F33" s="18">
        <f t="shared" si="8"/>
        <v>3.6905199470181915</v>
      </c>
      <c r="G33" s="11"/>
      <c r="H33" s="40">
        <f t="shared" si="11"/>
        <v>1.2582264206507399</v>
      </c>
      <c r="I33" s="40">
        <f t="shared" si="12"/>
        <v>48.85730077279571</v>
      </c>
      <c r="J33" s="40">
        <f t="shared" si="13"/>
        <v>50.115527193446454</v>
      </c>
      <c r="L33" t="str">
        <f>$A$15</f>
        <v>Process, plant and machine operatives</v>
      </c>
      <c r="M33" s="18">
        <f t="shared" ref="M33:Q33" si="32">M15/M$18*100</f>
        <v>7.3632461878363964</v>
      </c>
      <c r="N33" s="18">
        <f t="shared" si="32"/>
        <v>7.7394705866152966</v>
      </c>
      <c r="O33" s="18">
        <f t="shared" si="32"/>
        <v>6.7654021100984991</v>
      </c>
      <c r="P33" s="18">
        <f t="shared" si="32"/>
        <v>6.6345581528390154</v>
      </c>
      <c r="Q33" s="18">
        <f t="shared" si="32"/>
        <v>6.1215545648967167</v>
      </c>
      <c r="R33" s="11"/>
      <c r="S33" s="40">
        <f t="shared" si="15"/>
        <v>-2.8701860825889254</v>
      </c>
      <c r="T33" s="40">
        <f t="shared" si="16"/>
        <v>46.500406330723102</v>
      </c>
      <c r="U33" s="40">
        <f t="shared" si="17"/>
        <v>43.630220248134179</v>
      </c>
      <c r="W33" t="str">
        <f>$A$15</f>
        <v>Process, plant and machine operatives</v>
      </c>
      <c r="X33" s="18">
        <f t="shared" ref="X33:AB33" si="33">X15/X$18*100</f>
        <v>1.1171126426187874</v>
      </c>
      <c r="Y33" s="18">
        <f t="shared" si="33"/>
        <v>1.052401414701851</v>
      </c>
      <c r="Z33" s="18">
        <f t="shared" si="33"/>
        <v>0.91809924839757195</v>
      </c>
      <c r="AA33" s="18">
        <f t="shared" si="33"/>
        <v>1.1152033328414173</v>
      </c>
      <c r="AB33" s="18">
        <f t="shared" si="33"/>
        <v>1.1437405052378946</v>
      </c>
      <c r="AC33" s="11"/>
      <c r="AD33" s="40">
        <f t="shared" si="19"/>
        <v>32.941066181009305</v>
      </c>
      <c r="AE33" s="40">
        <f t="shared" si="20"/>
        <v>66.944909237712068</v>
      </c>
      <c r="AF33" s="40">
        <f t="shared" si="21"/>
        <v>99.885975418721372</v>
      </c>
    </row>
    <row r="34" spans="1:32" x14ac:dyDescent="0.2">
      <c r="A34" t="str">
        <f>$A$16</f>
        <v>Elementary occupations</v>
      </c>
      <c r="B34" s="18">
        <f t="shared" si="8"/>
        <v>11.245905962498075</v>
      </c>
      <c r="C34" s="18">
        <f t="shared" si="8"/>
        <v>10.554959894220518</v>
      </c>
      <c r="D34" s="18">
        <f t="shared" si="8"/>
        <v>9.7925010820713307</v>
      </c>
      <c r="E34" s="18">
        <f t="shared" si="8"/>
        <v>9.5740154464732115</v>
      </c>
      <c r="F34" s="18">
        <f t="shared" si="8"/>
        <v>8.9291518402201131</v>
      </c>
      <c r="G34" s="11"/>
      <c r="H34" s="40">
        <f t="shared" si="11"/>
        <v>-2.400553131334672</v>
      </c>
      <c r="I34" s="40">
        <f t="shared" si="12"/>
        <v>46.956593865084898</v>
      </c>
      <c r="J34" s="40">
        <f t="shared" si="13"/>
        <v>44.556040733750223</v>
      </c>
      <c r="L34" t="str">
        <f>$A$16</f>
        <v>Elementary occupations</v>
      </c>
      <c r="M34" s="18">
        <f t="shared" ref="M34:Q34" si="34">M16/M$18*100</f>
        <v>10.974458555255122</v>
      </c>
      <c r="N34" s="18">
        <f t="shared" si="34"/>
        <v>10.233116371342806</v>
      </c>
      <c r="O34" s="18">
        <f t="shared" si="34"/>
        <v>9.6722235557712359</v>
      </c>
      <c r="P34" s="18">
        <f t="shared" si="34"/>
        <v>9.7499354590139991</v>
      </c>
      <c r="Q34" s="18">
        <f t="shared" si="34"/>
        <v>8.9736794778684317</v>
      </c>
      <c r="R34" s="11"/>
      <c r="S34" s="40">
        <f t="shared" si="15"/>
        <v>-0.40703231666315737</v>
      </c>
      <c r="T34" s="40">
        <f t="shared" si="16"/>
        <v>38.483016359800885</v>
      </c>
      <c r="U34" s="40">
        <f t="shared" si="17"/>
        <v>38.07598404313773</v>
      </c>
      <c r="W34" t="str">
        <f>$A$16</f>
        <v>Elementary occupations</v>
      </c>
      <c r="X34" s="18">
        <f t="shared" ref="X34:AB34" si="35">X16/X$18*100</f>
        <v>11.542280216512182</v>
      </c>
      <c r="Y34" s="18">
        <f t="shared" si="35"/>
        <v>10.898210189943173</v>
      </c>
      <c r="Z34" s="18">
        <f t="shared" si="35"/>
        <v>9.917763710686101</v>
      </c>
      <c r="AA34" s="18">
        <f t="shared" si="35"/>
        <v>9.3898687414209761</v>
      </c>
      <c r="AB34" s="18">
        <f t="shared" si="35"/>
        <v>8.8825041819268833</v>
      </c>
      <c r="AC34" s="11"/>
      <c r="AD34" s="40">
        <f t="shared" si="19"/>
        <v>-4.4252983257629364</v>
      </c>
      <c r="AE34" s="40">
        <f t="shared" si="20"/>
        <v>55.562892433511465</v>
      </c>
      <c r="AF34" s="40">
        <f t="shared" si="21"/>
        <v>51.137594107748541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7.0362231680236293</v>
      </c>
      <c r="I36" s="43">
        <f t="shared" si="12"/>
        <v>49.544859566097543</v>
      </c>
      <c r="J36" s="43">
        <f t="shared" si="13"/>
        <v>56.581082734121168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7.3456490608631047</v>
      </c>
      <c r="T36" s="43">
        <f t="shared" ref="T36" si="37">IF(O18&gt;0,(T18/O18)*100,0)</f>
        <v>41.360855141583045</v>
      </c>
      <c r="U36" s="43">
        <f t="shared" ref="U36" si="38">IF(O18&gt;0,(U18/O18)*100,0)</f>
        <v>48.706504202446141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6.7139726039254652</v>
      </c>
      <c r="AE36" s="43">
        <f t="shared" ref="AE36" si="40">IF(Z18&gt;0,(AE18/Z18)*100,0)</f>
        <v>58.068063678656415</v>
      </c>
      <c r="AF36" s="43">
        <f t="shared" ref="AF36" si="41">IF(Z18&gt;0,(AF18/Z18)*100,0)</f>
        <v>64.782036282581885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Enterprise M3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Enterprise M3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Enterprise M3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2.4367331079079291</v>
      </c>
      <c r="C46" s="18">
        <f t="shared" si="42"/>
        <v>0.32167859660476861</v>
      </c>
      <c r="D46" s="18">
        <f t="shared" si="42"/>
        <v>-0.88224861348473738</v>
      </c>
      <c r="E46" s="18">
        <f t="shared" si="42"/>
        <v>0.94906066480107132</v>
      </c>
      <c r="F46" s="18">
        <f>IF(F$6-D$6 &lt;&gt; 0,(EXP(LN(F8/D8)/(F$6-D$6))-1)*100,0)</f>
        <v>0.33489528709655936</v>
      </c>
      <c r="H46" s="18">
        <f>IF($F$6-$D$6 &lt;&gt; 0,(EXP(LN(1+(H26/100))/($F$6-$D$6))-1)*100,0)</f>
        <v>0.33489528709655936</v>
      </c>
      <c r="I46" s="18">
        <f>IF($F$6-$D$6 &lt;&gt; 0,(EXP(LN(1+(I26/100))/($F$6-$D$6))-1)*100,0)</f>
        <v>2.8481016922557112</v>
      </c>
      <c r="J46" s="18">
        <f>IF($F$6-$D$6 &lt;&gt; 0,(EXP(LN(1+(J26/100))/($F$6-$D$6))-1)*100,0)</f>
        <v>3.0759382812706848</v>
      </c>
      <c r="L46" t="str">
        <f>$A$8</f>
        <v>Managers, directors and senior officials</v>
      </c>
      <c r="M46" s="18">
        <f t="shared" ref="M46:M54" si="43">IF(N$6-M$6 &lt;&gt; 0,(EXP(LN(N8/M8)/(N$6-M$6))-1)*100,0)</f>
        <v>1.6576492455118164</v>
      </c>
      <c r="N46" s="18">
        <f t="shared" ref="N46:N54" si="44">IF(O$6-N$6 &lt;&gt; 0,(EXP(LN(O8/N8)/(O$6-N$6))-1)*100,0)</f>
        <v>-1.6451138349933725</v>
      </c>
      <c r="O46" s="18">
        <f t="shared" ref="O46:O54" si="45">IF(P$6-O$6 &lt;&gt; 0,(EXP(LN(P8/O8)/(P$6-O$6))-1)*100,0)</f>
        <v>-1.2408874603595965</v>
      </c>
      <c r="P46" s="18">
        <f t="shared" ref="P46:P54" si="46">IF(Q$6-P$6 &lt;&gt; 0,(EXP(LN(Q8/P8)/(Q$6-P$6))-1)*100,0)</f>
        <v>0.61528044672392035</v>
      </c>
      <c r="Q46" s="18">
        <f>IF(Q$6-O$6 &lt;&gt; 0,(EXP(LN(Q8/O8)/(Q$6-O$6))-1)*100,0)</f>
        <v>-7.2864371519432147E-3</v>
      </c>
      <c r="S46" s="18">
        <f>IF($F$6-$D$6 &lt;&gt; 0,(EXP(LN(1+(S26/100))/($F$6-$D$6))-1)*100,0)</f>
        <v>-7.2864371519432147E-3</v>
      </c>
      <c r="T46" s="18">
        <f>IF($F$6-$D$6 &lt;&gt; 0,(EXP(LN(1+(T26/100))/($F$6-$D$6))-1)*100,0)</f>
        <v>2.5577778244086025</v>
      </c>
      <c r="U46" s="18">
        <f>IF($F$6-$D$6 &lt;&gt; 0,(EXP(LN(1+(U26/100))/($F$6-$D$6))-1)*100,0)</f>
        <v>2.5526623617062372</v>
      </c>
      <c r="W46" t="str">
        <f>$A$8</f>
        <v>Managers, directors and senior officials</v>
      </c>
      <c r="X46" s="18">
        <f t="shared" ref="X46:X54" si="47">IF(Y$6-X$6 &lt;&gt; 0,(EXP(LN(Y8/X8)/(Y$6-X$6))-1)*100,0)</f>
        <v>3.8428828144589033</v>
      </c>
      <c r="Y46" s="18">
        <f t="shared" ref="Y46:Y54" si="48">IF(Z$6-Y$6 &lt;&gt; 0,(EXP(LN(Z8/Y8)/(Z$6-Y$6))-1)*100,0)</f>
        <v>3.6879476735856676</v>
      </c>
      <c r="Z46" s="18">
        <f t="shared" ref="Z46:Z54" si="49">IF(AA$6-Z$6 &lt;&gt; 0,(EXP(LN(AA8/Z8)/(AA$6-Z$6))-1)*100,0)</f>
        <v>-0.31081613448957768</v>
      </c>
      <c r="AA46" s="18">
        <f t="shared" ref="AA46:AA54" si="50">IF(AB$6-AA$6 &lt;&gt; 0,(EXP(LN(AB8/AA8)/(AB$6-AA$6))-1)*100,0)</f>
        <v>1.4473089565737896</v>
      </c>
      <c r="AB46" s="18">
        <f>IF(AB$6-Z$6 &lt;&gt; 0,(EXP(LN(AB8/Z8)/(AB$6-Z$6))-1)*100,0)</f>
        <v>0.8578488321656641</v>
      </c>
      <c r="AD46" s="18">
        <f>IF($F$6-$D$6 &lt;&gt; 0,(EXP(LN(1+(AD26/100))/($F$6-$D$6))-1)*100,0)</f>
        <v>0.8578488321656641</v>
      </c>
      <c r="AE46" s="18">
        <f>IF($F$6-$D$6 &lt;&gt; 0,(EXP(LN(1+(AE26/100))/($F$6-$D$6))-1)*100,0)</f>
        <v>3.2963131103364463</v>
      </c>
      <c r="AF46" s="18">
        <f>IF($F$6-$D$6 &lt;&gt; 0,(EXP(LN(1+(AF26/100))/($F$6-$D$6))-1)*100,0)</f>
        <v>3.8535179074616455</v>
      </c>
    </row>
    <row r="47" spans="1:32" x14ac:dyDescent="0.2">
      <c r="A47" t="str">
        <f>$A$9</f>
        <v>Professional occupations</v>
      </c>
      <c r="B47" s="18">
        <f t="shared" si="42"/>
        <v>2.2669883793781098</v>
      </c>
      <c r="C47" s="18">
        <f t="shared" si="42"/>
        <v>2.6618488236950677</v>
      </c>
      <c r="D47" s="18">
        <f t="shared" si="42"/>
        <v>1.6100037649650512</v>
      </c>
      <c r="E47" s="18">
        <f t="shared" si="42"/>
        <v>0.89603748444586628</v>
      </c>
      <c r="F47" s="18">
        <f>IF(F$6-D$6 &lt;&gt; 0,(EXP(LN(F9/D9)/(F$6-D$6))-1)*100,0)</f>
        <v>1.1334670845622119</v>
      </c>
      <c r="H47" s="18">
        <f t="shared" ref="H47:J56" si="51">IF($F$6-$D$6 &lt;&gt; 0,(EXP(LN(1+(H27/100))/($F$6-$D$6))-1)*100,0)</f>
        <v>1.1334670845622119</v>
      </c>
      <c r="I47" s="18">
        <f t="shared" si="51"/>
        <v>2.7447372446030904</v>
      </c>
      <c r="J47" s="18">
        <f t="shared" si="51"/>
        <v>3.5406289210073716</v>
      </c>
      <c r="L47" t="str">
        <f>$A$9</f>
        <v>Professional occupations</v>
      </c>
      <c r="M47" s="18">
        <f t="shared" si="43"/>
        <v>1.5402658510598854</v>
      </c>
      <c r="N47" s="18">
        <f t="shared" si="44"/>
        <v>1.8690574328700471</v>
      </c>
      <c r="O47" s="18">
        <f t="shared" si="45"/>
        <v>2.1344862083132687</v>
      </c>
      <c r="P47" s="18">
        <f t="shared" si="46"/>
        <v>0.85093226870363026</v>
      </c>
      <c r="Q47" s="18">
        <f>IF(Q$6-O$6 &lt;&gt; 0,(EXP(LN(Q9/O9)/(Q$6-O$6))-1)*100,0)</f>
        <v>1.2769811861765401</v>
      </c>
      <c r="S47" s="18">
        <f t="shared" ref="S47:U47" si="52">IF($F$6-$D$6 &lt;&gt; 0,(EXP(LN(1+(S27/100))/($F$6-$D$6))-1)*100,0)</f>
        <v>1.2769811861765401</v>
      </c>
      <c r="T47" s="18">
        <f t="shared" si="52"/>
        <v>2.364113921440647</v>
      </c>
      <c r="U47" s="18">
        <f t="shared" si="52"/>
        <v>3.3083659174811153</v>
      </c>
      <c r="W47" t="str">
        <f>$A$9</f>
        <v>Professional occupations</v>
      </c>
      <c r="X47" s="18">
        <f t="shared" si="47"/>
        <v>3.131315887501751</v>
      </c>
      <c r="Y47" s="18">
        <f t="shared" si="48"/>
        <v>3.5688198237989521</v>
      </c>
      <c r="Z47" s="18">
        <f t="shared" si="49"/>
        <v>1.0065829970110851</v>
      </c>
      <c r="AA47" s="18">
        <f t="shared" si="50"/>
        <v>0.94945451415848758</v>
      </c>
      <c r="AB47" s="18">
        <f>IF(AB$6-Z$6 &lt;&gt; 0,(EXP(LN(AB9/Z9)/(AB$6-Z$6))-1)*100,0)</f>
        <v>0.96849375071830224</v>
      </c>
      <c r="AD47" s="18">
        <f t="shared" ref="AD47:AF47" si="53">IF($F$6-$D$6 &lt;&gt; 0,(EXP(LN(1+(AD27/100))/($F$6-$D$6))-1)*100,0)</f>
        <v>0.96849375071830224</v>
      </c>
      <c r="AE47" s="18">
        <f t="shared" si="53"/>
        <v>3.1506805453812348</v>
      </c>
      <c r="AF47" s="18">
        <f t="shared" si="53"/>
        <v>3.7935471057543024</v>
      </c>
    </row>
    <row r="48" spans="1:32" x14ac:dyDescent="0.2">
      <c r="A48" t="str">
        <f>$A$10</f>
        <v>Associate professional occupations</v>
      </c>
      <c r="B48" s="18">
        <f t="shared" si="42"/>
        <v>0.41938823198097719</v>
      </c>
      <c r="C48" s="18">
        <f t="shared" si="42"/>
        <v>3.2629998062933208</v>
      </c>
      <c r="D48" s="18">
        <f t="shared" si="42"/>
        <v>0.83995580804498982</v>
      </c>
      <c r="E48" s="18">
        <f t="shared" si="42"/>
        <v>0.76100773459102378</v>
      </c>
      <c r="F48" s="18">
        <f t="shared" ref="F48:F56" si="54">IF(F$6-D$6 &lt;&gt; 0,(EXP(LN(F10/D10)/(F$6-D$6))-1)*100,0)</f>
        <v>0.78731688903868058</v>
      </c>
      <c r="H48" s="18">
        <f t="shared" si="51"/>
        <v>0.78731688903868058</v>
      </c>
      <c r="I48" s="18">
        <f t="shared" si="51"/>
        <v>2.7254593914095127</v>
      </c>
      <c r="J48" s="18">
        <f t="shared" si="51"/>
        <v>3.2755023058869126</v>
      </c>
      <c r="L48" t="str">
        <f>$A$10</f>
        <v>Associate professional occupations</v>
      </c>
      <c r="M48" s="18">
        <f t="shared" si="43"/>
        <v>-0.40538029994646729</v>
      </c>
      <c r="N48" s="18">
        <f t="shared" si="44"/>
        <v>2.777560459800843</v>
      </c>
      <c r="O48" s="18">
        <f t="shared" si="45"/>
        <v>-0.67071274458971875</v>
      </c>
      <c r="P48" s="18">
        <f>IF(Q$6-P$6 &lt;&gt; 0,(EXP(LN(Q10/P10)/(Q$6-P$6))-1)*100,0)</f>
        <v>0.39804306701802794</v>
      </c>
      <c r="Q48" s="18">
        <f t="shared" ref="Q48:Q54" si="55">IF(Q$6-O$6 &lt;&gt; 0,(EXP(LN(Q10/O10)/(Q$6-O$6))-1)*100,0)</f>
        <v>4.0519477655731606E-2</v>
      </c>
      <c r="S48" s="18">
        <f t="shared" ref="S48:U48" si="56">IF($F$6-$D$6 &lt;&gt; 0,(EXP(LN(1+(S28/100))/($F$6-$D$6))-1)*100,0)</f>
        <v>4.0519477655731606E-2</v>
      </c>
      <c r="T48" s="18">
        <f t="shared" si="56"/>
        <v>2.1253358028986202</v>
      </c>
      <c r="U48" s="18">
        <f t="shared" si="56"/>
        <v>2.1555441972123335</v>
      </c>
      <c r="W48" t="str">
        <f>$A$10</f>
        <v>Associate professional occupations</v>
      </c>
      <c r="X48" s="18">
        <f t="shared" si="47"/>
        <v>1.3643410021569435</v>
      </c>
      <c r="Y48" s="18">
        <f t="shared" si="48"/>
        <v>3.7952245168321852</v>
      </c>
      <c r="Z48" s="18">
        <f t="shared" si="49"/>
        <v>2.3835846160078278</v>
      </c>
      <c r="AA48" s="18">
        <f t="shared" si="50"/>
        <v>1.0893851401853061</v>
      </c>
      <c r="AB48" s="18">
        <f t="shared" ref="AB48:AB54" si="57">IF(AB$6-Z$6 &lt;&gt; 0,(EXP(LN(AB10/Z10)/(AB$6-Z$6))-1)*100,0)</f>
        <v>1.5189569464112651</v>
      </c>
      <c r="AD48" s="18">
        <f t="shared" ref="AD48:AF48" si="58">IF($F$6-$D$6 &lt;&gt; 0,(EXP(LN(1+(AD28/100))/($F$6-$D$6))-1)*100,0)</f>
        <v>1.5189569464112651</v>
      </c>
      <c r="AE48" s="18">
        <f t="shared" si="58"/>
        <v>3.3257980528840436</v>
      </c>
      <c r="AF48" s="18">
        <f t="shared" si="58"/>
        <v>4.3251884620424841</v>
      </c>
    </row>
    <row r="49" spans="1:32" x14ac:dyDescent="0.2">
      <c r="A49" t="str">
        <f>$A$11</f>
        <v>Administrative and secretarial occupations</v>
      </c>
      <c r="B49" s="18">
        <f t="shared" si="42"/>
        <v>-1.7671170697122096</v>
      </c>
      <c r="C49" s="18">
        <f t="shared" si="42"/>
        <v>0.75365405945242436</v>
      </c>
      <c r="D49" s="18">
        <f t="shared" si="42"/>
        <v>-1.1838479788883749E-2</v>
      </c>
      <c r="E49" s="18">
        <f t="shared" si="42"/>
        <v>-0.83927397024734507</v>
      </c>
      <c r="F49" s="18">
        <f t="shared" si="54"/>
        <v>-0.56422576361189192</v>
      </c>
      <c r="H49" s="18">
        <f t="shared" si="51"/>
        <v>-0.56422576361189192</v>
      </c>
      <c r="I49" s="18">
        <f t="shared" si="51"/>
        <v>2.715335282606568</v>
      </c>
      <c r="J49" s="18">
        <f t="shared" si="51"/>
        <v>2.3327074386503277</v>
      </c>
      <c r="L49" t="str">
        <f>$A$11</f>
        <v>Administrative and secretarial occupations</v>
      </c>
      <c r="M49" s="18">
        <f t="shared" si="43"/>
        <v>-2.6577083930215184</v>
      </c>
      <c r="N49" s="18">
        <f t="shared" si="44"/>
        <v>14.468773524137003</v>
      </c>
      <c r="O49" s="18">
        <f t="shared" si="45"/>
        <v>0.83502998599063183</v>
      </c>
      <c r="P49" s="18">
        <f t="shared" si="46"/>
        <v>0.7759191577154434</v>
      </c>
      <c r="Q49" s="18">
        <f t="shared" si="55"/>
        <v>0.79561891596489076</v>
      </c>
      <c r="S49" s="18">
        <f t="shared" ref="S49:U49" si="59">IF($F$6-$D$6 &lt;&gt; 0,(EXP(LN(1+(S29/100))/($F$6-$D$6))-1)*100,0)</f>
        <v>0.79561891596489076</v>
      </c>
      <c r="T49" s="18">
        <f t="shared" si="59"/>
        <v>2.2304587335640447</v>
      </c>
      <c r="U49" s="18">
        <f t="shared" si="59"/>
        <v>2.8236598572340954</v>
      </c>
      <c r="W49" t="str">
        <f>$A$11</f>
        <v>Administrative and secretarial occupations</v>
      </c>
      <c r="X49" s="18">
        <f t="shared" si="47"/>
        <v>-1.5405827675976091</v>
      </c>
      <c r="Y49" s="18">
        <f t="shared" si="48"/>
        <v>-2.6366979888593933</v>
      </c>
      <c r="Z49" s="18">
        <f t="shared" si="49"/>
        <v>-0.26342944210111519</v>
      </c>
      <c r="AA49" s="18">
        <f t="shared" si="50"/>
        <v>-1.3864795224410087</v>
      </c>
      <c r="AB49" s="18">
        <f t="shared" si="57"/>
        <v>-1.0135416547711773</v>
      </c>
      <c r="AD49" s="18">
        <f t="shared" ref="AD49:AF49" si="60">IF($F$6-$D$6 &lt;&gt; 0,(EXP(LN(1+(AD29/100))/($F$6-$D$6))-1)*100,0)</f>
        <v>-1.0135416547711773</v>
      </c>
      <c r="AE49" s="18">
        <f t="shared" si="60"/>
        <v>2.8504401357137832</v>
      </c>
      <c r="AF49" s="18">
        <f t="shared" si="60"/>
        <v>2.1836193285363237</v>
      </c>
    </row>
    <row r="50" spans="1:32" x14ac:dyDescent="0.2">
      <c r="A50" t="str">
        <f>$A$12</f>
        <v>Skilled trades occupations</v>
      </c>
      <c r="B50" s="18">
        <f t="shared" si="42"/>
        <v>-1.114926250497994</v>
      </c>
      <c r="C50" s="18">
        <f t="shared" si="42"/>
        <v>-12.109094349918125</v>
      </c>
      <c r="D50" s="18">
        <f t="shared" si="42"/>
        <v>0.90966024226699638</v>
      </c>
      <c r="E50" s="18">
        <f t="shared" si="42"/>
        <v>-2.6811510242374936E-2</v>
      </c>
      <c r="F50" s="18">
        <f t="shared" si="54"/>
        <v>0.28437609858014135</v>
      </c>
      <c r="H50" s="18">
        <f t="shared" si="51"/>
        <v>0.28437609858014135</v>
      </c>
      <c r="I50" s="18">
        <f t="shared" si="51"/>
        <v>2.4670909099200777</v>
      </c>
      <c r="J50" s="18">
        <f t="shared" si="51"/>
        <v>2.6704823705553604</v>
      </c>
      <c r="L50" t="str">
        <f>$A$12</f>
        <v>Skilled trades occupations</v>
      </c>
      <c r="M50" s="18">
        <f t="shared" si="43"/>
        <v>-0.92937685402969539</v>
      </c>
      <c r="N50" s="18">
        <f t="shared" si="44"/>
        <v>-14.496198988250519</v>
      </c>
      <c r="O50" s="18">
        <f t="shared" si="45"/>
        <v>0.58309470577642131</v>
      </c>
      <c r="P50" s="18">
        <f t="shared" si="46"/>
        <v>-0.30637828170662074</v>
      </c>
      <c r="Q50" s="18">
        <f t="shared" si="55"/>
        <v>-1.0764711691702011E-2</v>
      </c>
      <c r="S50" s="18">
        <f t="shared" ref="S50:U50" si="61">IF($F$6-$D$6 &lt;&gt; 0,(EXP(LN(1+(S30/100))/($F$6-$D$6))-1)*100,0)</f>
        <v>-1.0764711691702011E-2</v>
      </c>
      <c r="T50" s="18">
        <f t="shared" si="61"/>
        <v>2.2585472766529113</v>
      </c>
      <c r="U50" s="18">
        <f t="shared" si="61"/>
        <v>2.2506747426424001</v>
      </c>
      <c r="W50" t="str">
        <f>$A$12</f>
        <v>Skilled trades occupations</v>
      </c>
      <c r="X50" s="18">
        <f t="shared" si="47"/>
        <v>-2.4255331337295849</v>
      </c>
      <c r="Y50" s="18">
        <f t="shared" si="48"/>
        <v>5.4076539693589387</v>
      </c>
      <c r="Z50" s="18">
        <f t="shared" si="49"/>
        <v>2.7710343735533494</v>
      </c>
      <c r="AA50" s="18">
        <f t="shared" si="50"/>
        <v>1.3591361652099065</v>
      </c>
      <c r="AB50" s="18">
        <f t="shared" si="57"/>
        <v>1.8276004056867023</v>
      </c>
      <c r="AD50" s="18">
        <f t="shared" ref="AD50:AF50" si="62">IF($F$6-$D$6 &lt;&gt; 0,(EXP(LN(1+(AD30/100))/($F$6-$D$6))-1)*100,0)</f>
        <v>1.8276004056867023</v>
      </c>
      <c r="AE50" s="18">
        <f t="shared" si="62"/>
        <v>3.5990405977348372</v>
      </c>
      <c r="AF50" s="18">
        <f t="shared" si="62"/>
        <v>4.7701648035724631</v>
      </c>
    </row>
    <row r="51" spans="1:32" x14ac:dyDescent="0.2">
      <c r="A51" t="str">
        <f>$A$13</f>
        <v>Caring, leisure and other service occupations</v>
      </c>
      <c r="B51" s="18">
        <f t="shared" si="42"/>
        <v>0.50541739195446578</v>
      </c>
      <c r="C51" s="18">
        <f t="shared" si="42"/>
        <v>-5.3136674617367046</v>
      </c>
      <c r="D51" s="18">
        <f t="shared" si="42"/>
        <v>0.29497780159808418</v>
      </c>
      <c r="E51" s="18">
        <f t="shared" si="42"/>
        <v>0.4951359002914435</v>
      </c>
      <c r="F51" s="18">
        <f t="shared" si="54"/>
        <v>0.42837218956599532</v>
      </c>
      <c r="H51" s="18">
        <f t="shared" si="51"/>
        <v>0.42837218956599532</v>
      </c>
      <c r="I51" s="18">
        <f t="shared" si="51"/>
        <v>2.9875223358675651</v>
      </c>
      <c r="J51" s="18">
        <f t="shared" si="51"/>
        <v>3.2742194035999317</v>
      </c>
      <c r="L51" t="str">
        <f>$A$13</f>
        <v>Caring, leisure and other service occupations</v>
      </c>
      <c r="M51" s="18">
        <f t="shared" si="43"/>
        <v>-3.1061012649247211E-2</v>
      </c>
      <c r="N51" s="18">
        <f t="shared" si="44"/>
        <v>-4.0292332818996019</v>
      </c>
      <c r="O51" s="18">
        <f t="shared" si="45"/>
        <v>2.0253005219787568</v>
      </c>
      <c r="P51" s="18">
        <f t="shared" si="46"/>
        <v>1.3553186536254147</v>
      </c>
      <c r="Q51" s="18">
        <f t="shared" si="55"/>
        <v>1.5781556607370018</v>
      </c>
      <c r="S51" s="18">
        <f t="shared" ref="S51:U51" si="63">IF($F$6-$D$6 &lt;&gt; 0,(EXP(LN(1+(S31/100))/($F$6-$D$6))-1)*100,0)</f>
        <v>1.578155660737024</v>
      </c>
      <c r="T51" s="18">
        <f t="shared" si="63"/>
        <v>2.7578524906074264</v>
      </c>
      <c r="U51" s="18">
        <f t="shared" si="63"/>
        <v>3.874710515483426</v>
      </c>
      <c r="W51" t="str">
        <f>$A$13</f>
        <v>Caring, leisure and other service occupations</v>
      </c>
      <c r="X51" s="18">
        <f t="shared" si="47"/>
        <v>0.66021895686996235</v>
      </c>
      <c r="Y51" s="18">
        <f t="shared" si="48"/>
        <v>-5.6779562909573533</v>
      </c>
      <c r="Z51" s="18">
        <f t="shared" si="49"/>
        <v>-0.22729130312288959</v>
      </c>
      <c r="AA51" s="18">
        <f t="shared" si="50"/>
        <v>0.20285868252836181</v>
      </c>
      <c r="AB51" s="18">
        <f t="shared" si="57"/>
        <v>5.92696916820179E-2</v>
      </c>
      <c r="AD51" s="18">
        <f t="shared" ref="AD51:AF51" si="64">IF($F$6-$D$6 &lt;&gt; 0,(EXP(LN(1+(AD31/100))/($F$6-$D$6))-1)*100,0)</f>
        <v>5.92696916820179E-2</v>
      </c>
      <c r="AE51" s="18">
        <f t="shared" si="64"/>
        <v>3.0524871384973284</v>
      </c>
      <c r="AF51" s="18">
        <f t="shared" si="64"/>
        <v>3.0914514394775328</v>
      </c>
    </row>
    <row r="52" spans="1:32" x14ac:dyDescent="0.2">
      <c r="A52" t="str">
        <f>$A$14</f>
        <v>Sales and customer service occupations</v>
      </c>
      <c r="B52" s="18">
        <f t="shared" si="42"/>
        <v>-0.59111773417415137</v>
      </c>
      <c r="C52" s="18">
        <f t="shared" si="42"/>
        <v>0.2036633823480738</v>
      </c>
      <c r="D52" s="18">
        <f t="shared" si="42"/>
        <v>0.35715415721371269</v>
      </c>
      <c r="E52" s="18">
        <f t="shared" si="42"/>
        <v>4.8231980346091774E-2</v>
      </c>
      <c r="F52" s="18">
        <f t="shared" si="54"/>
        <v>0.15110023528743799</v>
      </c>
      <c r="H52" s="18">
        <f t="shared" si="51"/>
        <v>0.15110023528743799</v>
      </c>
      <c r="I52" s="18">
        <f t="shared" si="51"/>
        <v>2.5097270878865485</v>
      </c>
      <c r="J52" s="18">
        <f t="shared" si="51"/>
        <v>2.6168723749257383</v>
      </c>
      <c r="L52" t="str">
        <f>$A$14</f>
        <v>Sales and customer service occupations</v>
      </c>
      <c r="M52" s="18">
        <f t="shared" si="43"/>
        <v>-0.35097899280424061</v>
      </c>
      <c r="N52" s="18">
        <f t="shared" si="44"/>
        <v>1.9161783387287246</v>
      </c>
      <c r="O52" s="18">
        <f t="shared" si="45"/>
        <v>0.9793408277978255</v>
      </c>
      <c r="P52" s="18">
        <f t="shared" si="46"/>
        <v>0.41437972698719072</v>
      </c>
      <c r="Q52" s="18">
        <f t="shared" si="55"/>
        <v>0.60234801165774954</v>
      </c>
      <c r="S52" s="18">
        <f t="shared" ref="S52:U52" si="65">IF($F$6-$D$6 &lt;&gt; 0,(EXP(LN(1+(S32/100))/($F$6-$D$6))-1)*100,0)</f>
        <v>0.60234801165774954</v>
      </c>
      <c r="T52" s="18">
        <f t="shared" si="65"/>
        <v>2.0402128644313011</v>
      </c>
      <c r="U52" s="18">
        <f t="shared" si="65"/>
        <v>2.4991236910029135</v>
      </c>
      <c r="W52" t="str">
        <f>$A$14</f>
        <v>Sales and customer service occupations</v>
      </c>
      <c r="X52" s="18">
        <f t="shared" si="47"/>
        <v>-0.76375315813942413</v>
      </c>
      <c r="Y52" s="18">
        <f t="shared" si="48"/>
        <v>-1.0403013356260371</v>
      </c>
      <c r="Z52" s="18">
        <f t="shared" si="49"/>
        <v>-0.11859908246321105</v>
      </c>
      <c r="AA52" s="18">
        <f t="shared" si="50"/>
        <v>-0.2498480331906916</v>
      </c>
      <c r="AB52" s="18">
        <f t="shared" si="57"/>
        <v>-0.20611755719457392</v>
      </c>
      <c r="AD52" s="18">
        <f t="shared" ref="AD52:AF52" si="66">IF($F$6-$D$6 &lt;&gt; 0,(EXP(LN(1+(AD32/100))/($F$6-$D$6))-1)*100,0)</f>
        <v>-0.20611755719457392</v>
      </c>
      <c r="AE52" s="18">
        <f t="shared" si="66"/>
        <v>2.8422702463541505</v>
      </c>
      <c r="AF52" s="18">
        <f t="shared" si="66"/>
        <v>2.703739257276494</v>
      </c>
    </row>
    <row r="53" spans="1:32" x14ac:dyDescent="0.2">
      <c r="A53" t="str">
        <f>$A$15</f>
        <v>Process, plant and machine operatives</v>
      </c>
      <c r="B53" s="18">
        <f t="shared" si="42"/>
        <v>1.2174675779490496</v>
      </c>
      <c r="C53" s="18">
        <f t="shared" si="42"/>
        <v>-15.125230376686016</v>
      </c>
      <c r="D53" s="18">
        <f t="shared" si="42"/>
        <v>0.76855846449963572</v>
      </c>
      <c r="E53" s="18">
        <f t="shared" si="42"/>
        <v>-0.25744044911931718</v>
      </c>
      <c r="F53" s="18">
        <f t="shared" si="54"/>
        <v>8.3393188113412009E-2</v>
      </c>
      <c r="H53" s="18">
        <f t="shared" si="51"/>
        <v>8.3393188113412009E-2</v>
      </c>
      <c r="I53" s="18">
        <f t="shared" si="51"/>
        <v>2.6876013251067921</v>
      </c>
      <c r="J53" s="18">
        <f t="shared" si="51"/>
        <v>2.7452392379304191</v>
      </c>
      <c r="L53" t="str">
        <f>$A$15</f>
        <v>Process, plant and machine operatives</v>
      </c>
      <c r="M53" s="18">
        <f t="shared" si="43"/>
        <v>1.4736086557790795</v>
      </c>
      <c r="N53" s="18">
        <f t="shared" si="44"/>
        <v>-15.335946966984926</v>
      </c>
      <c r="O53" s="18">
        <f t="shared" si="45"/>
        <v>0.23723039424325965</v>
      </c>
      <c r="P53" s="18">
        <f t="shared" si="46"/>
        <v>-0.40885477114767088</v>
      </c>
      <c r="Q53" s="18">
        <f t="shared" si="55"/>
        <v>-0.19395708890138641</v>
      </c>
      <c r="S53" s="18">
        <f t="shared" ref="S53:U53" si="67">IF($F$6-$D$6 &lt;&gt; 0,(EXP(LN(1+(S33/100))/($F$6-$D$6))-1)*100,0)</f>
        <v>-0.19395708890138641</v>
      </c>
      <c r="T53" s="18">
        <f t="shared" si="67"/>
        <v>2.5784002873463496</v>
      </c>
      <c r="U53" s="18">
        <f t="shared" si="67"/>
        <v>2.4431809189266351</v>
      </c>
      <c r="W53" t="str">
        <f>$A$15</f>
        <v>Process, plant and machine operatives</v>
      </c>
      <c r="X53" s="18">
        <f t="shared" si="47"/>
        <v>-0.68590408194826313</v>
      </c>
      <c r="Y53" s="18">
        <f t="shared" si="48"/>
        <v>-13.472527786523758</v>
      </c>
      <c r="Z53" s="18">
        <f t="shared" si="49"/>
        <v>4.5143517771692343</v>
      </c>
      <c r="AA53" s="18">
        <f t="shared" si="50"/>
        <v>0.64169675571585927</v>
      </c>
      <c r="AB53" s="18">
        <f t="shared" si="57"/>
        <v>1.9163693010616711</v>
      </c>
      <c r="AD53" s="18">
        <f t="shared" ref="AD53:AF53" si="68">IF($F$6-$D$6 &lt;&gt; 0,(EXP(LN(1+(AD33/100))/($F$6-$D$6))-1)*100,0)</f>
        <v>1.9163693010616711</v>
      </c>
      <c r="AE53" s="18">
        <f t="shared" si="68"/>
        <v>3.4756616385112293</v>
      </c>
      <c r="AF53" s="18">
        <f t="shared" si="68"/>
        <v>4.7254306468175855</v>
      </c>
    </row>
    <row r="54" spans="1:32" x14ac:dyDescent="0.2">
      <c r="A54" t="str">
        <f>$A$16</f>
        <v>Elementary occupations</v>
      </c>
      <c r="B54" s="18">
        <f t="shared" si="42"/>
        <v>-1.0801875404681138</v>
      </c>
      <c r="C54" s="18">
        <f t="shared" si="42"/>
        <v>-9.0960513248767079</v>
      </c>
      <c r="D54" s="18">
        <f t="shared" si="42"/>
        <v>0.12651120840212471</v>
      </c>
      <c r="E54" s="18">
        <f t="shared" si="42"/>
        <v>-0.30573091263096375</v>
      </c>
      <c r="F54" s="18">
        <f t="shared" si="54"/>
        <v>-0.16185793462378806</v>
      </c>
      <c r="H54" s="18">
        <f t="shared" si="51"/>
        <v>-0.16185793462378806</v>
      </c>
      <c r="I54" s="18">
        <f t="shared" si="51"/>
        <v>2.5996639932722276</v>
      </c>
      <c r="J54" s="18">
        <f t="shared" si="51"/>
        <v>2.4870713470209527</v>
      </c>
      <c r="L54" t="str">
        <f>$A$16</f>
        <v>Elementary occupations</v>
      </c>
      <c r="M54" s="18">
        <f t="shared" si="43"/>
        <v>-1.5198220692318354</v>
      </c>
      <c r="N54" s="18">
        <f t="shared" si="44"/>
        <v>-8.4548991140901535</v>
      </c>
      <c r="O54" s="18">
        <f t="shared" si="45"/>
        <v>0.79070042386284456</v>
      </c>
      <c r="P54" s="18">
        <f t="shared" si="46"/>
        <v>-0.433638739723885</v>
      </c>
      <c r="Q54" s="18">
        <f t="shared" si="55"/>
        <v>-2.7187166814612862E-2</v>
      </c>
      <c r="S54" s="18">
        <f t="shared" ref="S54:U54" si="69">IF($F$6-$D$6 &lt;&gt; 0,(EXP(LN(1+(S34/100))/($F$6-$D$6))-1)*100,0)</f>
        <v>-2.7187166814612862E-2</v>
      </c>
      <c r="T54" s="18">
        <f t="shared" si="69"/>
        <v>2.1942437800626768</v>
      </c>
      <c r="U54" s="18">
        <f t="shared" si="69"/>
        <v>2.1741914904763737</v>
      </c>
      <c r="W54" t="str">
        <f>$A$16</f>
        <v>Elementary occupations</v>
      </c>
      <c r="X54" s="18">
        <f t="shared" si="47"/>
        <v>-0.6299128079478189</v>
      </c>
      <c r="Y54" s="18">
        <f t="shared" si="48"/>
        <v>-9.7381178440970722</v>
      </c>
      <c r="Z54" s="18">
        <f t="shared" si="49"/>
        <v>-0.56662083717111678</v>
      </c>
      <c r="AA54" s="18">
        <f t="shared" si="50"/>
        <v>-0.16836227788569191</v>
      </c>
      <c r="AB54" s="18">
        <f t="shared" si="57"/>
        <v>-0.30129205367570577</v>
      </c>
      <c r="AD54" s="18">
        <f t="shared" ref="AD54:AF54" si="70">IF($F$6-$D$6 &lt;&gt; 0,(EXP(LN(1+(AD34/100))/($F$6-$D$6))-1)*100,0)</f>
        <v>-0.30129205367570577</v>
      </c>
      <c r="AE54" s="18">
        <f t="shared" si="70"/>
        <v>2.9896859809922738</v>
      </c>
      <c r="AF54" s="18">
        <f t="shared" si="70"/>
        <v>2.7917280146389833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0.50039053026922353</v>
      </c>
      <c r="C56" s="26">
        <f>IF(D$6-C$6 &lt;&gt; 0,(EXP(LN(D18/C18)/(D$6-C$6))-1)*100,0)</f>
        <v>-2.0181336258526361</v>
      </c>
      <c r="D56" s="26">
        <f>IF(E$6-D$6 &lt;&gt; 0,(EXP(LN(E18/D18)/(E$6-D$6))-1)*100,0)</f>
        <v>0.57938709657918697</v>
      </c>
      <c r="E56" s="26">
        <f>IF(F$6-E$6 &lt;&gt; 0,(EXP(LN(F18/E18)/(F$6-E$6))-1)*100,0)</f>
        <v>0.39187955008854747</v>
      </c>
      <c r="F56" s="26">
        <f t="shared" si="54"/>
        <v>0.45434319276138613</v>
      </c>
      <c r="H56" s="26">
        <f t="shared" si="51"/>
        <v>0.45434319276140833</v>
      </c>
      <c r="I56" s="26">
        <f t="shared" ref="I56" si="71">IF($F$6-$D$6 &lt;&gt; 0,(EXP(LN(1+(I36/100))/($F$6-$D$6))-1)*100,0)</f>
        <v>2.7191537037901448</v>
      </c>
      <c r="J56" s="26">
        <f t="shared" ref="J56" si="72">IF($F$6-$D$6 &lt;&gt; 0,(EXP(LN(1+(J36/100))/($F$6-$D$6))-1)*100,0)</f>
        <v>3.0344885023794177</v>
      </c>
      <c r="L56" s="24" t="str">
        <f>$A$18</f>
        <v>All occupations</v>
      </c>
      <c r="M56" s="26">
        <f>IF(N$6-M$6 &lt;&gt; 0,(EXP(LN(N18/M18)/(N$6-M$6))-1)*100,0)</f>
        <v>0.21728246186971667</v>
      </c>
      <c r="N56" s="26">
        <f>IF(O$6-N$6 &lt;&gt; 0,(EXP(LN(O18/N18)/(O$6-N$6))-1)*100,0)</f>
        <v>-3.1461933039309442</v>
      </c>
      <c r="O56" s="26">
        <f>IF(P$6-O$6 &lt;&gt; 0,(EXP(LN(P18/O18)/(P$6-O$6))-1)*100,0)</f>
        <v>0.62951516650795458</v>
      </c>
      <c r="P56" s="26">
        <f>IF(Q$6-P$6 &lt;&gt; 0,(EXP(LN(Q18/P18)/(Q$6-P$6))-1)*100,0)</f>
        <v>0.39584849155704926</v>
      </c>
      <c r="Q56" s="26">
        <f t="shared" ref="Q56" si="73">IF(Q$6-O$6 &lt;&gt; 0,(EXP(LN(Q18/O18)/(Q$6-O$6))-1)*100,0)</f>
        <v>0.47367703362828362</v>
      </c>
      <c r="S56" s="26">
        <f t="shared" ref="S56:U56" si="74">IF($F$6-$D$6 &lt;&gt; 0,(EXP(LN(1+(S36/100))/($F$6-$D$6))-1)*100,0)</f>
        <v>0.47367703362828362</v>
      </c>
      <c r="T56" s="26">
        <f t="shared" si="74"/>
        <v>2.3344699043257977</v>
      </c>
      <c r="U56" s="26">
        <f t="shared" si="74"/>
        <v>2.6806630187574232</v>
      </c>
      <c r="W56" s="24" t="str">
        <f>$A$18</f>
        <v>All occupations</v>
      </c>
      <c r="X56" s="26">
        <f>IF(Y$6-X$6 &lt;&gt; 0,(EXP(LN(Y18/X18)/(Y$6-X$6))-1)*100,0)</f>
        <v>0.80678853405464768</v>
      </c>
      <c r="Y56" s="26">
        <f>IF(Z$6-Y$6 &lt;&gt; 0,(EXP(LN(Z18/Y18)/(Z$6-Y$6))-1)*100,0)</f>
        <v>-0.8150433333059981</v>
      </c>
      <c r="Z56" s="26">
        <f>IF(AA$6-Z$6 &lt;&gt; 0,(EXP(LN(AA18/Z18)/(AA$6-Z$6))-1)*100,0)</f>
        <v>0.52707493379415826</v>
      </c>
      <c r="AA56" s="26">
        <f>IF(AB$6-AA$6 &lt;&gt; 0,(EXP(LN(AB18/AA18)/(AB$6-AA$6))-1)*100,0)</f>
        <v>0.38772349238951342</v>
      </c>
      <c r="AB56" s="26">
        <f t="shared" ref="AB56" si="75">IF(AB$6-Z$6 &lt;&gt; 0,(EXP(LN(AB18/Z18)/(AB$6-Z$6))-1)*100,0)</f>
        <v>0.43415249628016017</v>
      </c>
      <c r="AD56" s="26">
        <f t="shared" ref="AD56:AF56" si="76">IF($F$6-$D$6 &lt;&gt; 0,(EXP(LN(1+(AD36/100))/($F$6-$D$6))-1)*100,0)</f>
        <v>0.43415249628018238</v>
      </c>
      <c r="AE56" s="26">
        <f t="shared" si="76"/>
        <v>3.0994326871614186</v>
      </c>
      <c r="AF56" s="26">
        <f t="shared" si="76"/>
        <v>3.3857440606400724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10.091163239085134</v>
      </c>
      <c r="C64" s="27">
        <f t="shared" si="77"/>
        <v>0.35357164272218711</v>
      </c>
      <c r="D64" s="27">
        <f t="shared" si="77"/>
        <v>-4.7791209944340096</v>
      </c>
      <c r="E64" s="27">
        <f t="shared" si="77"/>
        <v>10.450121247637753</v>
      </c>
      <c r="F64" s="27">
        <f>F8-D8</f>
        <v>5.6710002532037436</v>
      </c>
      <c r="L64" t="str">
        <f>$A$8</f>
        <v>Managers, directors and senior officials</v>
      </c>
      <c r="M64" s="27">
        <f t="shared" ref="M64:M72" si="78">N8-M8</f>
        <v>4.4157383788090669</v>
      </c>
      <c r="N64" s="27">
        <f t="shared" ref="N64:N72" si="79">O8-N8</f>
        <v>-1.1413621086448273</v>
      </c>
      <c r="O64" s="27">
        <f t="shared" ref="O64:O72" si="80">P8-O8</f>
        <v>-4.129979570002817</v>
      </c>
      <c r="P64" s="27">
        <f t="shared" ref="P64:P72" si="81">Q8-P8</f>
        <v>4.0554363035146537</v>
      </c>
      <c r="Q64" s="27">
        <f>Q8-O8</f>
        <v>-7.454326648816334E-2</v>
      </c>
      <c r="W64" t="str">
        <f>$A$8</f>
        <v>Managers, directors and senior officials</v>
      </c>
      <c r="X64" s="27">
        <f t="shared" ref="X64:X72" si="82">Y8-X8</f>
        <v>5.6754248602761024</v>
      </c>
      <c r="Y64" s="27">
        <f t="shared" ref="Y64:Y72" si="83">Z8-Y8</f>
        <v>1.4949337513668866</v>
      </c>
      <c r="Z64" s="27">
        <f t="shared" ref="Z64:Z72" si="84">AA8-Z8</f>
        <v>-0.64914142443104339</v>
      </c>
      <c r="AA64" s="27">
        <f t="shared" ref="AA64:AA72" si="85">AB8-AA8</f>
        <v>6.3946849441232061</v>
      </c>
      <c r="AB64" s="27">
        <f>AB8-Z8</f>
        <v>5.7455435196921627</v>
      </c>
    </row>
    <row r="65" spans="1:31" x14ac:dyDescent="0.2">
      <c r="A65" t="str">
        <f>$A$9</f>
        <v>Professional occupations</v>
      </c>
      <c r="B65" s="27">
        <f t="shared" si="77"/>
        <v>17.580426282407842</v>
      </c>
      <c r="C65" s="27">
        <f t="shared" si="77"/>
        <v>5.4563947333224974</v>
      </c>
      <c r="D65" s="27">
        <f t="shared" si="77"/>
        <v>17.494925129375446</v>
      </c>
      <c r="E65" s="27">
        <f t="shared" si="77"/>
        <v>21.267480030386224</v>
      </c>
      <c r="F65" s="27">
        <f t="shared" ref="F65:F72" si="86">F9-D9</f>
        <v>38.76240515976167</v>
      </c>
      <c r="L65" t="str">
        <f>$A$9</f>
        <v>Professional occupations</v>
      </c>
      <c r="M65" s="27">
        <f t="shared" si="78"/>
        <v>6.4871050803218679</v>
      </c>
      <c r="N65" s="27">
        <f t="shared" si="79"/>
        <v>2.0443263493156252</v>
      </c>
      <c r="O65" s="27">
        <f t="shared" si="80"/>
        <v>12.409999002031967</v>
      </c>
      <c r="P65" s="27">
        <f t="shared" si="81"/>
        <v>10.950025857996678</v>
      </c>
      <c r="Q65" s="27">
        <f t="shared" ref="Q65:Q72" si="87">Q9-O9</f>
        <v>23.360024860028645</v>
      </c>
      <c r="W65" t="str">
        <f>$A$9</f>
        <v>Professional occupations</v>
      </c>
      <c r="X65" s="27">
        <f t="shared" si="82"/>
        <v>11.093321202085846</v>
      </c>
      <c r="Y65" s="27">
        <f t="shared" si="83"/>
        <v>3.4120683840072417</v>
      </c>
      <c r="Z65" s="27">
        <f t="shared" si="84"/>
        <v>5.0849261273433086</v>
      </c>
      <c r="AA65" s="27">
        <f t="shared" si="85"/>
        <v>10.317454172389247</v>
      </c>
      <c r="AB65" s="27">
        <f t="shared" ref="AB65:AB72" si="88">AB9-Z9</f>
        <v>15.402380299732556</v>
      </c>
    </row>
    <row r="66" spans="1:31" x14ac:dyDescent="0.2">
      <c r="A66" t="str">
        <f>$A$10</f>
        <v>Associate professional occupations</v>
      </c>
      <c r="B66" s="27">
        <f t="shared" si="77"/>
        <v>1.9930526694944177</v>
      </c>
      <c r="C66" s="27">
        <f t="shared" si="77"/>
        <v>3.9174076436849674</v>
      </c>
      <c r="D66" s="27">
        <f t="shared" si="77"/>
        <v>5.2947879948108607</v>
      </c>
      <c r="E66" s="27">
        <f t="shared" si="77"/>
        <v>10.181176837916269</v>
      </c>
      <c r="F66" s="27">
        <f t="shared" si="86"/>
        <v>15.475964832727129</v>
      </c>
      <c r="L66" t="str">
        <f>$A$10</f>
        <v>Associate professional occupations</v>
      </c>
      <c r="M66" s="27">
        <f t="shared" si="78"/>
        <v>-1.0285128750878272</v>
      </c>
      <c r="N66" s="27">
        <f t="shared" si="79"/>
        <v>1.7439572630667683</v>
      </c>
      <c r="O66" s="27">
        <f t="shared" si="80"/>
        <v>-2.1352635767071462</v>
      </c>
      <c r="P66" s="27">
        <f t="shared" si="81"/>
        <v>2.5285943734784411</v>
      </c>
      <c r="Q66" s="27">
        <f t="shared" si="87"/>
        <v>0.3933307967712949</v>
      </c>
      <c r="W66" t="str">
        <f>$A$10</f>
        <v>Associate professional occupations</v>
      </c>
      <c r="X66" s="27">
        <f t="shared" si="82"/>
        <v>3.0215655445821028</v>
      </c>
      <c r="Y66" s="27">
        <f t="shared" si="83"/>
        <v>2.1734503806180854</v>
      </c>
      <c r="Z66" s="27">
        <f t="shared" si="84"/>
        <v>7.4300515715180993</v>
      </c>
      <c r="AA66" s="27">
        <f t="shared" si="85"/>
        <v>7.6525824644378986</v>
      </c>
      <c r="AB66" s="27">
        <f t="shared" si="88"/>
        <v>15.082634035955998</v>
      </c>
    </row>
    <row r="67" spans="1:31" x14ac:dyDescent="0.2">
      <c r="A67" t="str">
        <f>$A$11</f>
        <v>Administrative and secretarial occupations</v>
      </c>
      <c r="B67" s="27">
        <f t="shared" si="77"/>
        <v>-6.468119656736917</v>
      </c>
      <c r="C67" s="27">
        <f t="shared" si="77"/>
        <v>0.65944825019430198</v>
      </c>
      <c r="D67" s="27">
        <f t="shared" si="77"/>
        <v>-5.2171412718777788E-2</v>
      </c>
      <c r="E67" s="27">
        <f t="shared" si="77"/>
        <v>-7.1215092069869428</v>
      </c>
      <c r="F67" s="27">
        <f t="shared" si="86"/>
        <v>-7.1736806197057206</v>
      </c>
      <c r="L67" t="str">
        <f>$A$11</f>
        <v>Administrative and secretarial occupations</v>
      </c>
      <c r="M67" s="27">
        <f t="shared" si="78"/>
        <v>-1.973007590140412</v>
      </c>
      <c r="N67" s="27">
        <f t="shared" si="79"/>
        <v>2.5092858821492747</v>
      </c>
      <c r="O67" s="27">
        <f t="shared" si="80"/>
        <v>0.84281144412216236</v>
      </c>
      <c r="P67" s="27">
        <f t="shared" si="81"/>
        <v>1.6629973702391965</v>
      </c>
      <c r="Q67" s="27">
        <f t="shared" si="87"/>
        <v>2.5058088143613588</v>
      </c>
      <c r="W67" t="str">
        <f>$A$11</f>
        <v>Administrative and secretarial occupations</v>
      </c>
      <c r="X67" s="27">
        <f t="shared" si="82"/>
        <v>-4.495112066596505</v>
      </c>
      <c r="Y67" s="27">
        <f t="shared" si="83"/>
        <v>-1.8498376319549834</v>
      </c>
      <c r="Z67" s="27">
        <f t="shared" si="84"/>
        <v>-0.89498285684099699</v>
      </c>
      <c r="AA67" s="27">
        <f t="shared" si="85"/>
        <v>-8.7845065772259971</v>
      </c>
      <c r="AB67" s="27">
        <f t="shared" si="88"/>
        <v>-9.6794894340669941</v>
      </c>
    </row>
    <row r="68" spans="1:31" x14ac:dyDescent="0.2">
      <c r="A68" t="str">
        <f>$A$12</f>
        <v>Skilled trades occupations</v>
      </c>
      <c r="B68" s="27">
        <f t="shared" si="77"/>
        <v>-3.5704877380347142</v>
      </c>
      <c r="C68" s="27">
        <f t="shared" si="77"/>
        <v>-9.4259647410353011</v>
      </c>
      <c r="D68" s="27">
        <f t="shared" si="77"/>
        <v>3.1688990595085471</v>
      </c>
      <c r="E68" s="27">
        <f t="shared" si="77"/>
        <v>-0.19169869622028557</v>
      </c>
      <c r="F68" s="27">
        <f t="shared" si="86"/>
        <v>2.9772003632882615</v>
      </c>
      <c r="L68" t="str">
        <f>$A$12</f>
        <v>Skilled trades occupations</v>
      </c>
      <c r="M68" s="27">
        <f t="shared" si="78"/>
        <v>-2.607016347808468</v>
      </c>
      <c r="N68" s="27">
        <f t="shared" si="79"/>
        <v>-9.9308089089898459</v>
      </c>
      <c r="O68" s="27">
        <f t="shared" si="80"/>
        <v>1.7277849030764472</v>
      </c>
      <c r="P68" s="27">
        <f t="shared" si="81"/>
        <v>-1.8222958995122056</v>
      </c>
      <c r="Q68" s="27">
        <f t="shared" si="87"/>
        <v>-9.4510996435758443E-2</v>
      </c>
      <c r="W68" t="str">
        <f>$A$12</f>
        <v>Skilled trades occupations</v>
      </c>
      <c r="X68" s="27">
        <f t="shared" si="82"/>
        <v>-0.96347139022629591</v>
      </c>
      <c r="Y68" s="27">
        <f t="shared" si="83"/>
        <v>0.50484416795448972</v>
      </c>
      <c r="Z68" s="27">
        <f t="shared" si="84"/>
        <v>1.4411141564321657</v>
      </c>
      <c r="AA68" s="27">
        <f t="shared" si="85"/>
        <v>1.630597203291968</v>
      </c>
      <c r="AB68" s="27">
        <f t="shared" si="88"/>
        <v>3.0717113597241337</v>
      </c>
    </row>
    <row r="69" spans="1:31" x14ac:dyDescent="0.2">
      <c r="A69" t="str">
        <f>$A$13</f>
        <v>Caring, leisure and other service occupations</v>
      </c>
      <c r="B69" s="27">
        <f t="shared" si="77"/>
        <v>1.6610561276898181</v>
      </c>
      <c r="C69" s="27">
        <f t="shared" si="77"/>
        <v>-4.4211503681542297</v>
      </c>
      <c r="D69" s="27">
        <f t="shared" si="77"/>
        <v>1.1688255304854351</v>
      </c>
      <c r="E69" s="27">
        <f t="shared" si="77"/>
        <v>4.0480414334020907</v>
      </c>
      <c r="F69" s="27">
        <f t="shared" si="86"/>
        <v>5.2168669638875258</v>
      </c>
      <c r="L69" t="str">
        <f>$A$13</f>
        <v>Caring, leisure and other service occupations</v>
      </c>
      <c r="M69" s="27">
        <f t="shared" si="78"/>
        <v>-2.285872432460323E-2</v>
      </c>
      <c r="N69" s="27">
        <f t="shared" si="79"/>
        <v>-0.74073263937491163</v>
      </c>
      <c r="O69" s="27">
        <f t="shared" si="80"/>
        <v>1.8604922327862425</v>
      </c>
      <c r="P69" s="27">
        <f t="shared" si="81"/>
        <v>2.8105604147945549</v>
      </c>
      <c r="Q69" s="27">
        <f t="shared" si="87"/>
        <v>4.6710526475807974</v>
      </c>
      <c r="W69" t="str">
        <f>$A$13</f>
        <v>Caring, leisure and other service occupations</v>
      </c>
      <c r="X69" s="27">
        <f t="shared" si="82"/>
        <v>1.683914852014361</v>
      </c>
      <c r="Y69" s="27">
        <f t="shared" si="83"/>
        <v>-3.6804177287792399</v>
      </c>
      <c r="Z69" s="27">
        <f t="shared" si="84"/>
        <v>-0.69166670230085003</v>
      </c>
      <c r="AA69" s="27">
        <f t="shared" si="85"/>
        <v>1.2374810186075678</v>
      </c>
      <c r="AB69" s="27">
        <f t="shared" si="88"/>
        <v>0.54581431630671773</v>
      </c>
    </row>
    <row r="70" spans="1:31" x14ac:dyDescent="0.2">
      <c r="A70" t="str">
        <f>$A$14</f>
        <v>Sales and customer service occupations</v>
      </c>
      <c r="B70" s="27">
        <f t="shared" si="77"/>
        <v>-1.5854400709549736</v>
      </c>
      <c r="C70" s="27">
        <f t="shared" si="77"/>
        <v>0.13454954651530215</v>
      </c>
      <c r="D70" s="27">
        <f t="shared" si="77"/>
        <v>1.190640893364872</v>
      </c>
      <c r="E70" s="27">
        <f t="shared" si="77"/>
        <v>0.32574103045760694</v>
      </c>
      <c r="F70" s="27">
        <f t="shared" si="86"/>
        <v>1.5163819238224789</v>
      </c>
      <c r="L70" t="str">
        <f>$A$14</f>
        <v>Sales and customer service occupations</v>
      </c>
      <c r="M70" s="27">
        <f t="shared" si="78"/>
        <v>-0.39369901729277146</v>
      </c>
      <c r="N70" s="27">
        <f t="shared" si="79"/>
        <v>0.53264564186379104</v>
      </c>
      <c r="O70" s="27">
        <f t="shared" si="80"/>
        <v>1.4146719984771607</v>
      </c>
      <c r="P70" s="27">
        <f t="shared" si="81"/>
        <v>1.2557956287074568</v>
      </c>
      <c r="Q70" s="27">
        <f t="shared" si="87"/>
        <v>2.6704676271846175</v>
      </c>
      <c r="W70" t="str">
        <f>$A$14</f>
        <v>Sales and customer service occupations</v>
      </c>
      <c r="X70" s="27">
        <f t="shared" si="82"/>
        <v>-1.191741053662227</v>
      </c>
      <c r="Y70" s="27">
        <f t="shared" si="83"/>
        <v>-0.39809609534845691</v>
      </c>
      <c r="Z70" s="27">
        <f t="shared" si="84"/>
        <v>-0.22403110511225321</v>
      </c>
      <c r="AA70" s="27">
        <f t="shared" si="85"/>
        <v>-0.9300545982498889</v>
      </c>
      <c r="AB70" s="27">
        <f t="shared" si="88"/>
        <v>-1.1540857033621421</v>
      </c>
    </row>
    <row r="71" spans="1:31" x14ac:dyDescent="0.2">
      <c r="A71" t="str">
        <f>$A$15</f>
        <v>Process, plant and machine operatives</v>
      </c>
      <c r="B71" s="27">
        <f t="shared" si="77"/>
        <v>1.877859981006246</v>
      </c>
      <c r="C71" s="27">
        <f t="shared" si="77"/>
        <v>-6.0110000263215326</v>
      </c>
      <c r="D71" s="27">
        <f t="shared" si="77"/>
        <v>1.3162724851064453</v>
      </c>
      <c r="E71" s="27">
        <f t="shared" si="77"/>
        <v>-0.89186587390267391</v>
      </c>
      <c r="F71" s="27">
        <f t="shared" si="86"/>
        <v>0.42440661120377143</v>
      </c>
      <c r="L71" t="str">
        <f>$A$15</f>
        <v>Process, plant and machine operatives</v>
      </c>
      <c r="M71" s="27">
        <f t="shared" si="78"/>
        <v>2.0033016730764999</v>
      </c>
      <c r="N71" s="27">
        <f t="shared" si="79"/>
        <v>-5.4055448614271491</v>
      </c>
      <c r="O71" s="27">
        <f t="shared" si="80"/>
        <v>0.35565492176680635</v>
      </c>
      <c r="P71" s="27">
        <f t="shared" si="81"/>
        <v>-1.2121758664412532</v>
      </c>
      <c r="Q71" s="27">
        <f t="shared" si="87"/>
        <v>-0.85652094467444684</v>
      </c>
      <c r="W71" t="str">
        <f>$A$15</f>
        <v>Process, plant and machine operatives</v>
      </c>
      <c r="X71" s="27">
        <f t="shared" si="82"/>
        <v>-0.12544169207027345</v>
      </c>
      <c r="Y71" s="27">
        <f t="shared" si="83"/>
        <v>-0.60545516489430895</v>
      </c>
      <c r="Z71" s="27">
        <f t="shared" si="84"/>
        <v>0.96061756333959458</v>
      </c>
      <c r="AA71" s="27">
        <f t="shared" si="85"/>
        <v>0.32030999253861214</v>
      </c>
      <c r="AB71" s="27">
        <f t="shared" si="88"/>
        <v>1.2809275558782067</v>
      </c>
    </row>
    <row r="72" spans="1:31" x14ac:dyDescent="0.2">
      <c r="A72" t="str">
        <f>$A$16</f>
        <v>Elementary occupations</v>
      </c>
      <c r="B72" s="27">
        <f t="shared" si="77"/>
        <v>-4.1355108339564026</v>
      </c>
      <c r="C72" s="27">
        <f t="shared" si="77"/>
        <v>-8.4722566809284956</v>
      </c>
      <c r="D72" s="27">
        <f t="shared" si="77"/>
        <v>0.53694131450066607</v>
      </c>
      <c r="E72" s="27">
        <f t="shared" si="77"/>
        <v>-2.569486802689994</v>
      </c>
      <c r="F72" s="27">
        <f t="shared" si="86"/>
        <v>-2.0325454881893279</v>
      </c>
      <c r="L72" t="str">
        <f>$A$16</f>
        <v>Elementary occupations</v>
      </c>
      <c r="M72" s="27">
        <f t="shared" si="78"/>
        <v>-2.9442173994766776</v>
      </c>
      <c r="N72" s="27">
        <f t="shared" si="79"/>
        <v>-3.9403424432075695</v>
      </c>
      <c r="O72" s="27">
        <f t="shared" si="80"/>
        <v>1.713604073127037</v>
      </c>
      <c r="P72" s="27">
        <f t="shared" si="81"/>
        <v>-1.8872599703476709</v>
      </c>
      <c r="Q72" s="27">
        <f t="shared" si="87"/>
        <v>-0.1736558972206339</v>
      </c>
      <c r="W72" t="str">
        <f>$A$16</f>
        <v>Elementary occupations</v>
      </c>
      <c r="X72" s="27">
        <f t="shared" si="82"/>
        <v>-1.1912934344794621</v>
      </c>
      <c r="Y72" s="27">
        <f t="shared" si="83"/>
        <v>-4.5319142377208905</v>
      </c>
      <c r="Z72" s="27">
        <f t="shared" si="84"/>
        <v>-1.1766627586265415</v>
      </c>
      <c r="AA72" s="27">
        <f t="shared" si="85"/>
        <v>-0.68222683234230175</v>
      </c>
      <c r="AB72" s="27">
        <f t="shared" si="88"/>
        <v>-1.8588895909688432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17.444000000000528</v>
      </c>
      <c r="C74" s="29">
        <f t="shared" ref="C74" si="89">D18-C18</f>
        <v>-17.80900000000031</v>
      </c>
      <c r="D74" s="29">
        <f>E18-D18</f>
        <v>25.33999999999935</v>
      </c>
      <c r="E74" s="29">
        <f>F18-E18</f>
        <v>35.497999999999934</v>
      </c>
      <c r="F74" s="29">
        <f>F18-D18</f>
        <v>60.837999999999283</v>
      </c>
      <c r="L74" s="24" t="str">
        <f>$A$18</f>
        <v>All occupations</v>
      </c>
      <c r="M74" s="29">
        <f>N18-M18</f>
        <v>3.9368331780767676</v>
      </c>
      <c r="N74" s="29">
        <f t="shared" ref="N74" si="90">O18-N18</f>
        <v>-14.328575825248834</v>
      </c>
      <c r="O74" s="29">
        <f>P18-O18</f>
        <v>14.059775428677881</v>
      </c>
      <c r="P74" s="29">
        <f>Q18-P18</f>
        <v>18.341678212429827</v>
      </c>
      <c r="Q74" s="29">
        <f>Q18-O18</f>
        <v>32.401453641107707</v>
      </c>
      <c r="W74" s="24" t="str">
        <f>$A$18</f>
        <v>All occupations</v>
      </c>
      <c r="X74" s="29">
        <f>Y18-X18</f>
        <v>13.507166821923704</v>
      </c>
      <c r="Y74" s="29">
        <f t="shared" ref="Y74" si="91">Z18-Y18</f>
        <v>-3.4804241747510787</v>
      </c>
      <c r="Z74" s="29">
        <f>AA18-Z18</f>
        <v>11.280224571321355</v>
      </c>
      <c r="AA74" s="29">
        <f>AB18-AA18</f>
        <v>17.156321787570278</v>
      </c>
      <c r="AB74" s="29">
        <f>AB18-Z18</f>
        <v>28.436546358891633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99.823405667280085</v>
      </c>
      <c r="C80" s="11">
        <f t="shared" si="92"/>
        <v>109.91456890636522</v>
      </c>
      <c r="D80" s="11">
        <f t="shared" si="92"/>
        <v>110.26814054908741</v>
      </c>
      <c r="E80" s="11">
        <f t="shared" si="92"/>
        <v>105.4890195546534</v>
      </c>
      <c r="F80" s="11">
        <f t="shared" si="92"/>
        <v>115.93914080229115</v>
      </c>
      <c r="H80" s="40">
        <f>IF(D$6-B$6 &lt;&gt; 0,(EXP(LN(D8/B8)/(D$6-B$6))-1)*100,0)</f>
        <v>2.0101846554660296</v>
      </c>
      <c r="I80" s="40">
        <f t="shared" ref="I80:I88" si="93">F46</f>
        <v>0.33489528709655936</v>
      </c>
      <c r="L80" t="str">
        <f t="shared" ref="L80:Q88" si="94">L8</f>
        <v>Managers, directors and senior officials</v>
      </c>
      <c r="M80" s="11">
        <f t="shared" si="94"/>
        <v>64.963175369699329</v>
      </c>
      <c r="N80" s="11">
        <f t="shared" si="94"/>
        <v>69.378913748508396</v>
      </c>
      <c r="O80" s="11">
        <f t="shared" si="94"/>
        <v>68.237551639863568</v>
      </c>
      <c r="P80" s="11">
        <f t="shared" si="94"/>
        <v>64.107572069860751</v>
      </c>
      <c r="Q80" s="11">
        <f t="shared" si="94"/>
        <v>68.163008373375405</v>
      </c>
      <c r="S80" s="40">
        <f t="shared" ref="S80:S88" si="95">IF(O$6-M$6 &lt;&gt; 0,(EXP(LN(O8/M8)/(O$6-M$6))-1)*100,0)</f>
        <v>0.98834109211736187</v>
      </c>
      <c r="T80" s="40">
        <f t="shared" ref="T80:T88" si="96">Q46</f>
        <v>-7.2864371519432147E-3</v>
      </c>
      <c r="W80" t="str">
        <f t="shared" ref="W80:AB88" si="97">W8</f>
        <v>Managers, directors and senior officials</v>
      </c>
      <c r="X80" s="11">
        <f t="shared" si="97"/>
        <v>34.86023029758065</v>
      </c>
      <c r="Y80" s="11">
        <f t="shared" si="97"/>
        <v>40.535655157856752</v>
      </c>
      <c r="Z80" s="11">
        <f t="shared" si="97"/>
        <v>42.030588909223638</v>
      </c>
      <c r="AA80" s="11">
        <f t="shared" si="97"/>
        <v>41.381447484792595</v>
      </c>
      <c r="AB80" s="11">
        <f t="shared" si="97"/>
        <v>47.776132428915801</v>
      </c>
      <c r="AD80" s="40">
        <f t="shared" ref="AD80:AD88" si="98">IF(Z$6-X$6 &lt;&gt; 0,(EXP(LN(Z8/X8)/(Z$6-X$6))-1)*100,0)</f>
        <v>3.8118772764670572</v>
      </c>
      <c r="AE80" s="40">
        <f t="shared" ref="AE80:AE88" si="99">AB46</f>
        <v>0.8578488321656641</v>
      </c>
    </row>
    <row r="81" spans="1:31" x14ac:dyDescent="0.2">
      <c r="A81" t="str">
        <f t="shared" si="92"/>
        <v>Professional occupations</v>
      </c>
      <c r="B81" s="11">
        <f t="shared" si="92"/>
        <v>187.40472106146544</v>
      </c>
      <c r="C81" s="11">
        <f t="shared" si="92"/>
        <v>204.98514734387328</v>
      </c>
      <c r="D81" s="11">
        <f t="shared" si="92"/>
        <v>210.44154207719578</v>
      </c>
      <c r="E81" s="11">
        <f t="shared" si="92"/>
        <v>227.93646720657122</v>
      </c>
      <c r="F81" s="11">
        <f t="shared" si="92"/>
        <v>249.20394723695745</v>
      </c>
      <c r="H81" s="40">
        <f t="shared" ref="H81:H88" si="100">IF(D$6-B$6 &lt;&gt; 0,(EXP(LN(D9/B9)/(D$6-B$6))-1)*100,0)</f>
        <v>2.3458387831916339</v>
      </c>
      <c r="I81" s="40">
        <f t="shared" si="93"/>
        <v>1.1334670845622119</v>
      </c>
      <c r="L81" t="str">
        <f t="shared" si="94"/>
        <v>Professional occupations</v>
      </c>
      <c r="M81" s="11">
        <f t="shared" si="94"/>
        <v>102.89029089281539</v>
      </c>
      <c r="N81" s="11">
        <f t="shared" si="94"/>
        <v>109.37739597313725</v>
      </c>
      <c r="O81" s="11">
        <f t="shared" si="94"/>
        <v>111.42172232245288</v>
      </c>
      <c r="P81" s="11">
        <f t="shared" si="94"/>
        <v>123.83172132448485</v>
      </c>
      <c r="Q81" s="11">
        <f t="shared" si="94"/>
        <v>134.78174718248152</v>
      </c>
      <c r="S81" s="40">
        <f t="shared" si="95"/>
        <v>1.6059391612610163</v>
      </c>
      <c r="T81" s="40">
        <f t="shared" si="96"/>
        <v>1.2769811861765401</v>
      </c>
      <c r="W81" t="str">
        <f t="shared" si="97"/>
        <v>Professional occupations</v>
      </c>
      <c r="X81" s="11">
        <f t="shared" si="97"/>
        <v>84.514430168650108</v>
      </c>
      <c r="Y81" s="11">
        <f t="shared" si="97"/>
        <v>95.607751370735954</v>
      </c>
      <c r="Z81" s="11">
        <f t="shared" si="97"/>
        <v>99.019819754743196</v>
      </c>
      <c r="AA81" s="11">
        <f t="shared" si="97"/>
        <v>104.1047458820865</v>
      </c>
      <c r="AB81" s="11">
        <f t="shared" si="97"/>
        <v>114.42220005447575</v>
      </c>
      <c r="AD81" s="40">
        <f t="shared" si="98"/>
        <v>3.2186685731410147</v>
      </c>
      <c r="AE81" s="40">
        <f t="shared" si="99"/>
        <v>0.96849375071830224</v>
      </c>
    </row>
    <row r="82" spans="1:31" x14ac:dyDescent="0.2">
      <c r="A82" t="str">
        <f t="shared" si="92"/>
        <v>Associate professional occupations</v>
      </c>
      <c r="B82" s="11">
        <f t="shared" si="92"/>
        <v>118.06235267038653</v>
      </c>
      <c r="C82" s="11">
        <f t="shared" si="92"/>
        <v>120.05540533988095</v>
      </c>
      <c r="D82" s="11">
        <f t="shared" si="92"/>
        <v>123.97281298356592</v>
      </c>
      <c r="E82" s="11">
        <f t="shared" si="92"/>
        <v>129.26760097837678</v>
      </c>
      <c r="F82" s="11">
        <f t="shared" si="92"/>
        <v>139.44877781629305</v>
      </c>
      <c r="H82" s="40">
        <f t="shared" si="100"/>
        <v>0.98177598832938084</v>
      </c>
      <c r="I82" s="40">
        <f t="shared" si="93"/>
        <v>0.78731688903868058</v>
      </c>
      <c r="L82" t="str">
        <f t="shared" si="94"/>
        <v>Associate professional occupations</v>
      </c>
      <c r="M82" s="11">
        <f t="shared" si="94"/>
        <v>63.815886482494783</v>
      </c>
      <c r="N82" s="11">
        <f t="shared" si="94"/>
        <v>62.787373607406956</v>
      </c>
      <c r="O82" s="11">
        <f t="shared" si="94"/>
        <v>64.531330870473724</v>
      </c>
      <c r="P82" s="11">
        <f t="shared" si="94"/>
        <v>62.396067293766578</v>
      </c>
      <c r="Q82" s="11">
        <f t="shared" si="94"/>
        <v>64.924661667245019</v>
      </c>
      <c r="S82" s="40">
        <f t="shared" si="95"/>
        <v>0.22322261175404812</v>
      </c>
      <c r="T82" s="40">
        <f t="shared" si="96"/>
        <v>4.0519477655731606E-2</v>
      </c>
      <c r="W82" t="str">
        <f t="shared" si="97"/>
        <v>Associate professional occupations</v>
      </c>
      <c r="X82" s="11">
        <f t="shared" si="97"/>
        <v>54.246466187891855</v>
      </c>
      <c r="Y82" s="11">
        <f t="shared" si="97"/>
        <v>57.268031732473958</v>
      </c>
      <c r="Z82" s="11">
        <f t="shared" si="97"/>
        <v>59.441482113092043</v>
      </c>
      <c r="AA82" s="11">
        <f t="shared" si="97"/>
        <v>66.871533684610142</v>
      </c>
      <c r="AB82" s="11">
        <f t="shared" si="97"/>
        <v>74.524116149048041</v>
      </c>
      <c r="AD82" s="40">
        <f t="shared" si="98"/>
        <v>1.8459199784167879</v>
      </c>
      <c r="AE82" s="40">
        <f t="shared" si="99"/>
        <v>1.5189569464112651</v>
      </c>
    </row>
    <row r="83" spans="1:31" x14ac:dyDescent="0.2">
      <c r="A83" t="str">
        <f t="shared" si="92"/>
        <v>Administrative and secretarial occupations</v>
      </c>
      <c r="B83" s="11">
        <f t="shared" si="92"/>
        <v>93.968245466902658</v>
      </c>
      <c r="C83" s="11">
        <f t="shared" si="92"/>
        <v>87.500125810165741</v>
      </c>
      <c r="D83" s="11">
        <f t="shared" si="92"/>
        <v>88.159574060360043</v>
      </c>
      <c r="E83" s="11">
        <f t="shared" si="92"/>
        <v>88.107402647641266</v>
      </c>
      <c r="F83" s="11">
        <f t="shared" si="92"/>
        <v>80.985893440654323</v>
      </c>
      <c r="H83" s="40">
        <f t="shared" si="100"/>
        <v>-1.268059447482861</v>
      </c>
      <c r="I83" s="40">
        <f t="shared" si="93"/>
        <v>-0.56422576361189192</v>
      </c>
      <c r="L83" t="str">
        <f t="shared" si="94"/>
        <v>Administrative and secretarial occupations</v>
      </c>
      <c r="M83" s="11">
        <f t="shared" si="94"/>
        <v>19.315775986945095</v>
      </c>
      <c r="N83" s="11">
        <f t="shared" si="94"/>
        <v>17.342768396804683</v>
      </c>
      <c r="O83" s="11">
        <f t="shared" si="94"/>
        <v>19.852054278953958</v>
      </c>
      <c r="P83" s="11">
        <f t="shared" si="94"/>
        <v>20.69486572307612</v>
      </c>
      <c r="Q83" s="11">
        <f t="shared" si="94"/>
        <v>22.357863093315316</v>
      </c>
      <c r="S83" s="40">
        <f t="shared" si="95"/>
        <v>0.5492090785181869</v>
      </c>
      <c r="T83" s="40">
        <f t="shared" si="96"/>
        <v>0.79561891596489076</v>
      </c>
      <c r="W83" t="str">
        <f t="shared" si="97"/>
        <v>Administrative and secretarial occupations</v>
      </c>
      <c r="X83" s="11">
        <f t="shared" si="97"/>
        <v>74.652469479957517</v>
      </c>
      <c r="Y83" s="11">
        <f t="shared" si="97"/>
        <v>70.157357413361012</v>
      </c>
      <c r="Z83" s="11">
        <f t="shared" si="97"/>
        <v>68.307519781406029</v>
      </c>
      <c r="AA83" s="11">
        <f t="shared" si="97"/>
        <v>67.412536924565032</v>
      </c>
      <c r="AB83" s="11">
        <f t="shared" si="97"/>
        <v>58.628030347339035</v>
      </c>
      <c r="AD83" s="40">
        <f t="shared" si="98"/>
        <v>-1.7607885980668092</v>
      </c>
      <c r="AE83" s="40">
        <f t="shared" si="99"/>
        <v>-1.0135416547711773</v>
      </c>
    </row>
    <row r="84" spans="1:31" x14ac:dyDescent="0.2">
      <c r="A84" t="str">
        <f t="shared" si="92"/>
        <v>Skilled trades occupations</v>
      </c>
      <c r="B84" s="11">
        <f t="shared" si="92"/>
        <v>81.412516783741466</v>
      </c>
      <c r="C84" s="11">
        <f t="shared" si="92"/>
        <v>77.842029045706752</v>
      </c>
      <c r="D84" s="11">
        <f t="shared" si="92"/>
        <v>68.416064304671451</v>
      </c>
      <c r="E84" s="11">
        <f t="shared" si="92"/>
        <v>71.584963364179998</v>
      </c>
      <c r="F84" s="11">
        <f t="shared" si="92"/>
        <v>71.393264667959713</v>
      </c>
      <c r="H84" s="40">
        <f t="shared" si="100"/>
        <v>-3.4186255990037218</v>
      </c>
      <c r="I84" s="40">
        <f t="shared" si="93"/>
        <v>0.28437609858014135</v>
      </c>
      <c r="L84" t="str">
        <f t="shared" si="94"/>
        <v>Skilled trades occupations</v>
      </c>
      <c r="M84" s="11">
        <f t="shared" si="94"/>
        <v>71.113311805252053</v>
      </c>
      <c r="N84" s="11">
        <f t="shared" si="94"/>
        <v>68.506295457443585</v>
      </c>
      <c r="O84" s="11">
        <f t="shared" si="94"/>
        <v>58.575486548453739</v>
      </c>
      <c r="P84" s="11">
        <f t="shared" si="94"/>
        <v>60.303271451530186</v>
      </c>
      <c r="Q84" s="11">
        <f t="shared" si="94"/>
        <v>58.480975552017981</v>
      </c>
      <c r="S84" s="40">
        <f t="shared" si="95"/>
        <v>-3.8048890183509765</v>
      </c>
      <c r="T84" s="40">
        <f t="shared" si="96"/>
        <v>-1.0764711691702011E-2</v>
      </c>
      <c r="W84" t="str">
        <f t="shared" si="97"/>
        <v>Skilled trades occupations</v>
      </c>
      <c r="X84" s="11">
        <f t="shared" si="97"/>
        <v>10.299204978489463</v>
      </c>
      <c r="Y84" s="11">
        <f t="shared" si="97"/>
        <v>9.3357335882631673</v>
      </c>
      <c r="Z84" s="11">
        <f t="shared" si="97"/>
        <v>9.8405777562176571</v>
      </c>
      <c r="AA84" s="11">
        <f t="shared" si="97"/>
        <v>11.281691912649823</v>
      </c>
      <c r="AB84" s="11">
        <f t="shared" si="97"/>
        <v>12.912289115941791</v>
      </c>
      <c r="AD84" s="40">
        <f t="shared" si="98"/>
        <v>-0.90690817952254754</v>
      </c>
      <c r="AE84" s="40">
        <f t="shared" si="99"/>
        <v>1.8276004056867023</v>
      </c>
    </row>
    <row r="85" spans="1:31" x14ac:dyDescent="0.2">
      <c r="A85" t="str">
        <f t="shared" si="92"/>
        <v>Caring, leisure and other service occupations</v>
      </c>
      <c r="B85" s="11">
        <f t="shared" si="92"/>
        <v>81.542313296358259</v>
      </c>
      <c r="C85" s="11">
        <f t="shared" si="92"/>
        <v>83.203369424048077</v>
      </c>
      <c r="D85" s="11">
        <f t="shared" si="92"/>
        <v>78.782219055893847</v>
      </c>
      <c r="E85" s="11">
        <f t="shared" si="92"/>
        <v>79.951044586379282</v>
      </c>
      <c r="F85" s="11">
        <f t="shared" si="92"/>
        <v>83.999086019781373</v>
      </c>
      <c r="H85" s="40">
        <f t="shared" si="100"/>
        <v>-0.68632877516473512</v>
      </c>
      <c r="I85" s="40">
        <f t="shared" si="93"/>
        <v>0.42837218956599532</v>
      </c>
      <c r="L85" t="str">
        <f t="shared" si="94"/>
        <v>Caring, leisure and other service occupations</v>
      </c>
      <c r="M85" s="11">
        <f t="shared" si="94"/>
        <v>18.406818836599093</v>
      </c>
      <c r="N85" s="11">
        <f t="shared" si="94"/>
        <v>18.38396011227449</v>
      </c>
      <c r="O85" s="11">
        <f t="shared" si="94"/>
        <v>17.643227472899579</v>
      </c>
      <c r="P85" s="11">
        <f t="shared" si="94"/>
        <v>19.503719705685821</v>
      </c>
      <c r="Q85" s="11">
        <f t="shared" si="94"/>
        <v>22.314280120480376</v>
      </c>
      <c r="S85" s="40">
        <f t="shared" si="95"/>
        <v>-0.84380357861120192</v>
      </c>
      <c r="T85" s="40">
        <f t="shared" si="96"/>
        <v>1.5781556607370018</v>
      </c>
      <c r="W85" t="str">
        <f t="shared" si="97"/>
        <v>Caring, leisure and other service occupations</v>
      </c>
      <c r="X85" s="11">
        <f t="shared" si="97"/>
        <v>63.13549445975918</v>
      </c>
      <c r="Y85" s="11">
        <f t="shared" si="97"/>
        <v>64.819409311773541</v>
      </c>
      <c r="Z85" s="11">
        <f t="shared" si="97"/>
        <v>61.138991582994301</v>
      </c>
      <c r="AA85" s="11">
        <f t="shared" si="97"/>
        <v>60.447324880693451</v>
      </c>
      <c r="AB85" s="11">
        <f t="shared" si="97"/>
        <v>61.684805899301018</v>
      </c>
      <c r="AD85" s="40">
        <f>IF(Z$6-X$6 &lt;&gt; 0,(EXP(LN(Z13/X13)/(Z$6-X$6))-1)*100,0)</f>
        <v>-0.64060531668651555</v>
      </c>
      <c r="AE85" s="40">
        <f t="shared" si="99"/>
        <v>5.92696916820179E-2</v>
      </c>
    </row>
    <row r="86" spans="1:31" x14ac:dyDescent="0.2">
      <c r="A86" t="str">
        <f t="shared" si="92"/>
        <v>Sales and customer service occupations</v>
      </c>
      <c r="B86" s="11">
        <f t="shared" si="92"/>
        <v>67.650112553582673</v>
      </c>
      <c r="C86" s="11">
        <f t="shared" si="92"/>
        <v>66.064672482627699</v>
      </c>
      <c r="D86" s="11">
        <f t="shared" si="92"/>
        <v>66.199222029143002</v>
      </c>
      <c r="E86" s="11">
        <f t="shared" si="92"/>
        <v>67.389862922507874</v>
      </c>
      <c r="F86" s="11">
        <f t="shared" si="92"/>
        <v>67.715603952965481</v>
      </c>
      <c r="H86" s="40">
        <f t="shared" si="100"/>
        <v>-0.43266743241978656</v>
      </c>
      <c r="I86" s="40">
        <f t="shared" si="93"/>
        <v>0.15110023528743799</v>
      </c>
      <c r="L86" t="str">
        <f t="shared" si="94"/>
        <v>Sales and customer service occupations</v>
      </c>
      <c r="M86" s="11">
        <f t="shared" si="94"/>
        <v>28.190988606589045</v>
      </c>
      <c r="N86" s="11">
        <f t="shared" si="94"/>
        <v>27.797289589296273</v>
      </c>
      <c r="O86" s="11">
        <f t="shared" si="94"/>
        <v>28.329935231160064</v>
      </c>
      <c r="P86" s="11">
        <f t="shared" si="94"/>
        <v>29.744607229637225</v>
      </c>
      <c r="Q86" s="11">
        <f t="shared" si="94"/>
        <v>31.000402858344682</v>
      </c>
      <c r="S86" s="40">
        <f t="shared" si="95"/>
        <v>9.8381436687611235E-2</v>
      </c>
      <c r="T86" s="40">
        <f t="shared" si="96"/>
        <v>0.60234801165774954</v>
      </c>
      <c r="W86" t="str">
        <f t="shared" si="97"/>
        <v>Sales and customer service occupations</v>
      </c>
      <c r="X86" s="11">
        <f t="shared" si="97"/>
        <v>39.459123946993628</v>
      </c>
      <c r="Y86" s="11">
        <f t="shared" si="97"/>
        <v>38.267382893331401</v>
      </c>
      <c r="Z86" s="11">
        <f t="shared" si="97"/>
        <v>37.869286797982944</v>
      </c>
      <c r="AA86" s="11">
        <f t="shared" si="97"/>
        <v>37.645255692870691</v>
      </c>
      <c r="AB86" s="11">
        <f t="shared" si="97"/>
        <v>36.715201094620802</v>
      </c>
      <c r="AD86" s="40">
        <f t="shared" si="98"/>
        <v>-0.81912455092737479</v>
      </c>
      <c r="AE86" s="40">
        <f t="shared" si="99"/>
        <v>-0.20611755719457392</v>
      </c>
    </row>
    <row r="87" spans="1:31" x14ac:dyDescent="0.2">
      <c r="A87" t="str">
        <f t="shared" si="92"/>
        <v>Process, plant and machine operatives</v>
      </c>
      <c r="B87" s="11">
        <f t="shared" si="92"/>
        <v>37.863683629376517</v>
      </c>
      <c r="C87" s="11">
        <f t="shared" si="92"/>
        <v>39.741543610382763</v>
      </c>
      <c r="D87" s="11">
        <f t="shared" si="92"/>
        <v>33.73054358406123</v>
      </c>
      <c r="E87" s="11">
        <f t="shared" si="92"/>
        <v>35.046816069167676</v>
      </c>
      <c r="F87" s="11">
        <f t="shared" si="92"/>
        <v>34.154950195265002</v>
      </c>
      <c r="H87" s="40">
        <f t="shared" si="100"/>
        <v>-2.2852566950951836</v>
      </c>
      <c r="I87" s="40">
        <f t="shared" si="93"/>
        <v>8.3393188113412009E-2</v>
      </c>
      <c r="L87" t="str">
        <f t="shared" si="94"/>
        <v>Process, plant and machine operatives</v>
      </c>
      <c r="M87" s="11">
        <f t="shared" si="94"/>
        <v>33.244243672927581</v>
      </c>
      <c r="N87" s="11">
        <f t="shared" si="94"/>
        <v>35.247545346004081</v>
      </c>
      <c r="O87" s="11">
        <f t="shared" si="94"/>
        <v>29.842000484576932</v>
      </c>
      <c r="P87" s="11">
        <f t="shared" si="94"/>
        <v>30.197655406343738</v>
      </c>
      <c r="Q87" s="11">
        <f t="shared" si="94"/>
        <v>28.985479539902485</v>
      </c>
      <c r="S87" s="40">
        <f t="shared" si="95"/>
        <v>-2.1361504133684095</v>
      </c>
      <c r="T87" s="40">
        <f t="shared" si="96"/>
        <v>-0.19395708890138641</v>
      </c>
      <c r="W87" t="str">
        <f t="shared" si="97"/>
        <v>Process, plant and machine operatives</v>
      </c>
      <c r="X87" s="11">
        <f t="shared" si="97"/>
        <v>4.6194399564489217</v>
      </c>
      <c r="Y87" s="11">
        <f t="shared" si="97"/>
        <v>4.4939982643786482</v>
      </c>
      <c r="Z87" s="11">
        <f t="shared" si="97"/>
        <v>3.8885430994843393</v>
      </c>
      <c r="AA87" s="11">
        <f t="shared" si="97"/>
        <v>4.8491606628239339</v>
      </c>
      <c r="AB87" s="11">
        <f t="shared" si="97"/>
        <v>5.169470655362546</v>
      </c>
      <c r="AD87" s="40">
        <f t="shared" si="98"/>
        <v>-3.3861212427970022</v>
      </c>
      <c r="AE87" s="40">
        <f t="shared" si="99"/>
        <v>1.9163693010616711</v>
      </c>
    </row>
    <row r="88" spans="1:31" x14ac:dyDescent="0.2">
      <c r="A88" t="str">
        <f t="shared" si="92"/>
        <v>Elementary occupations</v>
      </c>
      <c r="B88" s="11">
        <f t="shared" si="92"/>
        <v>97.277648870906489</v>
      </c>
      <c r="C88" s="11">
        <f t="shared" si="92"/>
        <v>93.142138036950087</v>
      </c>
      <c r="D88" s="11">
        <f t="shared" si="92"/>
        <v>84.669881356021591</v>
      </c>
      <c r="E88" s="11">
        <f t="shared" si="92"/>
        <v>85.206822670522257</v>
      </c>
      <c r="F88" s="11">
        <f t="shared" si="92"/>
        <v>82.637335867832263</v>
      </c>
      <c r="H88" s="40">
        <f t="shared" si="100"/>
        <v>-2.7380041611969941</v>
      </c>
      <c r="I88" s="40">
        <f t="shared" si="93"/>
        <v>-0.16185793462378806</v>
      </c>
      <c r="L88" t="str">
        <f t="shared" si="94"/>
        <v>Elementary occupations</v>
      </c>
      <c r="M88" s="11">
        <f t="shared" si="94"/>
        <v>49.548468852234492</v>
      </c>
      <c r="N88" s="11">
        <f t="shared" si="94"/>
        <v>46.604251452757815</v>
      </c>
      <c r="O88" s="11">
        <f t="shared" si="94"/>
        <v>42.663909009550245</v>
      </c>
      <c r="P88" s="11">
        <f t="shared" si="94"/>
        <v>44.377513082677282</v>
      </c>
      <c r="Q88" s="11">
        <f t="shared" si="94"/>
        <v>42.490253112329611</v>
      </c>
      <c r="S88" s="40">
        <f t="shared" si="95"/>
        <v>-2.9476443115867057</v>
      </c>
      <c r="T88" s="40">
        <f t="shared" si="96"/>
        <v>-2.7187166814612862E-2</v>
      </c>
      <c r="W88" t="str">
        <f t="shared" si="97"/>
        <v>Elementary occupations</v>
      </c>
      <c r="X88" s="11">
        <f t="shared" si="97"/>
        <v>47.729180018671805</v>
      </c>
      <c r="Y88" s="11">
        <f t="shared" si="97"/>
        <v>46.537886584192343</v>
      </c>
      <c r="Z88" s="11">
        <f t="shared" si="97"/>
        <v>42.005972346471452</v>
      </c>
      <c r="AA88" s="11">
        <f t="shared" si="97"/>
        <v>40.829309587844911</v>
      </c>
      <c r="AB88" s="11">
        <f t="shared" si="97"/>
        <v>40.147082755502609</v>
      </c>
      <c r="AD88" s="40">
        <f t="shared" si="98"/>
        <v>-2.5222684937679873</v>
      </c>
      <c r="AE88" s="40">
        <f t="shared" si="99"/>
        <v>-0.30129205367570577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865.00500000000011</v>
      </c>
      <c r="C90" s="34">
        <f t="shared" si="101"/>
        <v>882.44900000000064</v>
      </c>
      <c r="D90" s="34">
        <f t="shared" si="101"/>
        <v>864.64000000000033</v>
      </c>
      <c r="E90" s="34">
        <f t="shared" si="101"/>
        <v>889.97999999999968</v>
      </c>
      <c r="F90" s="34">
        <f t="shared" si="101"/>
        <v>925.47799999999961</v>
      </c>
      <c r="H90" s="43">
        <f>IF(D$6-B$6 &lt;&gt; 0,(EXP(LN(D18/B18)/(D$6-B$6))-1)*100,0)</f>
        <v>-8.4406823586458124E-3</v>
      </c>
      <c r="I90" s="43">
        <f>F56</f>
        <v>0.45434319276138613</v>
      </c>
      <c r="L90" s="24" t="str">
        <f t="shared" ref="L90:Q90" si="102">L18</f>
        <v>All occupations</v>
      </c>
      <c r="M90" s="34">
        <f t="shared" si="102"/>
        <v>451.48896050555675</v>
      </c>
      <c r="N90" s="34">
        <f t="shared" si="102"/>
        <v>455.42579368363351</v>
      </c>
      <c r="O90" s="34">
        <f t="shared" si="102"/>
        <v>441.09721785838468</v>
      </c>
      <c r="P90" s="34">
        <f t="shared" si="102"/>
        <v>455.15699328706256</v>
      </c>
      <c r="Q90" s="34">
        <f t="shared" si="102"/>
        <v>473.49867149949239</v>
      </c>
      <c r="S90" s="43">
        <f>IF(O$6-M$6 &lt;&gt; 0,(EXP(LN(O18/M18)/(O$6-M$6))-1)*100,0)</f>
        <v>-0.46462968192253484</v>
      </c>
      <c r="T90" s="43">
        <f>Q56</f>
        <v>0.47367703362828362</v>
      </c>
      <c r="W90" s="24" t="str">
        <f t="shared" ref="W90:AB90" si="103">W18</f>
        <v>All occupations</v>
      </c>
      <c r="X90" s="34">
        <f t="shared" si="103"/>
        <v>413.51603949444308</v>
      </c>
      <c r="Y90" s="34">
        <f t="shared" si="103"/>
        <v>427.02320631636678</v>
      </c>
      <c r="Z90" s="34">
        <f t="shared" si="103"/>
        <v>423.5427821416157</v>
      </c>
      <c r="AA90" s="34">
        <f t="shared" si="103"/>
        <v>434.82300671293706</v>
      </c>
      <c r="AB90" s="34">
        <f t="shared" si="103"/>
        <v>451.97932850050734</v>
      </c>
      <c r="AD90" s="43">
        <f>IF(Z$6-X$6 &lt;&gt; 0,(EXP(LN(Z18/X18)/(Z$6-X$6))-1)*100,0)</f>
        <v>0.48031435090887253</v>
      </c>
      <c r="AE90" s="43">
        <f>AB56</f>
        <v>0.43415249628016017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Enterprise M3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Enterprise M3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Enterprise M3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68.673395206321089</v>
      </c>
      <c r="C8" s="11">
        <v>78.354158175892394</v>
      </c>
      <c r="D8" s="11">
        <v>79.123594705634744</v>
      </c>
      <c r="E8" s="11">
        <v>72.576559446969895</v>
      </c>
      <c r="F8" s="11">
        <v>78.698359430329802</v>
      </c>
      <c r="G8" s="10"/>
      <c r="H8" s="11">
        <f>F8-D8</f>
        <v>-0.42523527530494221</v>
      </c>
      <c r="I8" s="11">
        <f>'RD T1'!E7</f>
        <v>38.471432929920411</v>
      </c>
      <c r="J8" s="11">
        <f>SUM(H8:I8)</f>
        <v>38.046197654615469</v>
      </c>
      <c r="L8" s="10" t="str">
        <f>name!D4</f>
        <v>11 Corporate managers and directors</v>
      </c>
      <c r="M8" s="11">
        <v>47.061462302732672</v>
      </c>
      <c r="N8" s="11">
        <v>51.352946039954624</v>
      </c>
      <c r="O8" s="11">
        <v>51.349864071416398</v>
      </c>
      <c r="P8" s="11">
        <v>44.831355747555079</v>
      </c>
      <c r="Q8" s="11">
        <v>46.52872169659905</v>
      </c>
      <c r="R8" s="10"/>
      <c r="S8" s="11">
        <f>Q8-O8</f>
        <v>-4.8211423748173488</v>
      </c>
      <c r="T8" s="11">
        <f>'RD T1'!T7</f>
        <v>21.37451591009269</v>
      </c>
      <c r="U8" s="11">
        <f>SUM(S8:T8)</f>
        <v>16.553373535275341</v>
      </c>
      <c r="W8" s="10" t="str">
        <f>name!D4</f>
        <v>11 Corporate managers and directors</v>
      </c>
      <c r="X8" s="11">
        <v>21.61193290358834</v>
      </c>
      <c r="Y8" s="11">
        <v>27.001212135937706</v>
      </c>
      <c r="Z8" s="11">
        <v>27.773730634218179</v>
      </c>
      <c r="AA8" s="11">
        <v>27.745203699414802</v>
      </c>
      <c r="AB8" s="11">
        <v>32.169637733730823</v>
      </c>
      <c r="AC8" s="10"/>
      <c r="AD8" s="11">
        <f>AB8-Z8</f>
        <v>4.3959070995126446</v>
      </c>
      <c r="AE8" s="11">
        <f>'RD T1'!T36</f>
        <v>17.096917019827707</v>
      </c>
      <c r="AF8" s="11">
        <f>SUM(AD8:AE8)</f>
        <v>21.492824119340352</v>
      </c>
    </row>
    <row r="9" spans="1:32" x14ac:dyDescent="0.2">
      <c r="A9" s="10" t="str">
        <f>name!D5</f>
        <v>12 Other managers and proprietors</v>
      </c>
      <c r="B9" s="11">
        <v>31.150010460958992</v>
      </c>
      <c r="C9" s="11">
        <v>31.560410730472817</v>
      </c>
      <c r="D9" s="11">
        <v>31.144545843452661</v>
      </c>
      <c r="E9" s="11">
        <v>32.912460107683494</v>
      </c>
      <c r="F9" s="11">
        <v>37.240781371961354</v>
      </c>
      <c r="H9" s="11">
        <f t="shared" ref="H9:H32" si="2">F9-D9</f>
        <v>6.0962355285086929</v>
      </c>
      <c r="I9" s="11">
        <f>'RD T1'!E8</f>
        <v>19.293299751962781</v>
      </c>
      <c r="J9" s="11">
        <f>SUM(H9:I9)</f>
        <v>25.389535280471474</v>
      </c>
      <c r="L9" s="10" t="str">
        <f>name!D5</f>
        <v>12 Other managers and proprietors</v>
      </c>
      <c r="M9" s="11">
        <v>17.901713066966654</v>
      </c>
      <c r="N9" s="11">
        <v>18.025967708553775</v>
      </c>
      <c r="O9" s="11">
        <v>16.887687568447173</v>
      </c>
      <c r="P9" s="11">
        <v>19.276216322305672</v>
      </c>
      <c r="Q9" s="11">
        <v>21.634286676776355</v>
      </c>
      <c r="S9" s="11">
        <f t="shared" ref="S9:S32" si="3">Q9-O9</f>
        <v>4.7465991083291819</v>
      </c>
      <c r="T9" s="11">
        <f>'RD T1'!T8</f>
        <v>10.055180894087629</v>
      </c>
      <c r="U9" s="11">
        <f>SUM(S9:T9)</f>
        <v>14.801780002416811</v>
      </c>
      <c r="W9" s="10" t="str">
        <f>name!D5</f>
        <v>12 Other managers and proprietors</v>
      </c>
      <c r="X9" s="11">
        <v>13.24829739399231</v>
      </c>
      <c r="Y9" s="11">
        <v>13.534443021919042</v>
      </c>
      <c r="Z9" s="11">
        <v>14.25685827500546</v>
      </c>
      <c r="AA9" s="11">
        <v>13.636243785377793</v>
      </c>
      <c r="AB9" s="11">
        <v>15.606494695184979</v>
      </c>
      <c r="AD9" s="11">
        <f t="shared" ref="AD9:AD32" si="4">AB9-Z9</f>
        <v>1.3496364201795199</v>
      </c>
      <c r="AE9" s="11">
        <f>'RD T1'!T37</f>
        <v>9.2381188578751487</v>
      </c>
      <c r="AF9" s="11">
        <f>SUM(AD9:AE9)</f>
        <v>10.587755278054669</v>
      </c>
    </row>
    <row r="10" spans="1:32" x14ac:dyDescent="0.2">
      <c r="A10" s="10" t="str">
        <f>name!D6</f>
        <v>21 Science, research, engineering and technology professionals</v>
      </c>
      <c r="B10" s="11">
        <v>63.176564041394087</v>
      </c>
      <c r="C10" s="11">
        <v>67.962409440888067</v>
      </c>
      <c r="D10" s="11">
        <v>69.911721362644045</v>
      </c>
      <c r="E10" s="11">
        <v>85.836885528622858</v>
      </c>
      <c r="F10" s="11">
        <v>96.924596812940294</v>
      </c>
      <c r="G10" s="11"/>
      <c r="H10" s="11">
        <f t="shared" si="2"/>
        <v>27.012875450296249</v>
      </c>
      <c r="I10" s="11">
        <f>'RD T1'!E9</f>
        <v>33.066459669380066</v>
      </c>
      <c r="J10" s="11">
        <f t="shared" ref="J10:J32" si="5">SUM(H10:I10)</f>
        <v>60.079335119676315</v>
      </c>
      <c r="L10" s="10" t="str">
        <f>name!D6</f>
        <v>21 Science, research, engineering and technology professionals</v>
      </c>
      <c r="M10" s="11">
        <v>50.346544547552377</v>
      </c>
      <c r="N10" s="11">
        <v>54.358891839603281</v>
      </c>
      <c r="O10" s="11">
        <v>53.630281603136261</v>
      </c>
      <c r="P10" s="11">
        <v>63.760752294483922</v>
      </c>
      <c r="Q10" s="11">
        <v>70.615995212553827</v>
      </c>
      <c r="R10" s="11"/>
      <c r="S10" s="11">
        <f t="shared" si="3"/>
        <v>16.985713609417566</v>
      </c>
      <c r="T10" s="11">
        <f>'RD T1'!T9</f>
        <v>21.35749521903595</v>
      </c>
      <c r="U10" s="11">
        <f t="shared" ref="U10:U32" si="6">SUM(S10:T10)</f>
        <v>38.343208828453513</v>
      </c>
      <c r="W10" s="10" t="str">
        <f>name!D6</f>
        <v>21 Science, research, engineering and technology professionals</v>
      </c>
      <c r="X10" s="11">
        <v>12.83001949384167</v>
      </c>
      <c r="Y10" s="11">
        <v>13.603517601284668</v>
      </c>
      <c r="Z10" s="11">
        <v>16.281439759508018</v>
      </c>
      <c r="AA10" s="11">
        <v>22.076133234139036</v>
      </c>
      <c r="AB10" s="11">
        <v>26.30860160038646</v>
      </c>
      <c r="AC10" s="11"/>
      <c r="AD10" s="11">
        <f t="shared" si="4"/>
        <v>10.027161840878442</v>
      </c>
      <c r="AE10" s="11">
        <f>'RD T1'!T38</f>
        <v>11.708964450344119</v>
      </c>
      <c r="AF10" s="11">
        <f t="shared" ref="AF10:AF32" si="7">SUM(AD10:AE10)</f>
        <v>21.736126291222561</v>
      </c>
    </row>
    <row r="11" spans="1:32" x14ac:dyDescent="0.2">
      <c r="A11" s="10" t="str">
        <f>name!D7</f>
        <v>22 Health professionals</v>
      </c>
      <c r="B11" s="11">
        <v>28.267194384711377</v>
      </c>
      <c r="C11" s="11">
        <v>33.804261892733194</v>
      </c>
      <c r="D11" s="11">
        <v>33.544125103358624</v>
      </c>
      <c r="E11" s="11">
        <v>32.78744458290133</v>
      </c>
      <c r="F11" s="11">
        <v>33.87378217360947</v>
      </c>
      <c r="G11" s="11"/>
      <c r="H11" s="11">
        <f t="shared" si="2"/>
        <v>0.32965707025084612</v>
      </c>
      <c r="I11" s="11">
        <f>'RD T1'!E10</f>
        <v>17.661557676521241</v>
      </c>
      <c r="J11" s="11">
        <f t="shared" si="5"/>
        <v>17.991214746772087</v>
      </c>
      <c r="L11" s="10" t="str">
        <f>name!D7</f>
        <v>22 Health professionals</v>
      </c>
      <c r="M11" s="11">
        <v>6.1180916749762071</v>
      </c>
      <c r="N11" s="11">
        <v>7.1946050740616716</v>
      </c>
      <c r="O11" s="11">
        <v>7.8187392841682506</v>
      </c>
      <c r="P11" s="11">
        <v>7.7254858101644084</v>
      </c>
      <c r="Q11" s="11">
        <v>8.0805657058381151</v>
      </c>
      <c r="R11" s="11"/>
      <c r="S11" s="11">
        <f t="shared" si="3"/>
        <v>0.26182642166986447</v>
      </c>
      <c r="T11" s="11">
        <f>'RD T1'!T10</f>
        <v>2.9118005521835508</v>
      </c>
      <c r="U11" s="11">
        <f t="shared" si="6"/>
        <v>3.1736269738534153</v>
      </c>
      <c r="W11" s="10" t="str">
        <f>name!D7</f>
        <v>22 Health professionals</v>
      </c>
      <c r="X11" s="11">
        <v>22.149102709735203</v>
      </c>
      <c r="Y11" s="11">
        <v>26.609656818671535</v>
      </c>
      <c r="Z11" s="11">
        <v>25.72538581919035</v>
      </c>
      <c r="AA11" s="11">
        <v>25.061958772736894</v>
      </c>
      <c r="AB11" s="11">
        <v>25.79321646777138</v>
      </c>
      <c r="AC11" s="11"/>
      <c r="AD11" s="11">
        <f t="shared" si="4"/>
        <v>6.7830648581029607E-2</v>
      </c>
      <c r="AE11" s="11">
        <f>'RD T1'!T39</f>
        <v>14.749757124337695</v>
      </c>
      <c r="AF11" s="11">
        <f t="shared" si="7"/>
        <v>14.817587772918724</v>
      </c>
    </row>
    <row r="12" spans="1:32" x14ac:dyDescent="0.2">
      <c r="A12" s="10" t="str">
        <f>name!D8</f>
        <v>23 Teaching and other educational professionals</v>
      </c>
      <c r="B12" s="11">
        <v>38.222998373704286</v>
      </c>
      <c r="C12" s="11">
        <v>39.126425629130246</v>
      </c>
      <c r="D12" s="11">
        <v>39.50688143097944</v>
      </c>
      <c r="E12" s="11">
        <v>38.297164948422257</v>
      </c>
      <c r="F12" s="11">
        <v>40.682593632306435</v>
      </c>
      <c r="G12" s="11"/>
      <c r="H12" s="11">
        <f t="shared" si="2"/>
        <v>1.1757122013269949</v>
      </c>
      <c r="I12" s="11">
        <f>'RD T1'!E11</f>
        <v>20.17302292130006</v>
      </c>
      <c r="J12" s="11">
        <f t="shared" si="5"/>
        <v>21.348735122627055</v>
      </c>
      <c r="L12" s="10" t="str">
        <f>name!D8</f>
        <v>23 Teaching and other educational professionals</v>
      </c>
      <c r="M12" s="11">
        <v>12.016821943185233</v>
      </c>
      <c r="N12" s="11">
        <v>11.65459029238456</v>
      </c>
      <c r="O12" s="11">
        <v>12.340218392042262</v>
      </c>
      <c r="P12" s="11">
        <v>12.391922253660089</v>
      </c>
      <c r="Q12" s="11">
        <v>13.130917739202888</v>
      </c>
      <c r="R12" s="11"/>
      <c r="S12" s="11">
        <f t="shared" si="3"/>
        <v>0.79069934716062562</v>
      </c>
      <c r="T12" s="11">
        <f>'RD T1'!T11</f>
        <v>5.4044871681869076</v>
      </c>
      <c r="U12" s="11">
        <f t="shared" si="6"/>
        <v>6.1951865153475332</v>
      </c>
      <c r="W12" s="10" t="str">
        <f>name!D8</f>
        <v>23 Teaching and other educational professionals</v>
      </c>
      <c r="X12" s="11">
        <v>26.206176430519072</v>
      </c>
      <c r="Y12" s="11">
        <v>27.471835336745713</v>
      </c>
      <c r="Z12" s="11">
        <v>27.166663038937156</v>
      </c>
      <c r="AA12" s="11">
        <v>25.905242694762165</v>
      </c>
      <c r="AB12" s="11">
        <v>27.551675893103496</v>
      </c>
      <c r="AC12" s="11"/>
      <c r="AD12" s="11">
        <f t="shared" si="4"/>
        <v>0.3850128541663409</v>
      </c>
      <c r="AE12" s="11">
        <f>'RD T1'!T40</f>
        <v>14.768535753113156</v>
      </c>
      <c r="AF12" s="11">
        <f t="shared" si="7"/>
        <v>15.153548607279497</v>
      </c>
    </row>
    <row r="13" spans="1:32" x14ac:dyDescent="0.2">
      <c r="A13" s="10" t="str">
        <f>name!D9</f>
        <v>24 Business, media and public service professionals</v>
      </c>
      <c r="B13" s="11">
        <v>57.737964261655684</v>
      </c>
      <c r="C13" s="11">
        <v>64.092050381121766</v>
      </c>
      <c r="D13" s="11">
        <v>67.478814180213675</v>
      </c>
      <c r="E13" s="11">
        <v>71.014972146624785</v>
      </c>
      <c r="F13" s="11">
        <v>77.722974618101219</v>
      </c>
      <c r="G13" s="11"/>
      <c r="H13" s="11">
        <f t="shared" si="2"/>
        <v>10.244160437887544</v>
      </c>
      <c r="I13" s="11">
        <f>'RD T1'!E12</f>
        <v>34.539696979920777</v>
      </c>
      <c r="J13" s="11">
        <f t="shared" si="5"/>
        <v>44.783857417808321</v>
      </c>
      <c r="L13" s="10" t="str">
        <f>name!D9</f>
        <v>24 Business, media and public service professionals</v>
      </c>
      <c r="M13" s="11">
        <v>34.408832727101576</v>
      </c>
      <c r="N13" s="11">
        <v>36.169308767087749</v>
      </c>
      <c r="O13" s="11">
        <v>37.632483043106106</v>
      </c>
      <c r="P13" s="11">
        <v>39.953560966176418</v>
      </c>
      <c r="Q13" s="11">
        <v>42.954268524886686</v>
      </c>
      <c r="R13" s="11"/>
      <c r="S13" s="11">
        <f t="shared" si="3"/>
        <v>5.3217854817805801</v>
      </c>
      <c r="T13" s="11">
        <f>'RD T1'!T12</f>
        <v>17.096976495054246</v>
      </c>
      <c r="U13" s="11">
        <f t="shared" si="6"/>
        <v>22.418761976834826</v>
      </c>
      <c r="W13" s="10" t="str">
        <f>name!D9</f>
        <v>24 Business, media and public service professionals</v>
      </c>
      <c r="X13" s="11">
        <v>23.329131534554172</v>
      </c>
      <c r="Y13" s="11">
        <v>27.922741614034038</v>
      </c>
      <c r="Z13" s="11">
        <v>29.846331137107665</v>
      </c>
      <c r="AA13" s="11">
        <v>31.06141118044842</v>
      </c>
      <c r="AB13" s="11">
        <v>34.768706093214412</v>
      </c>
      <c r="AC13" s="11"/>
      <c r="AD13" s="11">
        <f t="shared" si="4"/>
        <v>4.9223749561067471</v>
      </c>
      <c r="AE13" s="11">
        <f>'RD T1'!T41</f>
        <v>17.44272048486653</v>
      </c>
      <c r="AF13" s="11">
        <f t="shared" si="7"/>
        <v>22.365095440973278</v>
      </c>
    </row>
    <row r="14" spans="1:32" x14ac:dyDescent="0.2">
      <c r="A14" s="10" t="str">
        <f>name!D10</f>
        <v>31 Science, engineering and technology associate professionals</v>
      </c>
      <c r="B14" s="11">
        <v>15.495168489057251</v>
      </c>
      <c r="C14" s="11">
        <v>17.06956054964785</v>
      </c>
      <c r="D14" s="11">
        <v>18.268257286139555</v>
      </c>
      <c r="E14" s="11">
        <v>17.303797160438357</v>
      </c>
      <c r="F14" s="11">
        <v>18.802898180922256</v>
      </c>
      <c r="G14" s="11"/>
      <c r="H14" s="11">
        <f t="shared" si="2"/>
        <v>0.53464089478270083</v>
      </c>
      <c r="I14" s="11">
        <f>'RD T1'!E13</f>
        <v>7.4227601905523759</v>
      </c>
      <c r="J14" s="11">
        <f t="shared" si="5"/>
        <v>7.9574010853350767</v>
      </c>
      <c r="L14" s="10" t="str">
        <f>name!D10</f>
        <v>31 Science, engineering and technology associate professionals</v>
      </c>
      <c r="M14" s="11">
        <v>10.719833909804807</v>
      </c>
      <c r="N14" s="11">
        <v>12.270902057539267</v>
      </c>
      <c r="O14" s="11">
        <v>12.545400665550588</v>
      </c>
      <c r="P14" s="11">
        <v>11.190134114434338</v>
      </c>
      <c r="Q14" s="11">
        <v>11.623690368334538</v>
      </c>
      <c r="R14" s="11"/>
      <c r="S14" s="11">
        <f t="shared" si="3"/>
        <v>-0.92171029721605002</v>
      </c>
      <c r="T14" s="11">
        <f>'RD T1'!T13</f>
        <v>4.1947514002964095</v>
      </c>
      <c r="U14" s="11">
        <f t="shared" si="6"/>
        <v>3.2730411030803594</v>
      </c>
      <c r="W14" s="10" t="str">
        <f>name!D10</f>
        <v>31 Science, engineering and technology associate professionals</v>
      </c>
      <c r="X14" s="11">
        <v>4.7753345792524247</v>
      </c>
      <c r="Y14" s="11">
        <v>4.798658492108566</v>
      </c>
      <c r="Z14" s="11">
        <v>5.7228566205889884</v>
      </c>
      <c r="AA14" s="11">
        <v>6.1136630460040298</v>
      </c>
      <c r="AB14" s="11">
        <v>7.1792078125877019</v>
      </c>
      <c r="AC14" s="11"/>
      <c r="AD14" s="11">
        <f t="shared" si="4"/>
        <v>1.4563511919987135</v>
      </c>
      <c r="AE14" s="11">
        <f>'RD T1'!T42</f>
        <v>3.2280087902559669</v>
      </c>
      <c r="AF14" s="11">
        <f t="shared" si="7"/>
        <v>4.68435998225468</v>
      </c>
    </row>
    <row r="15" spans="1:32" x14ac:dyDescent="0.2">
      <c r="A15" s="10" t="str">
        <f>name!D11</f>
        <v>32 Health and social care associate professionals</v>
      </c>
      <c r="B15" s="11">
        <v>12.707484419440275</v>
      </c>
      <c r="C15" s="11">
        <v>14.44598034418615</v>
      </c>
      <c r="D15" s="11">
        <v>14.668437153130714</v>
      </c>
      <c r="E15" s="11">
        <v>22.662762898288072</v>
      </c>
      <c r="F15" s="11">
        <v>25.795947341506306</v>
      </c>
      <c r="G15" s="11"/>
      <c r="H15" s="11">
        <f t="shared" si="2"/>
        <v>11.127510188375592</v>
      </c>
      <c r="I15" s="11">
        <f>'RD T1'!E14</f>
        <v>13.225999206292396</v>
      </c>
      <c r="J15" s="11">
        <f t="shared" si="5"/>
        <v>24.353509394667988</v>
      </c>
      <c r="L15" s="10" t="str">
        <f>name!D11</f>
        <v>32 Health and social care associate professionals</v>
      </c>
      <c r="M15" s="11">
        <v>2.6081296876100293</v>
      </c>
      <c r="N15" s="11">
        <v>2.6522488175463761</v>
      </c>
      <c r="O15" s="11">
        <v>3.006309302920577</v>
      </c>
      <c r="P15" s="11">
        <v>3.9785519352783938</v>
      </c>
      <c r="Q15" s="11">
        <v>4.3872815590384269</v>
      </c>
      <c r="R15" s="11"/>
      <c r="S15" s="11">
        <f t="shared" si="3"/>
        <v>1.3809722561178499</v>
      </c>
      <c r="T15" s="11">
        <f>'RD T1'!T14</f>
        <v>1.8520817329755961</v>
      </c>
      <c r="U15" s="11">
        <f t="shared" si="6"/>
        <v>3.2330539890934462</v>
      </c>
      <c r="W15" s="10" t="str">
        <f>name!D11</f>
        <v>32 Health and social care associate professionals</v>
      </c>
      <c r="X15" s="11">
        <v>10.099354731830248</v>
      </c>
      <c r="Y15" s="11">
        <v>11.793731526639769</v>
      </c>
      <c r="Z15" s="11">
        <v>11.662127850210137</v>
      </c>
      <c r="AA15" s="11">
        <v>18.684210963009679</v>
      </c>
      <c r="AB15" s="11">
        <v>21.408665782467889</v>
      </c>
      <c r="AC15" s="11"/>
      <c r="AD15" s="11">
        <f t="shared" si="4"/>
        <v>9.7465379322577519</v>
      </c>
      <c r="AE15" s="11">
        <f>'RD T1'!T43</f>
        <v>11.373917473316801</v>
      </c>
      <c r="AF15" s="11">
        <f t="shared" si="7"/>
        <v>21.120455405574553</v>
      </c>
    </row>
    <row r="16" spans="1:32" x14ac:dyDescent="0.2">
      <c r="A16" s="10" t="str">
        <f>name!D12</f>
        <v>33 Protective service occupations</v>
      </c>
      <c r="B16" s="11">
        <v>10.245227559390738</v>
      </c>
      <c r="C16" s="11">
        <v>9.7022571982924504</v>
      </c>
      <c r="D16" s="11">
        <v>10.163676449097792</v>
      </c>
      <c r="E16" s="11">
        <v>8.8425791880158382</v>
      </c>
      <c r="F16" s="11">
        <v>9.4322692055454347</v>
      </c>
      <c r="G16" s="11"/>
      <c r="H16" s="11">
        <f t="shared" si="2"/>
        <v>-0.73140724355235776</v>
      </c>
      <c r="I16" s="11">
        <f>'RD T1'!E15</f>
        <v>3.1114134276090613</v>
      </c>
      <c r="J16" s="11">
        <f t="shared" si="5"/>
        <v>2.3800061840567035</v>
      </c>
      <c r="L16" s="10" t="str">
        <f>name!D12</f>
        <v>33 Protective service occupations</v>
      </c>
      <c r="M16" s="11">
        <v>8.0582778342148025</v>
      </c>
      <c r="N16" s="11">
        <v>7.3538520086701293</v>
      </c>
      <c r="O16" s="11">
        <v>7.5712872262745323</v>
      </c>
      <c r="P16" s="11">
        <v>6.4952231542774967</v>
      </c>
      <c r="Q16" s="11">
        <v>6.4277567640440081</v>
      </c>
      <c r="R16" s="11"/>
      <c r="S16" s="11">
        <f t="shared" si="3"/>
        <v>-1.1435304622305242</v>
      </c>
      <c r="T16" s="11">
        <f>'RD T1'!T15</f>
        <v>1.8350606824583009</v>
      </c>
      <c r="U16" s="11">
        <f t="shared" si="6"/>
        <v>0.69153022022777666</v>
      </c>
      <c r="W16" s="10" t="str">
        <f>name!D12</f>
        <v>33 Protective service occupations</v>
      </c>
      <c r="X16" s="11">
        <v>2.1869497251759338</v>
      </c>
      <c r="Y16" s="11">
        <v>2.3484051896223117</v>
      </c>
      <c r="Z16" s="11">
        <v>2.5923892228232503</v>
      </c>
      <c r="AA16" s="11">
        <v>2.3473560337383441</v>
      </c>
      <c r="AB16" s="11">
        <v>3.0045124415014426</v>
      </c>
      <c r="AC16" s="11"/>
      <c r="AD16" s="11">
        <f t="shared" si="4"/>
        <v>0.41212321867819224</v>
      </c>
      <c r="AE16" s="11">
        <f>'RD T1'!T44</f>
        <v>1.2763527451507604</v>
      </c>
      <c r="AF16" s="11">
        <f t="shared" si="7"/>
        <v>1.6884759638289526</v>
      </c>
    </row>
    <row r="17" spans="1:32" x14ac:dyDescent="0.2">
      <c r="A17" s="10" t="str">
        <f>name!D13</f>
        <v>34 Culture, media and sports occupations</v>
      </c>
      <c r="B17" s="11">
        <v>22.448448989730874</v>
      </c>
      <c r="C17" s="11">
        <v>19.858512300221925</v>
      </c>
      <c r="D17" s="11">
        <v>20.786619855218618</v>
      </c>
      <c r="E17" s="11">
        <v>19.096714089592332</v>
      </c>
      <c r="F17" s="11">
        <v>20.705712449404604</v>
      </c>
      <c r="G17" s="11"/>
      <c r="H17" s="11">
        <f t="shared" si="2"/>
        <v>-8.0907405814013345E-2</v>
      </c>
      <c r="I17" s="11">
        <f>'RD T1'!E16</f>
        <v>9.2004022236226355</v>
      </c>
      <c r="J17" s="11">
        <f t="shared" si="5"/>
        <v>9.1194948178086221</v>
      </c>
      <c r="L17" s="10" t="str">
        <f>name!D13</f>
        <v>34 Culture, media and sports occupations</v>
      </c>
      <c r="M17" s="11">
        <v>12.293731325657342</v>
      </c>
      <c r="N17" s="11">
        <v>10.258494291789141</v>
      </c>
      <c r="O17" s="11">
        <v>10.291740439115284</v>
      </c>
      <c r="P17" s="11">
        <v>9.3794058386091557</v>
      </c>
      <c r="Q17" s="11">
        <v>10.401315758453347</v>
      </c>
      <c r="R17" s="11"/>
      <c r="S17" s="11">
        <f t="shared" si="3"/>
        <v>0.10957531933806308</v>
      </c>
      <c r="T17" s="11">
        <f>'RD T1'!T16</f>
        <v>3.9015704224095296</v>
      </c>
      <c r="U17" s="11">
        <f t="shared" si="6"/>
        <v>4.0111457417475922</v>
      </c>
      <c r="W17" s="10" t="str">
        <f>name!D13</f>
        <v>34 Culture, media and sports occupations</v>
      </c>
      <c r="X17" s="11">
        <v>10.154717664073544</v>
      </c>
      <c r="Y17" s="11">
        <v>9.6000180084327855</v>
      </c>
      <c r="Z17" s="11">
        <v>10.494879416103332</v>
      </c>
      <c r="AA17" s="11">
        <v>9.7173082509831605</v>
      </c>
      <c r="AB17" s="11">
        <v>10.304396690951275</v>
      </c>
      <c r="AC17" s="11"/>
      <c r="AD17" s="11">
        <f t="shared" si="4"/>
        <v>-0.19048272515205689</v>
      </c>
      <c r="AE17" s="11">
        <f>'RD T1'!T45</f>
        <v>5.2988318012131055</v>
      </c>
      <c r="AF17" s="11">
        <f t="shared" si="7"/>
        <v>5.1083490760610486</v>
      </c>
    </row>
    <row r="18" spans="1:32" x14ac:dyDescent="0.2">
      <c r="A18" s="10" t="str">
        <f>name!D14</f>
        <v>35 Business and public service associate professionals</v>
      </c>
      <c r="B18" s="11">
        <v>57.166023212767385</v>
      </c>
      <c r="C18" s="11">
        <v>58.979094947532573</v>
      </c>
      <c r="D18" s="11">
        <v>60.08582223997923</v>
      </c>
      <c r="E18" s="11">
        <v>61.361747642042168</v>
      </c>
      <c r="F18" s="11">
        <v>64.711950638914431</v>
      </c>
      <c r="G18" s="11"/>
      <c r="H18" s="11">
        <f t="shared" si="2"/>
        <v>4.6261283989352009</v>
      </c>
      <c r="I18" s="11">
        <f>'RD T1'!E17</f>
        <v>28.632368849122219</v>
      </c>
      <c r="J18" s="11">
        <f t="shared" si="5"/>
        <v>33.258497248057424</v>
      </c>
      <c r="L18" s="10" t="str">
        <f>name!D14</f>
        <v>35 Business and public service associate professionals</v>
      </c>
      <c r="M18" s="11">
        <v>30.1359137252078</v>
      </c>
      <c r="N18" s="11">
        <v>30.251876431862044</v>
      </c>
      <c r="O18" s="11">
        <v>31.116593236612747</v>
      </c>
      <c r="P18" s="11">
        <v>31.352752251167189</v>
      </c>
      <c r="Q18" s="11">
        <v>32.084617217374699</v>
      </c>
      <c r="R18" s="11"/>
      <c r="S18" s="11">
        <f t="shared" si="3"/>
        <v>0.96802398076195217</v>
      </c>
      <c r="T18" s="11">
        <f>'RD T1'!T17</f>
        <v>12.150531536926051</v>
      </c>
      <c r="U18" s="11">
        <f t="shared" si="6"/>
        <v>13.118555517688003</v>
      </c>
      <c r="W18" s="10" t="str">
        <f>name!D14</f>
        <v>35 Business and public service associate professionals</v>
      </c>
      <c r="X18" s="11">
        <v>27.030109487559702</v>
      </c>
      <c r="Y18" s="11">
        <v>28.727218515670522</v>
      </c>
      <c r="Z18" s="11">
        <v>28.969229003366337</v>
      </c>
      <c r="AA18" s="11">
        <v>30.008995390874926</v>
      </c>
      <c r="AB18" s="11">
        <v>32.627333421539731</v>
      </c>
      <c r="AC18" s="11"/>
      <c r="AD18" s="11">
        <f t="shared" si="4"/>
        <v>3.6581044181733944</v>
      </c>
      <c r="AE18" s="11">
        <f>'RD T1'!T46</f>
        <v>16.48183731219617</v>
      </c>
      <c r="AF18" s="11">
        <f t="shared" si="7"/>
        <v>20.139941730369564</v>
      </c>
    </row>
    <row r="19" spans="1:32" x14ac:dyDescent="0.2">
      <c r="A19" s="10" t="str">
        <f>name!D15</f>
        <v>41 Administrative occupations</v>
      </c>
      <c r="B19" s="11">
        <v>72.166138569680754</v>
      </c>
      <c r="C19" s="11">
        <v>68.464955203891549</v>
      </c>
      <c r="D19" s="11">
        <v>69.759385433578728</v>
      </c>
      <c r="E19" s="11">
        <v>71.46937978441035</v>
      </c>
      <c r="F19" s="11">
        <v>68.232195799490199</v>
      </c>
      <c r="G19" s="11"/>
      <c r="H19" s="11">
        <f t="shared" si="2"/>
        <v>-1.5271896340885291</v>
      </c>
      <c r="I19" s="11">
        <f>'RD T1'!E18</f>
        <v>35.378322329156177</v>
      </c>
      <c r="J19" s="11">
        <f t="shared" si="5"/>
        <v>33.851132695067648</v>
      </c>
      <c r="L19" s="10" t="str">
        <f>name!D15</f>
        <v>41 Administrative occupations</v>
      </c>
      <c r="M19" s="11">
        <v>18.298943668710727</v>
      </c>
      <c r="N19" s="11">
        <v>16.543178299919877</v>
      </c>
      <c r="O19" s="11">
        <v>19.118555510826027</v>
      </c>
      <c r="P19" s="11">
        <v>19.98455540491069</v>
      </c>
      <c r="Q19" s="11">
        <v>21.565066893739079</v>
      </c>
      <c r="R19" s="11"/>
      <c r="S19" s="11">
        <f t="shared" si="3"/>
        <v>2.4465113829130516</v>
      </c>
      <c r="T19" s="11">
        <f>'RD T1'!T18</f>
        <v>7.5505846823756455</v>
      </c>
      <c r="U19" s="11">
        <f t="shared" si="6"/>
        <v>9.997096065288698</v>
      </c>
      <c r="W19" s="10" t="str">
        <f>name!D15</f>
        <v>41 Administrative occupations</v>
      </c>
      <c r="X19" s="11">
        <v>53.867194900969992</v>
      </c>
      <c r="Y19" s="11">
        <v>51.921776903971633</v>
      </c>
      <c r="Z19" s="11">
        <v>50.640829922752644</v>
      </c>
      <c r="AA19" s="11">
        <v>51.484824379499535</v>
      </c>
      <c r="AB19" s="11">
        <v>46.667128905751156</v>
      </c>
      <c r="AC19" s="11"/>
      <c r="AD19" s="11">
        <f t="shared" si="4"/>
        <v>-3.9737010170014884</v>
      </c>
      <c r="AE19" s="11">
        <f>'RD T1'!T47</f>
        <v>27.82773764678053</v>
      </c>
      <c r="AF19" s="11">
        <f t="shared" si="7"/>
        <v>23.854036629779042</v>
      </c>
    </row>
    <row r="20" spans="1:32" x14ac:dyDescent="0.2">
      <c r="A20" s="10" t="str">
        <f>name!D16</f>
        <v>42 Secretarial and related occupations</v>
      </c>
      <c r="B20" s="11">
        <v>21.802106897221904</v>
      </c>
      <c r="C20" s="11">
        <v>19.035170606274193</v>
      </c>
      <c r="D20" s="11">
        <v>18.400188626781318</v>
      </c>
      <c r="E20" s="11">
        <v>16.638022863230908</v>
      </c>
      <c r="F20" s="11">
        <v>12.753697641164123</v>
      </c>
      <c r="G20" s="11"/>
      <c r="H20" s="11">
        <f t="shared" si="2"/>
        <v>-5.646490985617195</v>
      </c>
      <c r="I20" s="11">
        <f>'RD T1'!E19</f>
        <v>8.2267208773442508</v>
      </c>
      <c r="J20" s="11">
        <f t="shared" si="5"/>
        <v>2.5802298917270559</v>
      </c>
      <c r="L20" s="10" t="str">
        <f>name!D16</f>
        <v>42 Secretarial and related occupations</v>
      </c>
      <c r="M20" s="11">
        <v>1.016832318234369</v>
      </c>
      <c r="N20" s="11">
        <v>0.79959009688480776</v>
      </c>
      <c r="O20" s="11">
        <v>0.7334987681279318</v>
      </c>
      <c r="P20" s="11">
        <v>0.71031031816542944</v>
      </c>
      <c r="Q20" s="11">
        <v>0.79279619957623904</v>
      </c>
      <c r="R20" s="11"/>
      <c r="S20" s="11">
        <f t="shared" si="3"/>
        <v>5.9297431448307236E-2</v>
      </c>
      <c r="T20" s="11">
        <f>'RD T1'!T19</f>
        <v>0.23558283797064572</v>
      </c>
      <c r="U20" s="11">
        <f t="shared" si="6"/>
        <v>0.29488026941895296</v>
      </c>
      <c r="W20" s="10" t="str">
        <f>name!D16</f>
        <v>42 Secretarial and related occupations</v>
      </c>
      <c r="X20" s="11">
        <v>20.785274578987529</v>
      </c>
      <c r="Y20" s="11">
        <v>18.235580509389386</v>
      </c>
      <c r="Z20" s="11">
        <v>17.666689858653385</v>
      </c>
      <c r="AA20" s="11">
        <v>15.927712545065491</v>
      </c>
      <c r="AB20" s="11">
        <v>11.960901441587882</v>
      </c>
      <c r="AC20" s="11"/>
      <c r="AD20" s="11">
        <f t="shared" si="4"/>
        <v>-5.7057884170655022</v>
      </c>
      <c r="AE20" s="11">
        <f>'RD T1'!T48</f>
        <v>7.9911380393736069</v>
      </c>
      <c r="AF20" s="11">
        <f t="shared" si="7"/>
        <v>2.2853496223081047</v>
      </c>
    </row>
    <row r="21" spans="1:32" x14ac:dyDescent="0.2">
      <c r="A21" s="10" t="str">
        <f>name!D17</f>
        <v>51 Skilled agricultural and related trades</v>
      </c>
      <c r="B21" s="11">
        <v>8.403947070791796</v>
      </c>
      <c r="C21" s="11">
        <v>8.8761071523968713</v>
      </c>
      <c r="D21" s="11">
        <v>7.0542339213513285</v>
      </c>
      <c r="E21" s="11">
        <v>7.2883254556174979</v>
      </c>
      <c r="F21" s="11">
        <v>8.4907028461034386</v>
      </c>
      <c r="G21" s="11"/>
      <c r="H21" s="11">
        <f t="shared" si="2"/>
        <v>1.4364689247521101</v>
      </c>
      <c r="I21" s="11">
        <f>'RD T1'!E20</f>
        <v>4.2785345841428137</v>
      </c>
      <c r="J21" s="11">
        <f t="shared" si="5"/>
        <v>5.7150035088949238</v>
      </c>
      <c r="L21" s="10" t="str">
        <f>name!D17</f>
        <v>51 Skilled agricultural and related trades</v>
      </c>
      <c r="M21" s="11">
        <v>6.527086821451177</v>
      </c>
      <c r="N21" s="11">
        <v>7.5652070123537225</v>
      </c>
      <c r="O21" s="11">
        <v>5.3087401705559509</v>
      </c>
      <c r="P21" s="11">
        <v>5.3431059279075752</v>
      </c>
      <c r="Q21" s="11">
        <v>6.0362819647370882</v>
      </c>
      <c r="R21" s="11"/>
      <c r="S21" s="11">
        <f t="shared" si="3"/>
        <v>0.72754179418113729</v>
      </c>
      <c r="T21" s="11">
        <f>'RD T1'!T20</f>
        <v>2.8539208786056225</v>
      </c>
      <c r="U21" s="11">
        <f t="shared" si="6"/>
        <v>3.5814626727867598</v>
      </c>
      <c r="W21" s="10" t="str">
        <f>name!D17</f>
        <v>51 Skilled agricultural and related trades</v>
      </c>
      <c r="X21" s="11">
        <v>1.8768602493406095</v>
      </c>
      <c r="Y21" s="11">
        <v>1.3109001400431477</v>
      </c>
      <c r="Z21" s="11">
        <v>1.7454937507953743</v>
      </c>
      <c r="AA21" s="11">
        <v>1.9452195277099136</v>
      </c>
      <c r="AB21" s="11">
        <v>2.4544208813663477</v>
      </c>
      <c r="AC21" s="11"/>
      <c r="AD21" s="11">
        <f t="shared" si="4"/>
        <v>0.70892713057097345</v>
      </c>
      <c r="AE21" s="11">
        <f>'RD T1'!T49</f>
        <v>1.4246137055371908</v>
      </c>
      <c r="AF21" s="11">
        <f t="shared" si="7"/>
        <v>2.133540836108164</v>
      </c>
    </row>
    <row r="22" spans="1:32" x14ac:dyDescent="0.2">
      <c r="A22" s="10" t="str">
        <f>name!D18</f>
        <v>52 Skilled metal, electrical and electronic trades</v>
      </c>
      <c r="B22" s="11">
        <v>28.87047786130708</v>
      </c>
      <c r="C22" s="11">
        <v>28.90772077908883</v>
      </c>
      <c r="D22" s="11">
        <v>24.997714607224495</v>
      </c>
      <c r="E22" s="11">
        <v>25.658011110236352</v>
      </c>
      <c r="F22" s="11">
        <v>24.823235122408875</v>
      </c>
      <c r="G22" s="11"/>
      <c r="H22" s="11">
        <f t="shared" si="2"/>
        <v>-0.17447948481562037</v>
      </c>
      <c r="I22" s="11">
        <f>'RD T1'!E21</f>
        <v>9.6705610452342157</v>
      </c>
      <c r="J22" s="11">
        <f t="shared" si="5"/>
        <v>9.4960815604185953</v>
      </c>
      <c r="L22" s="10" t="str">
        <f>name!D18</f>
        <v>52 Skilled metal, electrical and electronic trades</v>
      </c>
      <c r="M22" s="11">
        <v>28.17468734607121</v>
      </c>
      <c r="N22" s="11">
        <v>27.754568577603518</v>
      </c>
      <c r="O22" s="11">
        <v>24.154678038968079</v>
      </c>
      <c r="P22" s="11">
        <v>24.115994427206797</v>
      </c>
      <c r="Q22" s="11">
        <v>22.873261318729529</v>
      </c>
      <c r="R22" s="11"/>
      <c r="S22" s="11">
        <f t="shared" si="3"/>
        <v>-1.2814167202385498</v>
      </c>
      <c r="T22" s="11">
        <f>'RD T1'!T21</f>
        <v>8.7865140026211286</v>
      </c>
      <c r="U22" s="11">
        <f t="shared" si="6"/>
        <v>7.5050972823825788</v>
      </c>
      <c r="W22" s="10" t="str">
        <f>name!D18</f>
        <v>52 Skilled metal, electrical and electronic trades</v>
      </c>
      <c r="X22" s="11">
        <v>0.6957905152358993</v>
      </c>
      <c r="Y22" s="11">
        <v>1.1531522014853466</v>
      </c>
      <c r="Z22" s="11">
        <v>0.84303656825638718</v>
      </c>
      <c r="AA22" s="11">
        <v>1.542016683029555</v>
      </c>
      <c r="AB22" s="11">
        <v>1.949973803679363</v>
      </c>
      <c r="AC22" s="11"/>
      <c r="AD22" s="11">
        <f t="shared" si="4"/>
        <v>1.1069372354229758</v>
      </c>
      <c r="AE22" s="11">
        <f>'RD T1'!T50</f>
        <v>0.88404704261308842</v>
      </c>
      <c r="AF22" s="11">
        <f t="shared" si="7"/>
        <v>1.9909842780360643</v>
      </c>
    </row>
    <row r="23" spans="1:32" x14ac:dyDescent="0.2">
      <c r="A23" s="10" t="str">
        <f>name!D19</f>
        <v>53 Skilled construction and building trades</v>
      </c>
      <c r="B23" s="11">
        <v>24.522418259082535</v>
      </c>
      <c r="C23" s="11">
        <v>22.755820067139531</v>
      </c>
      <c r="D23" s="11">
        <v>20.460159511457778</v>
      </c>
      <c r="E23" s="11">
        <v>21.104601764822572</v>
      </c>
      <c r="F23" s="11">
        <v>19.404021370072641</v>
      </c>
      <c r="G23" s="11"/>
      <c r="H23" s="11">
        <f t="shared" si="2"/>
        <v>-1.0561381413851372</v>
      </c>
      <c r="I23" s="11">
        <f>'RD T1'!E22</f>
        <v>8.5589497931722267</v>
      </c>
      <c r="J23" s="11">
        <f t="shared" si="5"/>
        <v>7.5028116517870895</v>
      </c>
      <c r="L23" s="10" t="str">
        <f>name!D19</f>
        <v>53 Skilled construction and building trades</v>
      </c>
      <c r="M23" s="11">
        <v>24.137234773279001</v>
      </c>
      <c r="N23" s="11">
        <v>22.312204713223469</v>
      </c>
      <c r="O23" s="11">
        <v>20.03436609405216</v>
      </c>
      <c r="P23" s="11">
        <v>20.822093151470504</v>
      </c>
      <c r="Q23" s="11">
        <v>19.063429445692908</v>
      </c>
      <c r="R23" s="11"/>
      <c r="S23" s="11">
        <f t="shared" si="3"/>
        <v>-0.97093664835925253</v>
      </c>
      <c r="T23" s="11">
        <f>'RD T1'!T22</f>
        <v>8.3952559506336613</v>
      </c>
      <c r="U23" s="11">
        <f t="shared" si="6"/>
        <v>7.4243193022744087</v>
      </c>
      <c r="W23" s="10" t="str">
        <f>name!D19</f>
        <v>53 Skilled construction and building trades</v>
      </c>
      <c r="X23" s="11">
        <v>0.38518348580356071</v>
      </c>
      <c r="Y23" s="11">
        <v>0.443615353916057</v>
      </c>
      <c r="Z23" s="11">
        <v>0.42579341740559107</v>
      </c>
      <c r="AA23" s="11">
        <v>0.28250861335208804</v>
      </c>
      <c r="AB23" s="11">
        <v>0.34059192437976382</v>
      </c>
      <c r="AC23" s="11"/>
      <c r="AD23" s="11">
        <f t="shared" si="4"/>
        <v>-8.5201493025827246E-2</v>
      </c>
      <c r="AE23" s="11">
        <f>'RD T1'!T51</f>
        <v>0.16369384253856586</v>
      </c>
      <c r="AF23" s="11">
        <f t="shared" si="7"/>
        <v>7.8492349512738618E-2</v>
      </c>
    </row>
    <row r="24" spans="1:32" x14ac:dyDescent="0.2">
      <c r="A24" s="10" t="str">
        <f>name!D20</f>
        <v>54 Textiles, printing and other skilled trades</v>
      </c>
      <c r="B24" s="11">
        <v>19.615673592560054</v>
      </c>
      <c r="C24" s="11">
        <v>17.302381047081514</v>
      </c>
      <c r="D24" s="11">
        <v>15.903956264637861</v>
      </c>
      <c r="E24" s="11">
        <v>17.534025033503575</v>
      </c>
      <c r="F24" s="11">
        <v>18.675305329374755</v>
      </c>
      <c r="G24" s="11"/>
      <c r="H24" s="11">
        <f t="shared" si="2"/>
        <v>2.7713490647368939</v>
      </c>
      <c r="I24" s="11">
        <f>'RD T1'!E23</f>
        <v>7.68662296119488</v>
      </c>
      <c r="J24" s="11">
        <f t="shared" si="5"/>
        <v>10.457972025931774</v>
      </c>
      <c r="L24" s="10" t="str">
        <f>name!D20</f>
        <v>54 Textiles, printing and other skilled trades</v>
      </c>
      <c r="M24" s="11">
        <v>12.274302864450657</v>
      </c>
      <c r="N24" s="11">
        <v>10.874315154262877</v>
      </c>
      <c r="O24" s="11">
        <v>9.0777022448775497</v>
      </c>
      <c r="P24" s="11">
        <v>10.022077944945309</v>
      </c>
      <c r="Q24" s="11">
        <v>10.508002822858456</v>
      </c>
      <c r="R24" s="11"/>
      <c r="S24" s="11">
        <f t="shared" si="3"/>
        <v>1.4303005779809066</v>
      </c>
      <c r="T24" s="11">
        <f>'RD T1'!T23</f>
        <v>3.2749221550654712</v>
      </c>
      <c r="U24" s="11">
        <f t="shared" si="6"/>
        <v>4.7052227330463783</v>
      </c>
      <c r="W24" s="10" t="str">
        <f>name!D20</f>
        <v>54 Textiles, printing and other skilled trades</v>
      </c>
      <c r="X24" s="11">
        <v>7.3413707281093945</v>
      </c>
      <c r="Y24" s="11">
        <v>6.4280658928186174</v>
      </c>
      <c r="Z24" s="11">
        <v>6.8262540197603041</v>
      </c>
      <c r="AA24" s="11">
        <v>7.5119470885582666</v>
      </c>
      <c r="AB24" s="11">
        <v>8.1673025065163163</v>
      </c>
      <c r="AC24" s="11"/>
      <c r="AD24" s="11">
        <f t="shared" si="4"/>
        <v>1.3410484867560122</v>
      </c>
      <c r="AE24" s="11">
        <f>'RD T1'!T52</f>
        <v>4.4117008061294083</v>
      </c>
      <c r="AF24" s="11">
        <f t="shared" si="7"/>
        <v>5.7527492928854205</v>
      </c>
    </row>
    <row r="25" spans="1:32" x14ac:dyDescent="0.2">
      <c r="A25" s="10" t="str">
        <f>name!D21</f>
        <v>61 Caring personal service occupations</v>
      </c>
      <c r="B25" s="11">
        <v>58.131005767511105</v>
      </c>
      <c r="C25" s="11">
        <v>59.688732187940516</v>
      </c>
      <c r="D25" s="11">
        <v>56.801358094628114</v>
      </c>
      <c r="E25" s="11">
        <v>59.389638708960852</v>
      </c>
      <c r="F25" s="11">
        <v>63.188965169099717</v>
      </c>
      <c r="G25" s="11"/>
      <c r="H25" s="11">
        <f t="shared" si="2"/>
        <v>6.3876070744716031</v>
      </c>
      <c r="I25" s="11">
        <f>'RD T1'!E24</f>
        <v>33.21045025013462</v>
      </c>
      <c r="J25" s="11">
        <f t="shared" si="5"/>
        <v>39.598057324606224</v>
      </c>
      <c r="L25" s="10" t="str">
        <f>name!D21</f>
        <v>61 Caring personal service occupations</v>
      </c>
      <c r="M25" s="11">
        <v>11.159679897500318</v>
      </c>
      <c r="N25" s="11">
        <v>10.964917009478489</v>
      </c>
      <c r="O25" s="11">
        <v>10.819493018378671</v>
      </c>
      <c r="P25" s="11">
        <v>13.007279885902456</v>
      </c>
      <c r="Q25" s="11">
        <v>15.066486358014728</v>
      </c>
      <c r="R25" s="11"/>
      <c r="S25" s="11">
        <f t="shared" si="3"/>
        <v>4.2469933396360577</v>
      </c>
      <c r="T25" s="11">
        <f>'RD T1'!T24</f>
        <v>5.9423954451370431</v>
      </c>
      <c r="U25" s="11">
        <f t="shared" si="6"/>
        <v>10.189388784773101</v>
      </c>
      <c r="W25" s="10" t="str">
        <f>name!D21</f>
        <v>61 Caring personal service occupations</v>
      </c>
      <c r="X25" s="11">
        <v>46.971325870010809</v>
      </c>
      <c r="Y25" s="11">
        <v>48.723815178462004</v>
      </c>
      <c r="Z25" s="11">
        <v>45.981865076249463</v>
      </c>
      <c r="AA25" s="11">
        <v>46.382358823058404</v>
      </c>
      <c r="AB25" s="11">
        <v>48.122478811084996</v>
      </c>
      <c r="AC25" s="11"/>
      <c r="AD25" s="11">
        <f t="shared" si="4"/>
        <v>2.140613734835533</v>
      </c>
      <c r="AE25" s="11">
        <f>'RD T1'!T53</f>
        <v>27.268054804997572</v>
      </c>
      <c r="AF25" s="11">
        <f t="shared" si="7"/>
        <v>29.408668539833105</v>
      </c>
    </row>
    <row r="26" spans="1:32" x14ac:dyDescent="0.2">
      <c r="A26" s="10" t="str">
        <f>name!D22</f>
        <v>62 Leisure, travel and related personal service occupations</v>
      </c>
      <c r="B26" s="11">
        <v>22.488059503441097</v>
      </c>
      <c r="C26" s="11">
        <v>22.764587776774366</v>
      </c>
      <c r="D26" s="11">
        <v>21.062604832901187</v>
      </c>
      <c r="E26" s="11">
        <v>19.872117103790657</v>
      </c>
      <c r="F26" s="11">
        <v>20.069974716800004</v>
      </c>
      <c r="G26" s="11"/>
      <c r="H26" s="11">
        <f t="shared" si="2"/>
        <v>-0.99263011610118213</v>
      </c>
      <c r="I26" s="11">
        <f>'RD T1'!E25</f>
        <v>10.171226517598372</v>
      </c>
      <c r="J26" s="11">
        <f t="shared" si="5"/>
        <v>9.1785964014971899</v>
      </c>
      <c r="L26" s="10" t="str">
        <f>name!D22</f>
        <v>62 Leisure, travel and related personal service occupations</v>
      </c>
      <c r="M26" s="11">
        <v>6.5422404659955316</v>
      </c>
      <c r="N26" s="11">
        <v>6.9236658168298257</v>
      </c>
      <c r="O26" s="11">
        <v>6.1197578153680885</v>
      </c>
      <c r="P26" s="11">
        <v>6.1011656098298666</v>
      </c>
      <c r="Q26" s="11">
        <v>6.8006231627906635</v>
      </c>
      <c r="R26" s="11"/>
      <c r="S26" s="11">
        <f t="shared" si="3"/>
        <v>0.68086534742257498</v>
      </c>
      <c r="T26" s="11">
        <f>'RD T1'!T25</f>
        <v>2.7700470048135508</v>
      </c>
      <c r="U26" s="11">
        <f t="shared" si="6"/>
        <v>3.4509123522361258</v>
      </c>
      <c r="W26" s="10" t="str">
        <f>name!D22</f>
        <v>62 Leisure, travel and related personal service occupations</v>
      </c>
      <c r="X26" s="11">
        <v>15.945819037445558</v>
      </c>
      <c r="Y26" s="11">
        <v>15.840921959944504</v>
      </c>
      <c r="Z26" s="11">
        <v>14.942847017533108</v>
      </c>
      <c r="AA26" s="11">
        <v>13.770951493960791</v>
      </c>
      <c r="AB26" s="11">
        <v>13.269351554009351</v>
      </c>
      <c r="AC26" s="11"/>
      <c r="AD26" s="11">
        <f t="shared" si="4"/>
        <v>-1.6734954635237571</v>
      </c>
      <c r="AE26" s="11">
        <f>'RD T1'!T54</f>
        <v>7.4011795127848208</v>
      </c>
      <c r="AF26" s="11">
        <f t="shared" si="7"/>
        <v>5.7276840492610637</v>
      </c>
    </row>
    <row r="27" spans="1:32" x14ac:dyDescent="0.2">
      <c r="A27" s="10" t="str">
        <f>name!D23</f>
        <v>63 Community and civil enforcement occupations</v>
      </c>
      <c r="B27" s="11">
        <v>0.92324802540605322</v>
      </c>
      <c r="C27" s="11">
        <v>0.75004945933320466</v>
      </c>
      <c r="D27" s="11">
        <v>0.91825612836454951</v>
      </c>
      <c r="E27" s="11">
        <v>0.6892887736277592</v>
      </c>
      <c r="F27" s="11">
        <v>0.74014613388164985</v>
      </c>
      <c r="G27" s="11"/>
      <c r="H27" s="11">
        <f t="shared" si="2"/>
        <v>-0.17810999448289966</v>
      </c>
      <c r="I27" s="11">
        <f>'RD T1'!E26</f>
        <v>0.35338805244091165</v>
      </c>
      <c r="J27" s="11">
        <f t="shared" si="5"/>
        <v>0.17527805795801199</v>
      </c>
      <c r="L27" s="10" t="str">
        <f>name!D23</f>
        <v>63 Community and civil enforcement occupations</v>
      </c>
      <c r="M27" s="11">
        <v>0.70489847310324216</v>
      </c>
      <c r="N27" s="11">
        <v>0.49537728596617581</v>
      </c>
      <c r="O27" s="11">
        <v>0.70397663915282138</v>
      </c>
      <c r="P27" s="11">
        <v>0.39527420995349999</v>
      </c>
      <c r="Q27" s="11">
        <v>0.44717059967498429</v>
      </c>
      <c r="R27" s="11"/>
      <c r="S27" s="11">
        <f t="shared" si="3"/>
        <v>-0.25680603947783709</v>
      </c>
      <c r="T27" s="11">
        <f>'RD T1'!T26</f>
        <v>0.17836679175139811</v>
      </c>
      <c r="U27" s="11">
        <f t="shared" si="6"/>
        <v>-7.8439247726438982E-2</v>
      </c>
      <c r="W27" s="10" t="str">
        <f>name!D23</f>
        <v>63 Community and civil enforcement occupations</v>
      </c>
      <c r="X27" s="11">
        <v>0.21834955230281083</v>
      </c>
      <c r="Y27" s="11">
        <v>0.25467217336702885</v>
      </c>
      <c r="Z27" s="11">
        <v>0.21427948921172726</v>
      </c>
      <c r="AA27" s="11">
        <v>0.29401456367425938</v>
      </c>
      <c r="AB27" s="11">
        <v>0.29297553420666594</v>
      </c>
      <c r="AC27" s="11"/>
      <c r="AD27" s="11">
        <f t="shared" si="4"/>
        <v>7.869604499493868E-2</v>
      </c>
      <c r="AE27" s="11">
        <f>'RD T1'!T55</f>
        <v>0.17502126068951351</v>
      </c>
      <c r="AF27" s="11">
        <f t="shared" si="7"/>
        <v>0.25371730568445217</v>
      </c>
    </row>
    <row r="28" spans="1:32" x14ac:dyDescent="0.2">
      <c r="A28" s="10" t="str">
        <f>name!D24</f>
        <v>71 Sales occupations</v>
      </c>
      <c r="B28" s="11">
        <v>54.477963592890461</v>
      </c>
      <c r="C28" s="11">
        <v>52.542405994336896</v>
      </c>
      <c r="D28" s="11">
        <v>52.48145023606957</v>
      </c>
      <c r="E28" s="11">
        <v>52.11259540840377</v>
      </c>
      <c r="F28" s="11">
        <v>50.72066441053925</v>
      </c>
      <c r="G28" s="11"/>
      <c r="H28" s="11">
        <f t="shared" si="2"/>
        <v>-1.7607858255303199</v>
      </c>
      <c r="I28" s="11">
        <f>'RD T1'!E27</f>
        <v>22.740321190648164</v>
      </c>
      <c r="J28" s="11">
        <f t="shared" si="5"/>
        <v>20.979535365117844</v>
      </c>
      <c r="L28" s="10" t="str">
        <f>name!D24</f>
        <v>71 Sales occupations</v>
      </c>
      <c r="M28" s="11">
        <v>23.436538539019487</v>
      </c>
      <c r="N28" s="11">
        <v>23.622904671779828</v>
      </c>
      <c r="O28" s="11">
        <v>23.561617505009465</v>
      </c>
      <c r="P28" s="11">
        <v>23.765564287152745</v>
      </c>
      <c r="Q28" s="11">
        <v>23.939915125246621</v>
      </c>
      <c r="R28" s="11"/>
      <c r="S28" s="11">
        <f t="shared" si="3"/>
        <v>0.37829762023715574</v>
      </c>
      <c r="T28" s="11">
        <f>'RD T1'!T27</f>
        <v>7.923205432705072</v>
      </c>
      <c r="U28" s="11">
        <f t="shared" si="6"/>
        <v>8.3015030529422269</v>
      </c>
      <c r="W28" s="10" t="str">
        <f>name!D24</f>
        <v>71 Sales occupations</v>
      </c>
      <c r="X28" s="11">
        <v>31.041425053870949</v>
      </c>
      <c r="Y28" s="11">
        <v>28.919501322557043</v>
      </c>
      <c r="Z28" s="11">
        <v>28.919832731060104</v>
      </c>
      <c r="AA28" s="11">
        <v>28.347031121251071</v>
      </c>
      <c r="AB28" s="11">
        <v>26.780749285292604</v>
      </c>
      <c r="AC28" s="11"/>
      <c r="AD28" s="11">
        <f t="shared" si="4"/>
        <v>-2.1390834457675005</v>
      </c>
      <c r="AE28" s="11">
        <f>'RD T1'!T56</f>
        <v>14.817115757943093</v>
      </c>
      <c r="AF28" s="11">
        <f t="shared" si="7"/>
        <v>12.678032312175592</v>
      </c>
    </row>
    <row r="29" spans="1:32" x14ac:dyDescent="0.2">
      <c r="A29" s="10" t="str">
        <f>name!D25</f>
        <v>72 Customer service occupations</v>
      </c>
      <c r="B29" s="11">
        <v>13.172148960692217</v>
      </c>
      <c r="C29" s="11">
        <v>13.522266488290803</v>
      </c>
      <c r="D29" s="11">
        <v>13.717771793073434</v>
      </c>
      <c r="E29" s="11">
        <v>15.277267514104105</v>
      </c>
      <c r="F29" s="11">
        <v>16.994939542426231</v>
      </c>
      <c r="G29" s="11"/>
      <c r="H29" s="11">
        <f t="shared" si="2"/>
        <v>3.2771677493527971</v>
      </c>
      <c r="I29" s="11">
        <f>'RD T1'!E28</f>
        <v>7.0732368794752327</v>
      </c>
      <c r="J29" s="11">
        <f t="shared" si="5"/>
        <v>10.350404628828031</v>
      </c>
      <c r="L29" s="10" t="str">
        <f>name!D25</f>
        <v>72 Customer service occupations</v>
      </c>
      <c r="M29" s="11">
        <v>4.7544500675695565</v>
      </c>
      <c r="N29" s="11">
        <v>4.1743849175164458</v>
      </c>
      <c r="O29" s="11">
        <v>4.7683177261506007</v>
      </c>
      <c r="P29" s="11">
        <v>5.9790429424844804</v>
      </c>
      <c r="Q29" s="11">
        <v>7.0604877330980598</v>
      </c>
      <c r="R29" s="11"/>
      <c r="S29" s="11">
        <f t="shared" si="3"/>
        <v>2.2921700069474591</v>
      </c>
      <c r="T29" s="11">
        <f>'RD T1'!T28</f>
        <v>2.1013235501529861</v>
      </c>
      <c r="U29" s="11">
        <f t="shared" si="6"/>
        <v>4.3934935571004452</v>
      </c>
      <c r="W29" s="10" t="str">
        <f>name!D25</f>
        <v>72 Customer service occupations</v>
      </c>
      <c r="X29" s="11">
        <v>8.4176988931226777</v>
      </c>
      <c r="Y29" s="11">
        <v>9.3478815707743568</v>
      </c>
      <c r="Z29" s="11">
        <v>8.9494540669228417</v>
      </c>
      <c r="AA29" s="11">
        <v>9.2982245716196186</v>
      </c>
      <c r="AB29" s="11">
        <v>9.9344518093281966</v>
      </c>
      <c r="AC29" s="11"/>
      <c r="AD29" s="11">
        <f t="shared" si="4"/>
        <v>0.98499774240535487</v>
      </c>
      <c r="AE29" s="11">
        <f>'RD T1'!T57</f>
        <v>4.9719133293222475</v>
      </c>
      <c r="AF29" s="11">
        <f t="shared" si="7"/>
        <v>5.9569110717276024</v>
      </c>
    </row>
    <row r="30" spans="1:32" x14ac:dyDescent="0.2">
      <c r="A30" s="10" t="str">
        <f>name!D26</f>
        <v>81 Process, plant and machine operatives</v>
      </c>
      <c r="B30" s="11">
        <v>12.743962550817093</v>
      </c>
      <c r="C30" s="11">
        <v>12.497065863849603</v>
      </c>
      <c r="D30" s="11">
        <v>10.995451437377282</v>
      </c>
      <c r="E30" s="11">
        <v>11.810902614332843</v>
      </c>
      <c r="F30" s="11">
        <v>11.291138153967838</v>
      </c>
      <c r="G30" s="11"/>
      <c r="H30" s="11">
        <f t="shared" si="2"/>
        <v>0.29568671659055568</v>
      </c>
      <c r="I30" s="11">
        <f>'RD T1'!E29</f>
        <v>4.4137181273575861</v>
      </c>
      <c r="J30" s="11">
        <f t="shared" si="5"/>
        <v>4.7094048439481417</v>
      </c>
      <c r="L30" s="10" t="str">
        <f>name!D26</f>
        <v>81 Process, plant and machine operatives</v>
      </c>
      <c r="M30" s="11">
        <v>10.570279497514932</v>
      </c>
      <c r="N30" s="11">
        <v>10.35204818494663</v>
      </c>
      <c r="O30" s="11">
        <v>9.1044769969391552</v>
      </c>
      <c r="P30" s="11">
        <v>9.5853154254234667</v>
      </c>
      <c r="Q30" s="11">
        <v>9.0858447512522904</v>
      </c>
      <c r="R30" s="11"/>
      <c r="S30" s="11">
        <f t="shared" si="3"/>
        <v>-1.8632245686864835E-2</v>
      </c>
      <c r="T30" s="11">
        <f>'RD T1'!T29</f>
        <v>3.3838999714402673</v>
      </c>
      <c r="U30" s="11">
        <f t="shared" si="6"/>
        <v>3.3652677257534025</v>
      </c>
      <c r="W30" s="10" t="str">
        <f>name!D26</f>
        <v>81 Process, plant and machine operatives</v>
      </c>
      <c r="X30" s="11">
        <v>2.1736830533021836</v>
      </c>
      <c r="Y30" s="11">
        <v>2.145017678902954</v>
      </c>
      <c r="Z30" s="11">
        <v>1.8909744404381479</v>
      </c>
      <c r="AA30" s="11">
        <v>2.2255871889093748</v>
      </c>
      <c r="AB30" s="11">
        <v>2.2052934027155335</v>
      </c>
      <c r="AC30" s="11"/>
      <c r="AD30" s="11">
        <f t="shared" si="4"/>
        <v>0.31431896227738565</v>
      </c>
      <c r="AE30" s="11">
        <f>'RD T1'!T58</f>
        <v>1.0298181559173183</v>
      </c>
      <c r="AF30" s="11">
        <f t="shared" si="7"/>
        <v>1.3441371181947039</v>
      </c>
    </row>
    <row r="31" spans="1:32" x14ac:dyDescent="0.2">
      <c r="A31" s="10" t="str">
        <f>name!D27</f>
        <v>82 Transport and mobile machine drivers and operatives</v>
      </c>
      <c r="B31" s="11">
        <v>25.119721078559426</v>
      </c>
      <c r="C31" s="11">
        <v>27.244477746533164</v>
      </c>
      <c r="D31" s="11">
        <v>22.735092146683947</v>
      </c>
      <c r="E31" s="11">
        <v>23.235913454834837</v>
      </c>
      <c r="F31" s="11">
        <v>22.863812041297166</v>
      </c>
      <c r="G31" s="11"/>
      <c r="H31" s="11">
        <f t="shared" si="2"/>
        <v>0.12871989461321931</v>
      </c>
      <c r="I31" s="11">
        <f>'RD T1'!E30</f>
        <v>12.066115003806154</v>
      </c>
      <c r="J31" s="11">
        <f t="shared" si="5"/>
        <v>12.194834898419373</v>
      </c>
      <c r="L31" s="10" t="str">
        <f>name!D27</f>
        <v>82 Transport and mobile machine drivers and operatives</v>
      </c>
      <c r="M31" s="11">
        <v>22.67396417541265</v>
      </c>
      <c r="N31" s="11">
        <v>24.895497161057449</v>
      </c>
      <c r="O31" s="11">
        <v>20.737523487637777</v>
      </c>
      <c r="P31" s="11">
        <v>20.612339980920272</v>
      </c>
      <c r="Q31" s="11">
        <v>19.899634788650193</v>
      </c>
      <c r="R31" s="11"/>
      <c r="S31" s="11">
        <f t="shared" si="3"/>
        <v>-0.83788869898758378</v>
      </c>
      <c r="T31" s="11">
        <f>'RD T1'!T30</f>
        <v>10.492751511104363</v>
      </c>
      <c r="U31" s="11">
        <f t="shared" si="6"/>
        <v>9.6548628121167788</v>
      </c>
      <c r="W31" s="10" t="str">
        <f>name!D27</f>
        <v>82 Transport and mobile machine drivers and operatives</v>
      </c>
      <c r="X31" s="11">
        <v>2.4457569031467377</v>
      </c>
      <c r="Y31" s="11">
        <v>2.3489805854756947</v>
      </c>
      <c r="Z31" s="11">
        <v>1.9975686590461916</v>
      </c>
      <c r="AA31" s="11">
        <v>2.6235734739145586</v>
      </c>
      <c r="AB31" s="11">
        <v>2.9641772526470125</v>
      </c>
      <c r="AC31" s="11"/>
      <c r="AD31" s="11">
        <f t="shared" si="4"/>
        <v>0.96660859360082085</v>
      </c>
      <c r="AE31" s="11">
        <f>'RD T1'!T59</f>
        <v>1.5733634927017883</v>
      </c>
      <c r="AF31" s="11">
        <f t="shared" si="7"/>
        <v>2.5399720863026092</v>
      </c>
    </row>
    <row r="32" spans="1:32" x14ac:dyDescent="0.2">
      <c r="A32" s="10" t="str">
        <f>name!D28</f>
        <v>91 Elementary trades and related occupations</v>
      </c>
      <c r="B32" s="11">
        <v>11.210781757562081</v>
      </c>
      <c r="C32" s="11">
        <v>9.7879247979048181</v>
      </c>
      <c r="D32" s="11">
        <v>8.6653820382917139</v>
      </c>
      <c r="E32" s="11">
        <v>16.149091298552474</v>
      </c>
      <c r="F32" s="11">
        <v>18.084643969725438</v>
      </c>
      <c r="G32" s="11"/>
      <c r="H32" s="11">
        <f t="shared" si="2"/>
        <v>9.4192619314337236</v>
      </c>
      <c r="I32" s="11">
        <f>'RD T1'!E31</f>
        <v>6.9269729075983717</v>
      </c>
      <c r="J32" s="11">
        <f t="shared" si="5"/>
        <v>16.346234839032096</v>
      </c>
      <c r="L32" s="10" t="str">
        <f>name!D28</f>
        <v>91 Elementary trades and related occupations</v>
      </c>
      <c r="M32" s="11">
        <v>9.0274734612371823</v>
      </c>
      <c r="N32" s="11">
        <v>8.0995240509574966</v>
      </c>
      <c r="O32" s="11">
        <v>7.1847857896241454</v>
      </c>
      <c r="P32" s="11">
        <v>10.009030584523114</v>
      </c>
      <c r="Q32" s="11">
        <v>10.828491237104034</v>
      </c>
      <c r="R32" s="11"/>
      <c r="S32" s="11">
        <f t="shared" si="3"/>
        <v>3.6437054474798884</v>
      </c>
      <c r="T32" s="11">
        <f>'RD T1'!T31</f>
        <v>3.2998557126510648</v>
      </c>
      <c r="U32" s="11">
        <f t="shared" si="6"/>
        <v>6.9435611601309528</v>
      </c>
      <c r="W32" s="10" t="str">
        <f>name!D28</f>
        <v>91 Elementary trades and related occupations</v>
      </c>
      <c r="X32" s="11">
        <v>2.1833082963248804</v>
      </c>
      <c r="Y32" s="11">
        <v>1.688400746947309</v>
      </c>
      <c r="Z32" s="11">
        <v>1.480596248667557</v>
      </c>
      <c r="AA32" s="11">
        <v>6.1400607140293522</v>
      </c>
      <c r="AB32" s="11">
        <v>7.2561527326214099</v>
      </c>
      <c r="AC32" s="11"/>
      <c r="AD32" s="11">
        <f t="shared" si="4"/>
        <v>5.7755564839538529</v>
      </c>
      <c r="AE32" s="11">
        <f>'RD T1'!T60</f>
        <v>3.6271171949473051</v>
      </c>
      <c r="AF32" s="11">
        <f t="shared" si="7"/>
        <v>9.4026736789011576</v>
      </c>
    </row>
    <row r="33" spans="1:32" x14ac:dyDescent="0.2">
      <c r="A33" s="10" t="str">
        <f>name!D29</f>
        <v>92 Elementary administration and service occupations</v>
      </c>
      <c r="B33" s="11">
        <v>86.066867113344415</v>
      </c>
      <c r="C33" s="11">
        <v>83.354213239045265</v>
      </c>
      <c r="D33" s="11">
        <v>76.004499317729881</v>
      </c>
      <c r="E33" s="11">
        <v>69.05773137196978</v>
      </c>
      <c r="F33" s="11">
        <v>64.552691898106829</v>
      </c>
      <c r="G33" s="11"/>
      <c r="H33" s="11">
        <f t="shared" ref="H33" si="8">F33-D33</f>
        <v>-11.451807419623051</v>
      </c>
      <c r="I33" s="11">
        <f>'RD T1'!E32</f>
        <v>32.831119406797924</v>
      </c>
      <c r="J33" s="11">
        <f>SUM(H33:I33)</f>
        <v>21.379311987174873</v>
      </c>
      <c r="L33" s="10" t="str">
        <f>name!D29</f>
        <v>92 Elementary administration and service occupations</v>
      </c>
      <c r="M33" s="11">
        <v>40.520995390997314</v>
      </c>
      <c r="N33" s="11">
        <v>38.504727401800316</v>
      </c>
      <c r="O33" s="11">
        <v>35.479123219926102</v>
      </c>
      <c r="P33" s="11">
        <v>34.368482498154172</v>
      </c>
      <c r="Q33" s="11">
        <v>31.661761875225576</v>
      </c>
      <c r="R33" s="11"/>
      <c r="S33" s="11">
        <f t="shared" ref="S33" si="9">Q33-O33</f>
        <v>-3.8173613447005259</v>
      </c>
      <c r="T33" s="11">
        <f>'RD T1'!T32</f>
        <v>13.118503371224719</v>
      </c>
      <c r="U33" s="11">
        <f t="shared" ref="U33" si="10">SUM(S33:T33)</f>
        <v>9.3011420265241931</v>
      </c>
      <c r="W33" s="10" t="str">
        <f>name!D29</f>
        <v>92 Elementary administration and service occupations</v>
      </c>
      <c r="X33" s="11">
        <v>45.545871722346924</v>
      </c>
      <c r="Y33" s="11">
        <v>44.849485837245034</v>
      </c>
      <c r="Z33" s="11">
        <v>40.525376097803893</v>
      </c>
      <c r="AA33" s="11">
        <v>34.689248873815558</v>
      </c>
      <c r="AB33" s="11">
        <v>32.8909300228812</v>
      </c>
      <c r="AC33" s="11"/>
      <c r="AD33" s="11">
        <f t="shared" ref="AD33" si="11">AB33-Z33</f>
        <v>-7.6344460749226926</v>
      </c>
      <c r="AE33" s="11">
        <f>'RD T1'!T61</f>
        <v>19.712616035573202</v>
      </c>
      <c r="AF33" s="11">
        <f t="shared" ref="AF33" si="12">SUM(AD33:AE33)</f>
        <v>12.078169960650509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865.00500000000011</v>
      </c>
      <c r="C35" s="34">
        <f>SUM(C8:C33)</f>
        <v>882.44900000000086</v>
      </c>
      <c r="D35" s="34">
        <f>SUM(D8:D33)</f>
        <v>864.6400000000001</v>
      </c>
      <c r="E35" s="34">
        <f>SUM(E8:E33)</f>
        <v>889.97999999999968</v>
      </c>
      <c r="F35" s="34">
        <f>SUM(F8:F33)</f>
        <v>925.4779999999995</v>
      </c>
      <c r="G35" s="11"/>
      <c r="H35" s="34">
        <f>F35-D35</f>
        <v>60.837999999999397</v>
      </c>
      <c r="I35" s="34">
        <f>SUM(I8:I33)</f>
        <v>428.38467375230584</v>
      </c>
      <c r="J35" s="34">
        <f>SUM(J8:J33)</f>
        <v>489.22267375230535</v>
      </c>
      <c r="L35" s="231" t="str">
        <f>name!D3</f>
        <v>All occupations</v>
      </c>
      <c r="M35" s="34">
        <f>SUM(M8:M33)</f>
        <v>451.48896050555686</v>
      </c>
      <c r="N35" s="34">
        <f>SUM(N8:N33)</f>
        <v>455.42579368363351</v>
      </c>
      <c r="O35" s="34">
        <f>SUM(O8:O33)</f>
        <v>441.09721785838474</v>
      </c>
      <c r="P35" s="34">
        <f>SUM(P8:P33)</f>
        <v>455.15699328706251</v>
      </c>
      <c r="Q35" s="34">
        <f>SUM(Q8:Q33)</f>
        <v>473.49867149949233</v>
      </c>
      <c r="R35" s="11"/>
      <c r="S35" s="34">
        <f>Q35-O35</f>
        <v>32.401453641107594</v>
      </c>
      <c r="T35" s="34">
        <f>SUM(T8:T33)</f>
        <v>182.44158131195945</v>
      </c>
      <c r="U35" s="34">
        <f>SUM(U8:U33)</f>
        <v>214.84303495306713</v>
      </c>
      <c r="W35" s="231" t="str">
        <f>name!D3</f>
        <v>All occupations</v>
      </c>
      <c r="X35" s="34">
        <f>SUM(X8:X33)</f>
        <v>413.51603949444313</v>
      </c>
      <c r="Y35" s="34">
        <f>SUM(Y8:Y33)</f>
        <v>427.02320631636678</v>
      </c>
      <c r="Z35" s="34">
        <f>SUM(Z8:Z33)</f>
        <v>423.54278214161559</v>
      </c>
      <c r="AA35" s="34">
        <f>SUM(AA8:AA33)</f>
        <v>434.82300671293717</v>
      </c>
      <c r="AB35" s="34">
        <f>SUM(AB8:AB33)</f>
        <v>451.97932850050734</v>
      </c>
      <c r="AC35" s="11"/>
      <c r="AD35" s="34">
        <f t="shared" ref="AD35" si="13">AB35-Z35</f>
        <v>28.436546358891746</v>
      </c>
      <c r="AE35" s="34">
        <f>SUM(AE8:AE33)</f>
        <v>245.94309244034636</v>
      </c>
      <c r="AF35" s="34">
        <f>SUM(AF8:AF33)</f>
        <v>274.37963879923819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Enterprise M3 (Continued)</v>
      </c>
      <c r="L38" s="19" t="str">
        <f>CONCATENATE(L$1," (Continued)")</f>
        <v>Occupation Table 2.1  Males: Employment Change by Occupation (SOC 2020) and Replacement Demand, 2015-2035, Enterprise M3 (Continued)</v>
      </c>
      <c r="W38" s="19" t="str">
        <f>CONCATENATE(W$1," (Continued)")</f>
        <v>Occupation Table 2.2  Females: Employment Change by Occupation (SOC 2020) and Replacement Demand, 2015-2035, Enterprise M3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7.9390749424940994</v>
      </c>
      <c r="C45" s="173">
        <f t="shared" si="20"/>
        <v>8.8791712808210246</v>
      </c>
      <c r="D45" s="173">
        <f t="shared" si="20"/>
        <v>9.1510449095154911</v>
      </c>
      <c r="E45" s="173">
        <f t="shared" si="20"/>
        <v>8.1548528559034956</v>
      </c>
      <c r="F45" s="173">
        <f t="shared" si="20"/>
        <v>8.503536489287681</v>
      </c>
      <c r="H45" s="68">
        <f t="shared" ref="H45:H70" si="21">IF(D8&gt;0,(H8/D8)*100,0)</f>
        <v>-0.53743169390490209</v>
      </c>
      <c r="I45" s="69">
        <f t="shared" ref="I45:I70" si="22">IF(D8&gt;0,I8/D8*100,0)</f>
        <v>48.621947818531922</v>
      </c>
      <c r="J45" s="69">
        <f t="shared" ref="J45:J70" si="23">IF(D8&gt;0,(J8/D8)*100,0)</f>
        <v>48.084516124627022</v>
      </c>
      <c r="L45" t="str">
        <f t="shared" ref="L45:L70" si="24">L8</f>
        <v>11 Corporate managers and directors</v>
      </c>
      <c r="M45" s="173">
        <f t="shared" ref="M45:Q45" si="25">M8/M$35*100</f>
        <v>10.423613071299769</v>
      </c>
      <c r="N45" s="173">
        <f t="shared" si="25"/>
        <v>11.275809748190833</v>
      </c>
      <c r="O45" s="173">
        <f t="shared" si="25"/>
        <v>11.641393777256241</v>
      </c>
      <c r="P45" s="173">
        <f t="shared" si="25"/>
        <v>9.8496466952624502</v>
      </c>
      <c r="Q45" s="173">
        <f t="shared" si="25"/>
        <v>9.8265791431368221</v>
      </c>
      <c r="S45" s="68">
        <f t="shared" ref="S45:S70" si="26">IF(O8&gt;0,(S8/O8)*100,0)</f>
        <v>-9.3888123405978199</v>
      </c>
      <c r="T45" s="69">
        <f t="shared" ref="T45:T70" si="27">IF(O8&gt;0,T8/O8*100,0)</f>
        <v>41.625262883588995</v>
      </c>
      <c r="U45" s="69">
        <f t="shared" ref="U45:U70" si="28">IF(O8&gt;0,(U8/O8)*100,0)</f>
        <v>32.236450542991172</v>
      </c>
      <c r="W45" t="str">
        <f t="shared" ref="W45:W70" si="29">W8</f>
        <v>11 Corporate managers and directors</v>
      </c>
      <c r="X45" s="173">
        <f t="shared" ref="X45:AB45" si="30">X8/X$35*100</f>
        <v>5.2263832208324201</v>
      </c>
      <c r="Y45" s="173">
        <f t="shared" si="30"/>
        <v>6.3231252392249235</v>
      </c>
      <c r="Z45" s="173">
        <f t="shared" si="30"/>
        <v>6.557479387036695</v>
      </c>
      <c r="AA45" s="173">
        <f t="shared" si="30"/>
        <v>6.3808039756580133</v>
      </c>
      <c r="AB45" s="173">
        <f t="shared" si="30"/>
        <v>7.1175019973717033</v>
      </c>
      <c r="AD45" s="68">
        <f t="shared" ref="AD45:AD70" si="31">IF(Z8&gt;0,(AD8/Z8)*100,0)</f>
        <v>15.827571590604892</v>
      </c>
      <c r="AE45" s="69">
        <f t="shared" ref="AE45:AE70" si="32">IF(Z8&gt;0,AE8/Z8*100,0)</f>
        <v>61.557870078727284</v>
      </c>
      <c r="AF45" s="69">
        <f t="shared" ref="AF45:AF70" si="33">IF(Z8&gt;0,(AF8/Z8)*100,0)</f>
        <v>77.385441669332181</v>
      </c>
    </row>
    <row r="46" spans="1:32" x14ac:dyDescent="0.2">
      <c r="A46" t="str">
        <f t="shared" si="19"/>
        <v>12 Other managers and proprietors</v>
      </c>
      <c r="B46" s="173">
        <f t="shared" si="20"/>
        <v>3.6011364629058775</v>
      </c>
      <c r="C46" s="173">
        <f t="shared" si="20"/>
        <v>3.5764571924805608</v>
      </c>
      <c r="D46" s="173">
        <f t="shared" si="20"/>
        <v>3.6020246395554976</v>
      </c>
      <c r="E46" s="173">
        <f t="shared" si="20"/>
        <v>3.6981123292302645</v>
      </c>
      <c r="F46" s="173">
        <f t="shared" si="20"/>
        <v>4.0239510147147071</v>
      </c>
      <c r="H46" s="68">
        <f t="shared" si="21"/>
        <v>19.574006823381787</v>
      </c>
      <c r="I46" s="69">
        <f t="shared" si="22"/>
        <v>61.947603438945954</v>
      </c>
      <c r="J46" s="69">
        <f t="shared" si="23"/>
        <v>81.521610262327755</v>
      </c>
      <c r="L46" t="str">
        <f t="shared" si="24"/>
        <v>12 Other managers and proprietors</v>
      </c>
      <c r="M46" s="173">
        <f t="shared" ref="M46:Q46" si="34">M9/M$35*100</f>
        <v>3.9650389340463885</v>
      </c>
      <c r="N46" s="173">
        <f t="shared" si="34"/>
        <v>3.9580471634585788</v>
      </c>
      <c r="O46" s="173">
        <f t="shared" si="34"/>
        <v>3.8285636101810563</v>
      </c>
      <c r="P46" s="173">
        <f t="shared" si="34"/>
        <v>4.2350697905565022</v>
      </c>
      <c r="Q46" s="173">
        <f t="shared" si="34"/>
        <v>4.5690279569875303</v>
      </c>
      <c r="S46" s="68">
        <f t="shared" si="26"/>
        <v>28.10686240547043</v>
      </c>
      <c r="T46" s="69">
        <f t="shared" si="27"/>
        <v>59.541490528724914</v>
      </c>
      <c r="U46" s="69">
        <f t="shared" si="28"/>
        <v>87.648352934195344</v>
      </c>
      <c r="W46" t="str">
        <f t="shared" si="29"/>
        <v>12 Other managers and proprietors</v>
      </c>
      <c r="X46" s="173">
        <f t="shared" ref="X46:AB46" si="35">X9/X$35*100</f>
        <v>3.2038170539139008</v>
      </c>
      <c r="Y46" s="173">
        <f t="shared" si="35"/>
        <v>3.1694865341561416</v>
      </c>
      <c r="Z46" s="173">
        <f t="shared" si="35"/>
        <v>3.366096384151942</v>
      </c>
      <c r="AA46" s="173">
        <f t="shared" si="35"/>
        <v>3.1360446836660163</v>
      </c>
      <c r="AB46" s="173">
        <f t="shared" si="35"/>
        <v>3.4529222269879671</v>
      </c>
      <c r="AD46" s="68">
        <f t="shared" si="31"/>
        <v>9.4665766759121617</v>
      </c>
      <c r="AE46" s="69">
        <f t="shared" si="32"/>
        <v>64.79771826076886</v>
      </c>
      <c r="AF46" s="69">
        <f t="shared" si="33"/>
        <v>74.264294936681026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7.3036068047461082</v>
      </c>
      <c r="C47" s="173">
        <f t="shared" si="20"/>
        <v>7.7015679592688082</v>
      </c>
      <c r="D47" s="173">
        <f t="shared" si="20"/>
        <v>8.085645050268786</v>
      </c>
      <c r="E47" s="173">
        <f t="shared" si="20"/>
        <v>9.6448106169377841</v>
      </c>
      <c r="F47" s="173">
        <f t="shared" si="20"/>
        <v>10.472922836949159</v>
      </c>
      <c r="H47" s="68">
        <f t="shared" si="21"/>
        <v>38.638550051107806</v>
      </c>
      <c r="I47" s="69">
        <f t="shared" si="22"/>
        <v>47.297447444983781</v>
      </c>
      <c r="J47" s="69">
        <f t="shared" si="23"/>
        <v>85.935997496091588</v>
      </c>
      <c r="L47" t="str">
        <f t="shared" si="24"/>
        <v>21 Science, research, engineering and technology professionals</v>
      </c>
      <c r="M47" s="173">
        <f t="shared" ref="M47:Q47" si="36">M10/M$35*100</f>
        <v>11.151223828635057</v>
      </c>
      <c r="N47" s="173">
        <f t="shared" si="36"/>
        <v>11.935839514036019</v>
      </c>
      <c r="O47" s="173">
        <f t="shared" si="36"/>
        <v>12.158381289168409</v>
      </c>
      <c r="P47" s="173">
        <f t="shared" si="36"/>
        <v>14.008518650678123</v>
      </c>
      <c r="Q47" s="173">
        <f t="shared" si="36"/>
        <v>14.913662796333641</v>
      </c>
      <c r="S47" s="68">
        <f t="shared" si="26"/>
        <v>31.67187100584654</v>
      </c>
      <c r="T47" s="69">
        <f t="shared" si="27"/>
        <v>39.823574630991644</v>
      </c>
      <c r="U47" s="69">
        <f t="shared" si="28"/>
        <v>71.495445636838184</v>
      </c>
      <c r="W47" t="str">
        <f t="shared" si="29"/>
        <v>21 Science, research, engineering and technology professionals</v>
      </c>
      <c r="X47" s="173">
        <f t="shared" ref="X47:AB47" si="37">X10/X$35*100</f>
        <v>3.1026654998745413</v>
      </c>
      <c r="Y47" s="173">
        <f t="shared" si="37"/>
        <v>3.1856623715213943</v>
      </c>
      <c r="Z47" s="173">
        <f t="shared" si="37"/>
        <v>3.844107477686673</v>
      </c>
      <c r="AA47" s="173">
        <f t="shared" si="37"/>
        <v>5.0770389085491345</v>
      </c>
      <c r="AB47" s="173">
        <f t="shared" si="37"/>
        <v>5.8207532826043673</v>
      </c>
      <c r="AD47" s="68">
        <f t="shared" si="31"/>
        <v>61.586456658556813</v>
      </c>
      <c r="AE47" s="69">
        <f t="shared" si="32"/>
        <v>71.916025998292511</v>
      </c>
      <c r="AF47" s="69">
        <f t="shared" si="33"/>
        <v>133.50248265684931</v>
      </c>
    </row>
    <row r="48" spans="1:32" x14ac:dyDescent="0.2">
      <c r="A48" t="str">
        <f t="shared" si="19"/>
        <v>22 Health professionals</v>
      </c>
      <c r="B48" s="173">
        <f t="shared" si="20"/>
        <v>3.2678648545050462</v>
      </c>
      <c r="C48" s="173">
        <f t="shared" si="20"/>
        <v>3.8307326420827903</v>
      </c>
      <c r="D48" s="173">
        <f t="shared" si="20"/>
        <v>3.8795481475942148</v>
      </c>
      <c r="E48" s="173">
        <f t="shared" si="20"/>
        <v>3.6840653253894851</v>
      </c>
      <c r="F48" s="173">
        <f t="shared" si="20"/>
        <v>3.6601391036426025</v>
      </c>
      <c r="H48" s="68">
        <f t="shared" si="21"/>
        <v>0.98275650128027636</v>
      </c>
      <c r="I48" s="69">
        <f t="shared" si="22"/>
        <v>52.651716573621023</v>
      </c>
      <c r="J48" s="69">
        <f t="shared" si="23"/>
        <v>53.634473074901287</v>
      </c>
      <c r="L48" t="str">
        <f t="shared" si="24"/>
        <v>22 Health professionals</v>
      </c>
      <c r="M48" s="173">
        <f t="shared" ref="M48:Q48" si="38">M11/M$35*100</f>
        <v>1.3550921971880432</v>
      </c>
      <c r="N48" s="173">
        <f t="shared" si="38"/>
        <v>1.5797535347897935</v>
      </c>
      <c r="O48" s="173">
        <f t="shared" si="38"/>
        <v>1.7725659939842275</v>
      </c>
      <c r="P48" s="173">
        <f t="shared" si="38"/>
        <v>1.6973233245022403</v>
      </c>
      <c r="Q48" s="173">
        <f t="shared" si="38"/>
        <v>1.7065656552421351</v>
      </c>
      <c r="S48" s="68">
        <f t="shared" si="26"/>
        <v>3.3487038274830683</v>
      </c>
      <c r="T48" s="69">
        <f t="shared" si="27"/>
        <v>37.241305105025063</v>
      </c>
      <c r="U48" s="69">
        <f t="shared" si="28"/>
        <v>40.590008932508134</v>
      </c>
      <c r="W48" t="str">
        <f t="shared" si="29"/>
        <v>22 Health professionals</v>
      </c>
      <c r="X48" s="173">
        <f t="shared" ref="X48:AB48" si="39">X11/X$35*100</f>
        <v>5.3562862366389163</v>
      </c>
      <c r="Y48" s="173">
        <f t="shared" si="39"/>
        <v>6.2314310850257062</v>
      </c>
      <c r="Z48" s="173">
        <f t="shared" si="39"/>
        <v>6.07385768424896</v>
      </c>
      <c r="AA48" s="173">
        <f t="shared" si="39"/>
        <v>5.7637149796175287</v>
      </c>
      <c r="AB48" s="173">
        <f t="shared" si="39"/>
        <v>5.7067248082657454</v>
      </c>
      <c r="AD48" s="68">
        <f t="shared" si="31"/>
        <v>0.26367203608829848</v>
      </c>
      <c r="AE48" s="69">
        <f t="shared" si="32"/>
        <v>57.335416572585771</v>
      </c>
      <c r="AF48" s="69">
        <f t="shared" si="33"/>
        <v>57.599088608674073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4.4188182003230363</v>
      </c>
      <c r="C49" s="173">
        <f t="shared" si="20"/>
        <v>4.4338455399836372</v>
      </c>
      <c r="D49" s="173">
        <f t="shared" si="20"/>
        <v>4.5691711499559862</v>
      </c>
      <c r="E49" s="173">
        <f t="shared" si="20"/>
        <v>4.3031489413719708</v>
      </c>
      <c r="F49" s="173">
        <f t="shared" si="20"/>
        <v>4.395846647063081</v>
      </c>
      <c r="H49" s="68">
        <f t="shared" si="21"/>
        <v>2.9759681319848665</v>
      </c>
      <c r="I49" s="69">
        <f t="shared" si="22"/>
        <v>51.062048409321733</v>
      </c>
      <c r="J49" s="69">
        <f t="shared" si="23"/>
        <v>54.038016541306597</v>
      </c>
      <c r="L49" t="str">
        <f t="shared" si="24"/>
        <v>23 Teaching and other educational professionals</v>
      </c>
      <c r="M49" s="173">
        <f t="shared" ref="M49:Q49" si="40">M12/M$35*100</f>
        <v>2.6615981772243869</v>
      </c>
      <c r="N49" s="173">
        <f t="shared" si="40"/>
        <v>2.5590536271822466</v>
      </c>
      <c r="O49" s="173">
        <f t="shared" si="40"/>
        <v>2.7976187317518102</v>
      </c>
      <c r="P49" s="173">
        <f t="shared" si="40"/>
        <v>2.722560003784154</v>
      </c>
      <c r="Q49" s="173">
        <f t="shared" si="40"/>
        <v>2.7731688660539282</v>
      </c>
      <c r="S49" s="68">
        <f t="shared" si="26"/>
        <v>6.4074988143687772</v>
      </c>
      <c r="T49" s="69">
        <f t="shared" si="27"/>
        <v>43.795717356769444</v>
      </c>
      <c r="U49" s="69">
        <f t="shared" si="28"/>
        <v>50.203216171138223</v>
      </c>
      <c r="W49" t="str">
        <f t="shared" si="29"/>
        <v>23 Teaching and other educational professionals</v>
      </c>
      <c r="X49" s="173">
        <f t="shared" ref="X49:AB49" si="41">X12/X$35*100</f>
        <v>6.33740264647491</v>
      </c>
      <c r="Y49" s="173">
        <f t="shared" si="41"/>
        <v>6.4333354558704645</v>
      </c>
      <c r="Z49" s="173">
        <f t="shared" si="41"/>
        <v>6.4141485074000677</v>
      </c>
      <c r="AA49" s="173">
        <f t="shared" si="41"/>
        <v>5.9576522619154719</v>
      </c>
      <c r="AB49" s="173">
        <f t="shared" si="41"/>
        <v>6.0957822970597579</v>
      </c>
      <c r="AD49" s="68">
        <f t="shared" si="31"/>
        <v>1.4172254193108429</v>
      </c>
      <c r="AE49" s="69">
        <f t="shared" si="32"/>
        <v>54.36271555305067</v>
      </c>
      <c r="AF49" s="69">
        <f t="shared" si="33"/>
        <v>55.779940972361508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6.6748705801302499</v>
      </c>
      <c r="C50" s="173">
        <f t="shared" si="20"/>
        <v>7.2629750139806051</v>
      </c>
      <c r="D50" s="173">
        <f t="shared" si="20"/>
        <v>7.8042669990069466</v>
      </c>
      <c r="E50" s="173">
        <f t="shared" si="20"/>
        <v>7.9793896656806682</v>
      </c>
      <c r="F50" s="173">
        <f t="shared" si="20"/>
        <v>8.3981439448697071</v>
      </c>
      <c r="H50" s="68">
        <f t="shared" si="21"/>
        <v>15.18129884518831</v>
      </c>
      <c r="I50" s="69">
        <f t="shared" si="22"/>
        <v>51.18598689016175</v>
      </c>
      <c r="J50" s="69">
        <f t="shared" si="23"/>
        <v>66.367285735350052</v>
      </c>
      <c r="L50" t="str">
        <f t="shared" si="24"/>
        <v>24 Business, media and public service professionals</v>
      </c>
      <c r="M50" s="173">
        <f t="shared" ref="M50:Q50" si="42">M13/M$35*100</f>
        <v>7.6211902697625487</v>
      </c>
      <c r="N50" s="173">
        <f t="shared" si="42"/>
        <v>7.9418665496608112</v>
      </c>
      <c r="O50" s="173">
        <f t="shared" si="42"/>
        <v>8.531562095498888</v>
      </c>
      <c r="P50" s="173">
        <f t="shared" si="42"/>
        <v>8.7779736564386148</v>
      </c>
      <c r="Q50" s="173">
        <f t="shared" si="42"/>
        <v>9.0716766720501223</v>
      </c>
      <c r="S50" s="68">
        <f t="shared" si="26"/>
        <v>14.141467826305121</v>
      </c>
      <c r="T50" s="69">
        <f t="shared" si="27"/>
        <v>45.431433465260653</v>
      </c>
      <c r="U50" s="69">
        <f t="shared" si="28"/>
        <v>59.572901291565771</v>
      </c>
      <c r="W50" t="str">
        <f t="shared" si="29"/>
        <v>24 Business, media and public service professionals</v>
      </c>
      <c r="X50" s="173">
        <f t="shared" ref="X50:AB50" si="43">X13/X$35*100</f>
        <v>5.6416509412974465</v>
      </c>
      <c r="Y50" s="173">
        <f t="shared" si="43"/>
        <v>6.5389283769620334</v>
      </c>
      <c r="Z50" s="173">
        <f t="shared" si="43"/>
        <v>7.0468279464453856</v>
      </c>
      <c r="AA50" s="173">
        <f t="shared" si="43"/>
        <v>7.1434608336983976</v>
      </c>
      <c r="AB50" s="173">
        <f t="shared" si="43"/>
        <v>7.6925434197540703</v>
      </c>
      <c r="AD50" s="68">
        <f t="shared" si="31"/>
        <v>16.492395442154713</v>
      </c>
      <c r="AE50" s="69">
        <f t="shared" si="32"/>
        <v>58.441757563897553</v>
      </c>
      <c r="AF50" s="69">
        <f t="shared" si="33"/>
        <v>74.93415300605227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1.7913386037141112</v>
      </c>
      <c r="C51" s="173">
        <f t="shared" si="20"/>
        <v>1.9343396105211557</v>
      </c>
      <c r="D51" s="173">
        <f t="shared" si="20"/>
        <v>2.1128165810209509</v>
      </c>
      <c r="E51" s="173">
        <f t="shared" si="20"/>
        <v>1.9442905638821506</v>
      </c>
      <c r="F51" s="173">
        <f t="shared" si="20"/>
        <v>2.0316958567272549</v>
      </c>
      <c r="H51" s="68">
        <f t="shared" si="21"/>
        <v>2.9266113697026928</v>
      </c>
      <c r="I51" s="69">
        <f t="shared" si="22"/>
        <v>40.632010346078026</v>
      </c>
      <c r="J51" s="69">
        <f t="shared" si="23"/>
        <v>43.558621715780717</v>
      </c>
      <c r="L51" t="str">
        <f t="shared" si="24"/>
        <v>31 Science, engineering and technology associate professionals</v>
      </c>
      <c r="M51" s="173">
        <f t="shared" ref="M51:Q51" si="44">M14/M$35*100</f>
        <v>2.3743291303958403</v>
      </c>
      <c r="N51" s="173">
        <f t="shared" si="44"/>
        <v>2.694380122453798</v>
      </c>
      <c r="O51" s="173">
        <f t="shared" si="44"/>
        <v>2.8441350699197376</v>
      </c>
      <c r="P51" s="173">
        <f t="shared" si="44"/>
        <v>2.4585218461922751</v>
      </c>
      <c r="Q51" s="173">
        <f t="shared" si="44"/>
        <v>2.4548517383426285</v>
      </c>
      <c r="S51" s="68">
        <f t="shared" si="26"/>
        <v>-7.3469976909310484</v>
      </c>
      <c r="T51" s="69">
        <f t="shared" si="27"/>
        <v>33.436567807795178</v>
      </c>
      <c r="U51" s="69">
        <f t="shared" si="28"/>
        <v>26.089570116864124</v>
      </c>
      <c r="W51" t="str">
        <f t="shared" si="29"/>
        <v>31 Science, engineering and technology associate professionals</v>
      </c>
      <c r="X51" s="173">
        <f t="shared" ref="X51:AB51" si="45">X14/X$35*100</f>
        <v>1.1548124191483984</v>
      </c>
      <c r="Y51" s="173">
        <f t="shared" si="45"/>
        <v>1.123746536752245</v>
      </c>
      <c r="Z51" s="173">
        <f t="shared" si="45"/>
        <v>1.3511873798561149</v>
      </c>
      <c r="AA51" s="173">
        <f t="shared" si="45"/>
        <v>1.4060118603706191</v>
      </c>
      <c r="AB51" s="173">
        <f t="shared" si="45"/>
        <v>1.5883929551392402</v>
      </c>
      <c r="AD51" s="68">
        <f t="shared" si="31"/>
        <v>25.447976221512047</v>
      </c>
      <c r="AE51" s="69">
        <f t="shared" si="32"/>
        <v>56.405550658785245</v>
      </c>
      <c r="AF51" s="69">
        <f t="shared" si="33"/>
        <v>81.853526880297281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1.4690648515835485</v>
      </c>
      <c r="C52" s="173">
        <f t="shared" si="20"/>
        <v>1.6370328873607582</v>
      </c>
      <c r="D52" s="173">
        <f t="shared" si="20"/>
        <v>1.6964791304046438</v>
      </c>
      <c r="E52" s="173">
        <f t="shared" si="20"/>
        <v>2.5464350770003912</v>
      </c>
      <c r="F52" s="173">
        <f t="shared" si="20"/>
        <v>2.787310702308031</v>
      </c>
      <c r="H52" s="68">
        <f t="shared" si="21"/>
        <v>75.860230181377048</v>
      </c>
      <c r="I52" s="69">
        <f t="shared" si="22"/>
        <v>90.16638288196603</v>
      </c>
      <c r="J52" s="69">
        <f t="shared" si="23"/>
        <v>166.02661306334306</v>
      </c>
      <c r="L52" t="str">
        <f t="shared" si="24"/>
        <v>32 Health and social care associate professionals</v>
      </c>
      <c r="M52" s="173">
        <f t="shared" ref="M52:Q52" si="46">M15/M$35*100</f>
        <v>0.57767297005215001</v>
      </c>
      <c r="N52" s="173">
        <f t="shared" si="46"/>
        <v>0.58236684314564524</v>
      </c>
      <c r="O52" s="173">
        <f t="shared" si="46"/>
        <v>0.68155254243425301</v>
      </c>
      <c r="P52" s="173">
        <f t="shared" si="46"/>
        <v>0.87410541724208224</v>
      </c>
      <c r="Q52" s="173">
        <f t="shared" si="46"/>
        <v>0.92656681488558956</v>
      </c>
      <c r="S52" s="68">
        <f t="shared" si="26"/>
        <v>45.935800909648897</v>
      </c>
      <c r="T52" s="69">
        <f t="shared" si="27"/>
        <v>61.606493090259576</v>
      </c>
      <c r="U52" s="69">
        <f t="shared" si="28"/>
        <v>107.54229399990849</v>
      </c>
      <c r="W52" t="str">
        <f t="shared" si="29"/>
        <v>32 Health and social care associate professionals</v>
      </c>
      <c r="X52" s="173">
        <f t="shared" ref="X52:AB52" si="47">X15/X$35*100</f>
        <v>2.4423126958213102</v>
      </c>
      <c r="Y52" s="173">
        <f t="shared" si="47"/>
        <v>2.7618479165046126</v>
      </c>
      <c r="Z52" s="173">
        <f t="shared" si="47"/>
        <v>2.7534710404557887</v>
      </c>
      <c r="AA52" s="173">
        <f t="shared" si="47"/>
        <v>4.2969692667031945</v>
      </c>
      <c r="AB52" s="173">
        <f t="shared" si="47"/>
        <v>4.736647105851846</v>
      </c>
      <c r="AD52" s="68">
        <f t="shared" si="31"/>
        <v>83.574267556002923</v>
      </c>
      <c r="AE52" s="69">
        <f t="shared" si="32"/>
        <v>97.528663888827609</v>
      </c>
      <c r="AF52" s="69">
        <f t="shared" si="33"/>
        <v>181.10293144483055</v>
      </c>
    </row>
    <row r="53" spans="1:32" x14ac:dyDescent="0.2">
      <c r="A53" t="str">
        <f t="shared" si="19"/>
        <v>33 Protective service occupations</v>
      </c>
      <c r="B53" s="173">
        <f t="shared" si="20"/>
        <v>1.1844125247126591</v>
      </c>
      <c r="C53" s="173">
        <f t="shared" si="20"/>
        <v>1.0994694535652985</v>
      </c>
      <c r="D53" s="173">
        <f t="shared" si="20"/>
        <v>1.1754807144126795</v>
      </c>
      <c r="E53" s="173">
        <f t="shared" si="20"/>
        <v>0.99357055080067436</v>
      </c>
      <c r="F53" s="173">
        <f t="shared" si="20"/>
        <v>1.0191781118022729</v>
      </c>
      <c r="H53" s="68">
        <f t="shared" si="21"/>
        <v>-7.1962861786817625</v>
      </c>
      <c r="I53" s="69">
        <f t="shared" si="22"/>
        <v>30.613070410021315</v>
      </c>
      <c r="J53" s="69">
        <f t="shared" si="23"/>
        <v>23.416784231339552</v>
      </c>
      <c r="L53" t="str">
        <f t="shared" si="24"/>
        <v>33 Protective service occupations</v>
      </c>
      <c r="M53" s="173">
        <f t="shared" ref="M53:Q53" si="48">M16/M$35*100</f>
        <v>1.7848227839705113</v>
      </c>
      <c r="N53" s="173">
        <f t="shared" si="48"/>
        <v>1.6147201389692396</v>
      </c>
      <c r="O53" s="173">
        <f t="shared" si="48"/>
        <v>1.7164667832263028</v>
      </c>
      <c r="P53" s="173">
        <f t="shared" si="48"/>
        <v>1.4270291899439258</v>
      </c>
      <c r="Q53" s="173">
        <f t="shared" si="48"/>
        <v>1.3575025973543624</v>
      </c>
      <c r="S53" s="68">
        <f t="shared" si="26"/>
        <v>-15.103514475875999</v>
      </c>
      <c r="T53" s="69">
        <f t="shared" si="27"/>
        <v>24.23710298679616</v>
      </c>
      <c r="U53" s="69">
        <f t="shared" si="28"/>
        <v>9.1335885109201644</v>
      </c>
      <c r="W53" t="str">
        <f t="shared" si="29"/>
        <v>33 Protective service occupations</v>
      </c>
      <c r="X53" s="173">
        <f t="shared" ref="X53:AB53" si="49">X16/X$35*100</f>
        <v>0.52886696435032055</v>
      </c>
      <c r="Y53" s="173">
        <f t="shared" si="49"/>
        <v>0.54994790795572335</v>
      </c>
      <c r="Z53" s="173">
        <f t="shared" si="49"/>
        <v>0.61207257734744258</v>
      </c>
      <c r="AA53" s="173">
        <f t="shared" si="49"/>
        <v>0.53984172812825171</v>
      </c>
      <c r="AB53" s="173">
        <f t="shared" si="49"/>
        <v>0.66474554300287436</v>
      </c>
      <c r="AD53" s="68">
        <f t="shared" si="31"/>
        <v>15.897428327886971</v>
      </c>
      <c r="AE53" s="69">
        <f t="shared" si="32"/>
        <v>49.234610833659616</v>
      </c>
      <c r="AF53" s="69">
        <f t="shared" si="33"/>
        <v>65.132039161546587</v>
      </c>
    </row>
    <row r="54" spans="1:32" x14ac:dyDescent="0.2">
      <c r="A54" t="str">
        <f t="shared" si="19"/>
        <v>34 Culture, media and sports occupations</v>
      </c>
      <c r="B54" s="173">
        <f t="shared" si="20"/>
        <v>2.5951814139491529</v>
      </c>
      <c r="C54" s="173">
        <f t="shared" si="20"/>
        <v>2.2503864019588562</v>
      </c>
      <c r="D54" s="173">
        <f t="shared" si="20"/>
        <v>2.4040779810347215</v>
      </c>
      <c r="E54" s="173">
        <f t="shared" si="20"/>
        <v>2.1457464313346746</v>
      </c>
      <c r="F54" s="173">
        <f t="shared" si="20"/>
        <v>2.2372992604259219</v>
      </c>
      <c r="H54" s="68">
        <f t="shared" si="21"/>
        <v>-0.38922829386183733</v>
      </c>
      <c r="I54" s="69">
        <f t="shared" si="22"/>
        <v>44.26117515836907</v>
      </c>
      <c r="J54" s="69">
        <f t="shared" si="23"/>
        <v>43.87194686450723</v>
      </c>
      <c r="L54" t="str">
        <f t="shared" si="24"/>
        <v>34 Culture, media and sports occupations</v>
      </c>
      <c r="M54" s="173">
        <f t="shared" ref="M54:Q54" si="50">M17/M$35*100</f>
        <v>2.7229306585683468</v>
      </c>
      <c r="N54" s="173">
        <f t="shared" si="50"/>
        <v>2.2525062115641425</v>
      </c>
      <c r="O54" s="173">
        <f t="shared" si="50"/>
        <v>2.3332136369129106</v>
      </c>
      <c r="P54" s="173">
        <f t="shared" si="50"/>
        <v>2.0606968533807999</v>
      </c>
      <c r="Q54" s="173">
        <f t="shared" si="50"/>
        <v>2.1966937574532346</v>
      </c>
      <c r="S54" s="68">
        <f t="shared" si="26"/>
        <v>1.0646918272599049</v>
      </c>
      <c r="T54" s="69">
        <f t="shared" si="27"/>
        <v>37.909724263750697</v>
      </c>
      <c r="U54" s="69">
        <f t="shared" si="28"/>
        <v>38.974416091010596</v>
      </c>
      <c r="W54" t="str">
        <f t="shared" si="29"/>
        <v>34 Culture, media and sports occupations</v>
      </c>
      <c r="X54" s="173">
        <f t="shared" ref="X54:AB54" si="51">X17/X$35*100</f>
        <v>2.4557010355604367</v>
      </c>
      <c r="Y54" s="173">
        <f t="shared" si="51"/>
        <v>2.2481255974928125</v>
      </c>
      <c r="Z54" s="173">
        <f t="shared" si="51"/>
        <v>2.4778794158730979</v>
      </c>
      <c r="AA54" s="173">
        <f t="shared" si="51"/>
        <v>2.2347732527865904</v>
      </c>
      <c r="AB54" s="173">
        <f t="shared" si="51"/>
        <v>2.2798380459427823</v>
      </c>
      <c r="AD54" s="68">
        <f t="shared" si="31"/>
        <v>-1.8150063245107932</v>
      </c>
      <c r="AE54" s="69">
        <f t="shared" si="32"/>
        <v>50.48968731439242</v>
      </c>
      <c r="AF54" s="69">
        <f t="shared" si="33"/>
        <v>48.674680989881622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6.608750609853975</v>
      </c>
      <c r="C55" s="173">
        <f t="shared" si="52"/>
        <v>6.6835698094204323</v>
      </c>
      <c r="D55" s="173">
        <f t="shared" si="52"/>
        <v>6.9492299962966353</v>
      </c>
      <c r="E55" s="173">
        <f t="shared" si="52"/>
        <v>6.8947333245738314</v>
      </c>
      <c r="F55" s="173">
        <f t="shared" si="52"/>
        <v>6.9922732511107197</v>
      </c>
      <c r="H55" s="68">
        <f t="shared" si="21"/>
        <v>7.6992012865509549</v>
      </c>
      <c r="I55" s="69">
        <f t="shared" si="22"/>
        <v>47.652454076048464</v>
      </c>
      <c r="J55" s="69">
        <f t="shared" si="23"/>
        <v>55.351655362599431</v>
      </c>
      <c r="L55" t="str">
        <f t="shared" si="24"/>
        <v>35 Business and public service associate professionals</v>
      </c>
      <c r="M55" s="173">
        <f t="shared" ref="M55:Q55" si="53">M18/M$35*100</f>
        <v>6.6747841833082635</v>
      </c>
      <c r="N55" s="173">
        <f t="shared" si="53"/>
        <v>6.6425478862703242</v>
      </c>
      <c r="O55" s="173">
        <f t="shared" si="53"/>
        <v>7.0543617091239064</v>
      </c>
      <c r="P55" s="173">
        <f t="shared" si="53"/>
        <v>6.8883380270054095</v>
      </c>
      <c r="Q55" s="173">
        <f t="shared" si="53"/>
        <v>6.7760733342224588</v>
      </c>
      <c r="S55" s="68">
        <f t="shared" si="26"/>
        <v>3.1109574669727831</v>
      </c>
      <c r="T55" s="69">
        <f t="shared" si="27"/>
        <v>39.048399175747036</v>
      </c>
      <c r="U55" s="69">
        <f t="shared" si="28"/>
        <v>42.159356642719828</v>
      </c>
      <c r="W55" t="str">
        <f t="shared" si="29"/>
        <v>35 Business and public service associate professionals</v>
      </c>
      <c r="X55" s="173">
        <f t="shared" ref="X55:AB55" si="54">X18/X$35*100</f>
        <v>6.5366532143725804</v>
      </c>
      <c r="Y55" s="173">
        <f t="shared" si="54"/>
        <v>6.7273202230577409</v>
      </c>
      <c r="Z55" s="173">
        <f t="shared" si="54"/>
        <v>6.8397409246086962</v>
      </c>
      <c r="AA55" s="173">
        <f t="shared" si="54"/>
        <v>6.9014276907124099</v>
      </c>
      <c r="AB55" s="173">
        <f t="shared" si="54"/>
        <v>7.2187667364754518</v>
      </c>
      <c r="AD55" s="68">
        <f t="shared" si="31"/>
        <v>12.627551868046982</v>
      </c>
      <c r="AE55" s="69">
        <f t="shared" si="32"/>
        <v>56.894290525581184</v>
      </c>
      <c r="AF55" s="69">
        <f t="shared" si="33"/>
        <v>69.521842393628162</v>
      </c>
    </row>
    <row r="56" spans="1:32" x14ac:dyDescent="0.2">
      <c r="A56" t="str">
        <f t="shared" si="19"/>
        <v>41 Administrative occupations</v>
      </c>
      <c r="B56" s="173">
        <f t="shared" si="52"/>
        <v>8.3428579684141404</v>
      </c>
      <c r="C56" s="173">
        <f t="shared" si="52"/>
        <v>7.7585169458961918</v>
      </c>
      <c r="D56" s="173">
        <f t="shared" si="52"/>
        <v>8.0680266276807373</v>
      </c>
      <c r="E56" s="173">
        <f t="shared" si="52"/>
        <v>8.030447851009054</v>
      </c>
      <c r="F56" s="173">
        <f t="shared" si="52"/>
        <v>7.3726437364789055</v>
      </c>
      <c r="H56" s="68">
        <f t="shared" si="21"/>
        <v>-2.1892246105617428</v>
      </c>
      <c r="I56" s="69">
        <f t="shared" si="22"/>
        <v>50.714784984511631</v>
      </c>
      <c r="J56" s="69">
        <f t="shared" si="23"/>
        <v>48.525560373949887</v>
      </c>
      <c r="L56" t="str">
        <f t="shared" si="24"/>
        <v>41 Administrative occupations</v>
      </c>
      <c r="M56" s="173">
        <f t="shared" ref="M56:Q56" si="55">M19/M$35*100</f>
        <v>4.0530212849989509</v>
      </c>
      <c r="N56" s="173">
        <f t="shared" si="55"/>
        <v>3.6324640653558977</v>
      </c>
      <c r="O56" s="173">
        <f t="shared" si="55"/>
        <v>4.3343178639054765</v>
      </c>
      <c r="P56" s="173">
        <f t="shared" si="55"/>
        <v>4.3906950128538726</v>
      </c>
      <c r="Q56" s="173">
        <f t="shared" si="55"/>
        <v>4.5544091655940786</v>
      </c>
      <c r="S56" s="68">
        <f t="shared" si="26"/>
        <v>12.796528385879864</v>
      </c>
      <c r="T56" s="69">
        <f t="shared" si="27"/>
        <v>39.493489338669278</v>
      </c>
      <c r="U56" s="69">
        <f t="shared" si="28"/>
        <v>52.290017724549152</v>
      </c>
      <c r="W56" t="str">
        <f t="shared" si="29"/>
        <v>41 Administrative occupations</v>
      </c>
      <c r="X56" s="173">
        <f t="shared" ref="X56:AB56" si="56">X19/X$35*100</f>
        <v>13.026627689418529</v>
      </c>
      <c r="Y56" s="173">
        <f t="shared" si="56"/>
        <v>12.15900591255094</v>
      </c>
      <c r="Z56" s="173">
        <f t="shared" si="56"/>
        <v>11.956485167021546</v>
      </c>
      <c r="AA56" s="173">
        <f t="shared" si="56"/>
        <v>11.840409450433921</v>
      </c>
      <c r="AB56" s="173">
        <f t="shared" si="56"/>
        <v>10.325058241175464</v>
      </c>
      <c r="AD56" s="68">
        <f t="shared" si="31"/>
        <v>-7.8468323348234197</v>
      </c>
      <c r="AE56" s="69">
        <f t="shared" si="32"/>
        <v>54.951187982560455</v>
      </c>
      <c r="AF56" s="69">
        <f t="shared" si="33"/>
        <v>47.104355647737037</v>
      </c>
    </row>
    <row r="57" spans="1:32" x14ac:dyDescent="0.2">
      <c r="A57" t="str">
        <f t="shared" si="19"/>
        <v>42 Secretarial and related occupations</v>
      </c>
      <c r="B57" s="173">
        <f t="shared" si="52"/>
        <v>2.5204602166717995</v>
      </c>
      <c r="C57" s="173">
        <f t="shared" si="52"/>
        <v>2.1570845007784216</v>
      </c>
      <c r="D57" s="173">
        <f t="shared" si="52"/>
        <v>2.1280751095000596</v>
      </c>
      <c r="E57" s="173">
        <f t="shared" si="52"/>
        <v>1.8694827819985746</v>
      </c>
      <c r="F57" s="173">
        <f t="shared" si="52"/>
        <v>1.3780659984531378</v>
      </c>
      <c r="H57" s="68">
        <f t="shared" si="21"/>
        <v>-30.687136420975463</v>
      </c>
      <c r="I57" s="69">
        <f t="shared" si="22"/>
        <v>44.709981208400926</v>
      </c>
      <c r="J57" s="69">
        <f t="shared" si="23"/>
        <v>14.022844787425456</v>
      </c>
      <c r="L57" t="str">
        <f t="shared" si="24"/>
        <v>42 Secretarial and related occupations</v>
      </c>
      <c r="M57" s="173">
        <f t="shared" ref="M57:Q57" si="57">M20/M$35*100</f>
        <v>0.22521753734482597</v>
      </c>
      <c r="N57" s="173">
        <f t="shared" si="57"/>
        <v>0.17556978721329333</v>
      </c>
      <c r="O57" s="173">
        <f t="shared" si="57"/>
        <v>0.16628959295849</v>
      </c>
      <c r="P57" s="173">
        <f t="shared" si="57"/>
        <v>0.15605831144891244</v>
      </c>
      <c r="Q57" s="173">
        <f t="shared" si="57"/>
        <v>0.1674336692573147</v>
      </c>
      <c r="S57" s="68">
        <f t="shared" si="26"/>
        <v>8.0841896435148453</v>
      </c>
      <c r="T57" s="69">
        <f t="shared" si="27"/>
        <v>32.117686928351731</v>
      </c>
      <c r="U57" s="69">
        <f t="shared" si="28"/>
        <v>40.20187657186657</v>
      </c>
      <c r="W57" t="str">
        <f t="shared" si="29"/>
        <v>42 Secretarial and related occupations</v>
      </c>
      <c r="X57" s="173">
        <f t="shared" ref="X57:AB57" si="58">X20/X$35*100</f>
        <v>5.0264736053283956</v>
      </c>
      <c r="Y57" s="173">
        <f t="shared" si="58"/>
        <v>4.2703956692881162</v>
      </c>
      <c r="Z57" s="173">
        <f t="shared" si="58"/>
        <v>4.1711700927407982</v>
      </c>
      <c r="AA57" s="173">
        <f t="shared" si="58"/>
        <v>3.6630335329935058</v>
      </c>
      <c r="AB57" s="173">
        <f t="shared" si="58"/>
        <v>2.646338159151997</v>
      </c>
      <c r="AD57" s="68">
        <f t="shared" si="31"/>
        <v>-32.296873170446979</v>
      </c>
      <c r="AE57" s="69">
        <f t="shared" si="32"/>
        <v>45.232797447108851</v>
      </c>
      <c r="AF57" s="69">
        <f t="shared" si="33"/>
        <v>12.935924276661876</v>
      </c>
    </row>
    <row r="58" spans="1:32" x14ac:dyDescent="0.2">
      <c r="A58" t="str">
        <f t="shared" si="19"/>
        <v>51 Skilled agricultural and related trades</v>
      </c>
      <c r="B58" s="173">
        <f t="shared" si="52"/>
        <v>0.9715489587680759</v>
      </c>
      <c r="C58" s="173">
        <f t="shared" si="52"/>
        <v>1.0058493071437402</v>
      </c>
      <c r="D58" s="173">
        <f t="shared" si="52"/>
        <v>0.8158579202155033</v>
      </c>
      <c r="E58" s="173">
        <f t="shared" si="52"/>
        <v>0.81893137549355044</v>
      </c>
      <c r="F58" s="173">
        <f t="shared" si="52"/>
        <v>0.91743972802199969</v>
      </c>
      <c r="H58" s="68">
        <f t="shared" si="21"/>
        <v>20.363216484844553</v>
      </c>
      <c r="I58" s="69">
        <f t="shared" si="22"/>
        <v>60.652008876439503</v>
      </c>
      <c r="J58" s="69">
        <f t="shared" si="23"/>
        <v>81.015225361284052</v>
      </c>
      <c r="L58" t="str">
        <f t="shared" si="24"/>
        <v>51 Skilled agricultural and related trades</v>
      </c>
      <c r="M58" s="173">
        <f t="shared" ref="M58:Q58" si="59">M21/M$35*100</f>
        <v>1.4456802696000455</v>
      </c>
      <c r="N58" s="173">
        <f t="shared" si="59"/>
        <v>1.6611283588406009</v>
      </c>
      <c r="O58" s="173">
        <f t="shared" si="59"/>
        <v>1.2035306403270796</v>
      </c>
      <c r="P58" s="173">
        <f t="shared" si="59"/>
        <v>1.1739039511006122</v>
      </c>
      <c r="Q58" s="173">
        <f t="shared" si="59"/>
        <v>1.2748255334320531</v>
      </c>
      <c r="S58" s="68">
        <f t="shared" si="26"/>
        <v>13.704603555780098</v>
      </c>
      <c r="T58" s="69">
        <f t="shared" si="27"/>
        <v>53.758910530871759</v>
      </c>
      <c r="U58" s="69">
        <f t="shared" si="28"/>
        <v>67.463514086651855</v>
      </c>
      <c r="W58" t="str">
        <f t="shared" si="29"/>
        <v>51 Skilled agricultural and related trades</v>
      </c>
      <c r="X58" s="173">
        <f t="shared" ref="X58:AB58" si="60">X21/X$35*100</f>
        <v>0.45387846421513012</v>
      </c>
      <c r="Y58" s="173">
        <f t="shared" si="60"/>
        <v>0.30698569086007632</v>
      </c>
      <c r="Z58" s="173">
        <f t="shared" si="60"/>
        <v>0.41211745882420725</v>
      </c>
      <c r="AA58" s="173">
        <f t="shared" si="60"/>
        <v>0.4473589248220517</v>
      </c>
      <c r="AB58" s="173">
        <f t="shared" si="60"/>
        <v>0.54303830432005984</v>
      </c>
      <c r="AD58" s="68">
        <f t="shared" si="31"/>
        <v>40.614704592779809</v>
      </c>
      <c r="AE58" s="69">
        <f t="shared" si="32"/>
        <v>81.616660322503748</v>
      </c>
      <c r="AF58" s="69">
        <f t="shared" si="33"/>
        <v>122.23136491528355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3.3376082058840213</v>
      </c>
      <c r="C59" s="173">
        <f t="shared" si="52"/>
        <v>3.2758517239057219</v>
      </c>
      <c r="D59" s="173">
        <f t="shared" si="52"/>
        <v>2.8911124406949127</v>
      </c>
      <c r="E59" s="173">
        <f t="shared" si="52"/>
        <v>2.8829873828890942</v>
      </c>
      <c r="F59" s="173">
        <f t="shared" si="52"/>
        <v>2.6822069376483166</v>
      </c>
      <c r="H59" s="68">
        <f t="shared" si="21"/>
        <v>-0.69798174576004923</v>
      </c>
      <c r="I59" s="69">
        <f t="shared" si="22"/>
        <v>38.685780669083094</v>
      </c>
      <c r="J59" s="69">
        <f t="shared" si="23"/>
        <v>37.987798923323055</v>
      </c>
      <c r="L59" t="str">
        <f t="shared" si="24"/>
        <v>52 Skilled metal, electrical and electronic trades</v>
      </c>
      <c r="M59" s="173">
        <f t="shared" ref="M59:Q59" si="61">M22/M$35*100</f>
        <v>6.2403934117287108</v>
      </c>
      <c r="N59" s="173">
        <f t="shared" si="61"/>
        <v>6.0942021647731988</v>
      </c>
      <c r="O59" s="173">
        <f t="shared" si="61"/>
        <v>5.4760440694330095</v>
      </c>
      <c r="P59" s="173">
        <f t="shared" si="61"/>
        <v>5.2983903977933835</v>
      </c>
      <c r="Q59" s="173">
        <f t="shared" si="61"/>
        <v>4.8306917623007637</v>
      </c>
      <c r="S59" s="68">
        <f t="shared" si="26"/>
        <v>-5.305045747955222</v>
      </c>
      <c r="T59" s="69">
        <f t="shared" si="27"/>
        <v>36.376034441221229</v>
      </c>
      <c r="U59" s="69">
        <f t="shared" si="28"/>
        <v>31.070988693266006</v>
      </c>
      <c r="W59" t="str">
        <f t="shared" si="29"/>
        <v>52 Skilled metal, electrical and electronic trades</v>
      </c>
      <c r="X59" s="173">
        <f t="shared" ref="X59:AB59" si="62">X22/X$35*100</f>
        <v>0.16826203793365782</v>
      </c>
      <c r="Y59" s="173">
        <f t="shared" si="62"/>
        <v>0.27004438738418723</v>
      </c>
      <c r="Z59" s="173">
        <f t="shared" si="62"/>
        <v>0.19904401722858539</v>
      </c>
      <c r="AA59" s="173">
        <f t="shared" si="62"/>
        <v>0.35463088641203577</v>
      </c>
      <c r="AB59" s="173">
        <f t="shared" si="62"/>
        <v>0.43142986431450803</v>
      </c>
      <c r="AD59" s="68">
        <f t="shared" si="31"/>
        <v>131.30358481511686</v>
      </c>
      <c r="AE59" s="69">
        <f t="shared" si="32"/>
        <v>104.86461393264604</v>
      </c>
      <c r="AF59" s="69">
        <f t="shared" si="33"/>
        <v>236.16819874776289</v>
      </c>
    </row>
    <row r="60" spans="1:32" x14ac:dyDescent="0.2">
      <c r="A60" t="str">
        <f t="shared" si="19"/>
        <v>53 Skilled construction and building trades</v>
      </c>
      <c r="B60" s="173">
        <f t="shared" si="52"/>
        <v>2.8349452614820181</v>
      </c>
      <c r="C60" s="173">
        <f t="shared" si="52"/>
        <v>2.5787122051404112</v>
      </c>
      <c r="D60" s="173">
        <f t="shared" si="52"/>
        <v>2.3663211870209309</v>
      </c>
      <c r="E60" s="173">
        <f t="shared" si="52"/>
        <v>2.3713568579993458</v>
      </c>
      <c r="F60" s="173">
        <f t="shared" si="52"/>
        <v>2.0966485826862065</v>
      </c>
      <c r="H60" s="68">
        <f t="shared" si="21"/>
        <v>-5.1619252567102185</v>
      </c>
      <c r="I60" s="69">
        <f t="shared" si="22"/>
        <v>41.832273049382522</v>
      </c>
      <c r="J60" s="69">
        <f t="shared" si="23"/>
        <v>36.670347792672302</v>
      </c>
      <c r="L60" t="str">
        <f t="shared" si="24"/>
        <v>53 Skilled construction and building trades</v>
      </c>
      <c r="M60" s="173">
        <f t="shared" ref="M60:Q60" si="63">M23/M$35*100</f>
        <v>5.346140633483313</v>
      </c>
      <c r="N60" s="173">
        <f t="shared" si="63"/>
        <v>4.8991965371032284</v>
      </c>
      <c r="O60" s="173">
        <f t="shared" si="63"/>
        <v>4.5419388930456233</v>
      </c>
      <c r="P60" s="173">
        <f t="shared" si="63"/>
        <v>4.5747057517664542</v>
      </c>
      <c r="Q60" s="173">
        <f t="shared" si="63"/>
        <v>4.0260787607538928</v>
      </c>
      <c r="S60" s="68">
        <f t="shared" si="26"/>
        <v>-4.8463557259618311</v>
      </c>
      <c r="T60" s="69">
        <f t="shared" si="27"/>
        <v>41.904275439621024</v>
      </c>
      <c r="U60" s="69">
        <f t="shared" si="28"/>
        <v>37.057919713659196</v>
      </c>
      <c r="W60" t="str">
        <f t="shared" si="29"/>
        <v>53 Skilled construction and building trades</v>
      </c>
      <c r="X60" s="173">
        <f t="shared" ref="X60:AB60" si="64">X23/X$35*100</f>
        <v>9.3148378542819946E-2</v>
      </c>
      <c r="Y60" s="173">
        <f t="shared" si="64"/>
        <v>0.10388553768372899</v>
      </c>
      <c r="Z60" s="173">
        <f t="shared" si="64"/>
        <v>0.10053138321767527</v>
      </c>
      <c r="AA60" s="173">
        <f t="shared" si="64"/>
        <v>6.4970944267122341E-2</v>
      </c>
      <c r="AB60" s="173">
        <f t="shared" si="64"/>
        <v>7.5355641929403305E-2</v>
      </c>
      <c r="AD60" s="68">
        <f t="shared" si="31"/>
        <v>-20.010054064473302</v>
      </c>
      <c r="AE60" s="69">
        <f t="shared" si="32"/>
        <v>38.444427707683118</v>
      </c>
      <c r="AF60" s="69">
        <f t="shared" si="33"/>
        <v>18.43437364320981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2.2676948217131754</v>
      </c>
      <c r="C61" s="173">
        <f t="shared" si="52"/>
        <v>1.9607230612852977</v>
      </c>
      <c r="D61" s="173">
        <f t="shared" si="52"/>
        <v>1.839373180125585</v>
      </c>
      <c r="E61" s="173">
        <f t="shared" si="52"/>
        <v>1.9701594455497407</v>
      </c>
      <c r="F61" s="173">
        <f t="shared" si="52"/>
        <v>2.017909159307381</v>
      </c>
      <c r="H61" s="68">
        <f t="shared" si="21"/>
        <v>17.42553248149289</v>
      </c>
      <c r="I61" s="69">
        <f t="shared" si="22"/>
        <v>48.33151470798456</v>
      </c>
      <c r="J61" s="69">
        <f t="shared" si="23"/>
        <v>65.757047189477461</v>
      </c>
      <c r="L61" t="str">
        <f t="shared" si="24"/>
        <v>54 Textiles, printing and other skilled trades</v>
      </c>
      <c r="M61" s="173">
        <f t="shared" ref="M61:Q61" si="65">M24/M$35*100</f>
        <v>2.718627461169028</v>
      </c>
      <c r="N61" s="173">
        <f t="shared" si="65"/>
        <v>2.38772491700741</v>
      </c>
      <c r="O61" s="173">
        <f t="shared" si="65"/>
        <v>2.0579822037762132</v>
      </c>
      <c r="P61" s="173">
        <f t="shared" si="65"/>
        <v>2.2018947512082927</v>
      </c>
      <c r="Q61" s="173">
        <f t="shared" si="65"/>
        <v>2.2192254076619351</v>
      </c>
      <c r="S61" s="68">
        <f t="shared" si="26"/>
        <v>15.756196220117374</v>
      </c>
      <c r="T61" s="69">
        <f t="shared" si="27"/>
        <v>36.076554030106841</v>
      </c>
      <c r="U61" s="69">
        <f t="shared" si="28"/>
        <v>51.832750250224223</v>
      </c>
      <c r="W61" t="str">
        <f t="shared" si="29"/>
        <v>54 Textiles, printing and other skilled trades</v>
      </c>
      <c r="X61" s="173">
        <f t="shared" ref="X61:AB61" si="66">X24/X$35*100</f>
        <v>1.7753533181167083</v>
      </c>
      <c r="Y61" s="173">
        <f t="shared" si="66"/>
        <v>1.5053200382876346</v>
      </c>
      <c r="Z61" s="173">
        <f t="shared" si="66"/>
        <v>1.611703541551059</v>
      </c>
      <c r="AA61" s="173">
        <f t="shared" si="66"/>
        <v>1.7275873108336992</v>
      </c>
      <c r="AB61" s="173">
        <f t="shared" si="66"/>
        <v>1.8070079739293095</v>
      </c>
      <c r="AD61" s="68">
        <f t="shared" si="31"/>
        <v>19.645452438101643</v>
      </c>
      <c r="AE61" s="69">
        <f t="shared" si="32"/>
        <v>64.628430078321642</v>
      </c>
      <c r="AF61" s="69">
        <f t="shared" si="33"/>
        <v>84.273882516423285</v>
      </c>
    </row>
    <row r="62" spans="1:32" x14ac:dyDescent="0.2">
      <c r="A62" t="str">
        <f t="shared" si="19"/>
        <v>61 Caring personal service occupations</v>
      </c>
      <c r="B62" s="173">
        <f t="shared" si="52"/>
        <v>6.7203086418588454</v>
      </c>
      <c r="C62" s="173">
        <f t="shared" si="52"/>
        <v>6.7639866086244602</v>
      </c>
      <c r="D62" s="173">
        <f t="shared" si="52"/>
        <v>6.5693650646081734</v>
      </c>
      <c r="E62" s="173">
        <f t="shared" si="52"/>
        <v>6.6731430716376634</v>
      </c>
      <c r="F62" s="173">
        <f t="shared" si="52"/>
        <v>6.8277112118386123</v>
      </c>
      <c r="H62" s="68">
        <f t="shared" si="21"/>
        <v>11.245518221290029</v>
      </c>
      <c r="I62" s="69">
        <f t="shared" si="22"/>
        <v>58.467704583414594</v>
      </c>
      <c r="J62" s="69">
        <f t="shared" si="23"/>
        <v>69.713222804704628</v>
      </c>
      <c r="L62" t="str">
        <f t="shared" si="24"/>
        <v>61 Caring personal service occupations</v>
      </c>
      <c r="M62" s="173">
        <f t="shared" ref="M62:Q62" si="67">M25/M$35*100</f>
        <v>2.4717503358230983</v>
      </c>
      <c r="N62" s="173">
        <f t="shared" si="67"/>
        <v>2.407618795762672</v>
      </c>
      <c r="O62" s="173">
        <f t="shared" si="67"/>
        <v>2.4528590479236017</v>
      </c>
      <c r="P62" s="173">
        <f t="shared" si="67"/>
        <v>2.8577567911164463</v>
      </c>
      <c r="Q62" s="173">
        <f t="shared" si="67"/>
        <v>3.1819490243344606</v>
      </c>
      <c r="S62" s="68">
        <f t="shared" si="26"/>
        <v>39.253164010752151</v>
      </c>
      <c r="T62" s="69">
        <f t="shared" si="27"/>
        <v>54.923048936238658</v>
      </c>
      <c r="U62" s="69">
        <f t="shared" si="28"/>
        <v>94.176212946990816</v>
      </c>
      <c r="W62" t="str">
        <f t="shared" si="29"/>
        <v>61 Caring personal service occupations</v>
      </c>
      <c r="X62" s="173">
        <f t="shared" ref="X62:AB62" si="68">X25/X$35*100</f>
        <v>11.359009417733121</v>
      </c>
      <c r="Y62" s="173">
        <f t="shared" si="68"/>
        <v>11.410109440835448</v>
      </c>
      <c r="Z62" s="173">
        <f t="shared" si="68"/>
        <v>10.85648652628319</v>
      </c>
      <c r="AA62" s="173">
        <f t="shared" si="68"/>
        <v>10.666951404822802</v>
      </c>
      <c r="AB62" s="173">
        <f t="shared" si="68"/>
        <v>10.647053034645806</v>
      </c>
      <c r="AD62" s="68">
        <f t="shared" si="31"/>
        <v>4.65534343003673</v>
      </c>
      <c r="AE62" s="69">
        <f t="shared" si="32"/>
        <v>59.301758986461941</v>
      </c>
      <c r="AF62" s="69">
        <f t="shared" si="33"/>
        <v>63.957102416498678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2.5997606376195623</v>
      </c>
      <c r="C63" s="173">
        <f t="shared" si="52"/>
        <v>2.5797057707328519</v>
      </c>
      <c r="D63" s="173">
        <f t="shared" si="52"/>
        <v>2.4359970430353886</v>
      </c>
      <c r="E63" s="173">
        <f t="shared" si="52"/>
        <v>2.2328723233994769</v>
      </c>
      <c r="F63" s="173">
        <f t="shared" si="52"/>
        <v>2.1686063544244178</v>
      </c>
      <c r="H63" s="68">
        <f t="shared" si="21"/>
        <v>-4.7127604775199883</v>
      </c>
      <c r="I63" s="69">
        <f t="shared" si="22"/>
        <v>48.290449345136274</v>
      </c>
      <c r="J63" s="69">
        <f t="shared" si="23"/>
        <v>43.577688867616281</v>
      </c>
      <c r="L63" t="str">
        <f t="shared" si="24"/>
        <v>62 Leisure, travel and related personal service occupations</v>
      </c>
      <c r="M63" s="173">
        <f t="shared" ref="M63:Q63" si="69">M26/M$35*100</f>
        <v>1.4490366406013178</v>
      </c>
      <c r="N63" s="173">
        <f t="shared" si="69"/>
        <v>1.5202621179685369</v>
      </c>
      <c r="O63" s="173">
        <f t="shared" si="69"/>
        <v>1.3873943356706573</v>
      </c>
      <c r="P63" s="173">
        <f t="shared" si="69"/>
        <v>1.3404530084813897</v>
      </c>
      <c r="Q63" s="173">
        <f t="shared" si="69"/>
        <v>1.4362496818109773</v>
      </c>
      <c r="S63" s="68">
        <f t="shared" si="26"/>
        <v>11.125691047981816</v>
      </c>
      <c r="T63" s="69">
        <f t="shared" si="27"/>
        <v>45.263997177426525</v>
      </c>
      <c r="U63" s="69">
        <f t="shared" si="28"/>
        <v>56.389688225408342</v>
      </c>
      <c r="W63" t="str">
        <f t="shared" si="29"/>
        <v>62 Leisure, travel and related personal service occupations</v>
      </c>
      <c r="X63" s="173">
        <f t="shared" ref="X63:AB63" si="70">X26/X$35*100</f>
        <v>3.8561549043999874</v>
      </c>
      <c r="Y63" s="173">
        <f t="shared" si="70"/>
        <v>3.7096161814232906</v>
      </c>
      <c r="Z63" s="173">
        <f t="shared" si="70"/>
        <v>3.5280608353129304</v>
      </c>
      <c r="AA63" s="173">
        <f t="shared" si="70"/>
        <v>3.1670245781295883</v>
      </c>
      <c r="AB63" s="173">
        <f t="shared" si="70"/>
        <v>2.9358315120366076</v>
      </c>
      <c r="AD63" s="68">
        <f t="shared" si="31"/>
        <v>-11.199308013795299</v>
      </c>
      <c r="AE63" s="69">
        <f t="shared" si="32"/>
        <v>49.529915578341175</v>
      </c>
      <c r="AF63" s="69">
        <f t="shared" si="33"/>
        <v>38.330607564545879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0.10673325881423265</v>
      </c>
      <c r="C64" s="173">
        <f t="shared" si="52"/>
        <v>8.4996352121562146E-2</v>
      </c>
      <c r="D64" s="173">
        <f t="shared" si="52"/>
        <v>0.10620097709619604</v>
      </c>
      <c r="E64" s="173">
        <f t="shared" si="52"/>
        <v>7.7449917259686668E-2</v>
      </c>
      <c r="F64" s="173">
        <f t="shared" si="52"/>
        <v>7.9974470909265294E-2</v>
      </c>
      <c r="H64" s="68">
        <f t="shared" si="21"/>
        <v>-19.396548411838058</v>
      </c>
      <c r="I64" s="69">
        <f t="shared" si="22"/>
        <v>38.484693052940443</v>
      </c>
      <c r="J64" s="69">
        <f t="shared" si="23"/>
        <v>19.088144641102385</v>
      </c>
      <c r="L64" t="str">
        <f t="shared" si="24"/>
        <v>63 Community and civil enforcement occupations</v>
      </c>
      <c r="M64" s="173">
        <f t="shared" ref="M64:Q64" si="71">M27/M$35*100</f>
        <v>0.15612751025272661</v>
      </c>
      <c r="N64" s="173">
        <f t="shared" si="71"/>
        <v>0.10877233850972769</v>
      </c>
      <c r="O64" s="173">
        <f t="shared" si="71"/>
        <v>0.1595967080841654</v>
      </c>
      <c r="P64" s="173">
        <f t="shared" si="71"/>
        <v>8.6843488243232347E-2</v>
      </c>
      <c r="Q64" s="173">
        <f t="shared" si="71"/>
        <v>9.4439673559984574E-2</v>
      </c>
      <c r="S64" s="68">
        <f t="shared" si="26"/>
        <v>-36.479341102409627</v>
      </c>
      <c r="T64" s="69">
        <f t="shared" si="27"/>
        <v>25.337032769446445</v>
      </c>
      <c r="U64" s="69">
        <f t="shared" si="28"/>
        <v>-11.142308332963184</v>
      </c>
      <c r="W64" t="str">
        <f t="shared" si="29"/>
        <v>63 Community and civil enforcement occupations</v>
      </c>
      <c r="X64" s="173">
        <f t="shared" ref="X64:AB64" si="72">X27/X$35*100</f>
        <v>5.2803163952179676E-2</v>
      </c>
      <c r="Y64" s="173">
        <f t="shared" si="72"/>
        <v>5.9638953949109501E-2</v>
      </c>
      <c r="Z64" s="173">
        <f t="shared" si="72"/>
        <v>5.0592171144609628E-2</v>
      </c>
      <c r="AA64" s="173">
        <f t="shared" si="72"/>
        <v>6.7617066975566645E-2</v>
      </c>
      <c r="AB64" s="173">
        <f t="shared" si="72"/>
        <v>6.4820560528430701E-2</v>
      </c>
      <c r="AD64" s="68">
        <f t="shared" si="31"/>
        <v>36.725887897361922</v>
      </c>
      <c r="AE64" s="69">
        <f t="shared" si="32"/>
        <v>81.678961123795133</v>
      </c>
      <c r="AF64" s="69">
        <f t="shared" si="33"/>
        <v>118.40484902115705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6.2979940685765348</v>
      </c>
      <c r="C65" s="173">
        <f t="shared" si="73"/>
        <v>5.9541578033786475</v>
      </c>
      <c r="D65" s="173">
        <f t="shared" si="73"/>
        <v>6.0697458174580827</v>
      </c>
      <c r="E65" s="173">
        <f t="shared" si="73"/>
        <v>5.8554793825034039</v>
      </c>
      <c r="F65" s="173">
        <f t="shared" si="73"/>
        <v>5.4804829947918021</v>
      </c>
      <c r="H65" s="68">
        <f t="shared" si="21"/>
        <v>-3.3550632034938759</v>
      </c>
      <c r="I65" s="69">
        <f t="shared" si="22"/>
        <v>43.330207317745092</v>
      </c>
      <c r="J65" s="69">
        <f t="shared" si="23"/>
        <v>39.975144114251215</v>
      </c>
      <c r="L65" t="str">
        <f t="shared" si="24"/>
        <v>71 Sales occupations</v>
      </c>
      <c r="M65" s="173">
        <f t="shared" ref="M65:Q65" si="74">M28/M$35*100</f>
        <v>5.1909438744141863</v>
      </c>
      <c r="N65" s="173">
        <f t="shared" si="74"/>
        <v>5.1869931390380879</v>
      </c>
      <c r="O65" s="173">
        <f t="shared" si="74"/>
        <v>5.3415928623186133</v>
      </c>
      <c r="P65" s="173">
        <f t="shared" si="74"/>
        <v>5.2213993496006914</v>
      </c>
      <c r="Q65" s="173">
        <f t="shared" si="74"/>
        <v>5.0559624696375289</v>
      </c>
      <c r="S65" s="68">
        <f t="shared" si="26"/>
        <v>1.6055672754925481</v>
      </c>
      <c r="T65" s="69">
        <f t="shared" si="27"/>
        <v>33.62759552064076</v>
      </c>
      <c r="U65" s="69">
        <f t="shared" si="28"/>
        <v>35.233162796133307</v>
      </c>
      <c r="W65" t="str">
        <f t="shared" si="29"/>
        <v>71 Sales occupations</v>
      </c>
      <c r="X65" s="173">
        <f t="shared" ref="X65:AB65" si="75">X28/X$35*100</f>
        <v>7.5067039943170295</v>
      </c>
      <c r="Y65" s="173">
        <f t="shared" si="75"/>
        <v>6.772348878185225</v>
      </c>
      <c r="Z65" s="173">
        <f t="shared" si="75"/>
        <v>6.82807828404699</v>
      </c>
      <c r="AA65" s="173">
        <f t="shared" si="75"/>
        <v>6.5192114224915665</v>
      </c>
      <c r="AB65" s="173">
        <f t="shared" si="75"/>
        <v>5.9252155124307953</v>
      </c>
      <c r="AD65" s="68">
        <f t="shared" si="31"/>
        <v>-7.3965968809705798</v>
      </c>
      <c r="AE65" s="69">
        <f t="shared" si="32"/>
        <v>51.235136439877834</v>
      </c>
      <c r="AF65" s="69">
        <f t="shared" si="33"/>
        <v>43.83853955890725</v>
      </c>
    </row>
    <row r="66" spans="1:32" x14ac:dyDescent="0.2">
      <c r="A66" t="str">
        <f t="shared" si="19"/>
        <v>72 Customer service occupations</v>
      </c>
      <c r="B66" s="173">
        <f t="shared" si="73"/>
        <v>1.522782985149475</v>
      </c>
      <c r="C66" s="173">
        <f t="shared" si="73"/>
        <v>1.5323567127721591</v>
      </c>
      <c r="D66" s="173">
        <f t="shared" si="73"/>
        <v>1.5865298613380634</v>
      </c>
      <c r="E66" s="173">
        <f t="shared" si="73"/>
        <v>1.7165854866518473</v>
      </c>
      <c r="F66" s="173">
        <f t="shared" si="73"/>
        <v>1.836341819300539</v>
      </c>
      <c r="H66" s="68">
        <f t="shared" si="21"/>
        <v>23.889942177107436</v>
      </c>
      <c r="I66" s="69">
        <f t="shared" si="22"/>
        <v>51.562578720304629</v>
      </c>
      <c r="J66" s="69">
        <f t="shared" si="23"/>
        <v>75.452520897412072</v>
      </c>
      <c r="L66" t="str">
        <f t="shared" si="24"/>
        <v>72 Customer service occupations</v>
      </c>
      <c r="M66" s="173">
        <f t="shared" ref="M66:Q66" si="76">M29/M$35*100</f>
        <v>1.053060093040977</v>
      </c>
      <c r="N66" s="173">
        <f t="shared" si="76"/>
        <v>0.9165894807478181</v>
      </c>
      <c r="O66" s="173">
        <f t="shared" si="76"/>
        <v>1.0810128772295906</v>
      </c>
      <c r="P66" s="173">
        <f t="shared" si="76"/>
        <v>1.313622119547126</v>
      </c>
      <c r="Q66" s="173">
        <f t="shared" si="76"/>
        <v>1.491131476829419</v>
      </c>
      <c r="S66" s="68">
        <f t="shared" si="26"/>
        <v>48.070832075149852</v>
      </c>
      <c r="T66" s="69">
        <f t="shared" si="27"/>
        <v>44.068446585025626</v>
      </c>
      <c r="U66" s="69">
        <f t="shared" si="28"/>
        <v>92.139278660175478</v>
      </c>
      <c r="W66" t="str">
        <f t="shared" si="29"/>
        <v>72 Customer service occupations</v>
      </c>
      <c r="X66" s="173">
        <f t="shared" ref="X66:AB66" si="77">X29/X$35*100</f>
        <v>2.0356402386262928</v>
      </c>
      <c r="Y66" s="173">
        <f t="shared" si="77"/>
        <v>2.1890804603834182</v>
      </c>
      <c r="Z66" s="173">
        <f t="shared" si="77"/>
        <v>2.1129988384338718</v>
      </c>
      <c r="AA66" s="173">
        <f t="shared" si="77"/>
        <v>2.138392961750101</v>
      </c>
      <c r="AB66" s="173">
        <f t="shared" si="77"/>
        <v>2.1979880899170472</v>
      </c>
      <c r="AD66" s="68">
        <f t="shared" si="31"/>
        <v>11.006232727043137</v>
      </c>
      <c r="AE66" s="69">
        <f t="shared" si="32"/>
        <v>55.55549301826607</v>
      </c>
      <c r="AF66" s="69">
        <f t="shared" si="33"/>
        <v>66.561725745309204</v>
      </c>
    </row>
    <row r="67" spans="1:32" x14ac:dyDescent="0.2">
      <c r="A67" t="str">
        <f t="shared" si="19"/>
        <v>81 Process, plant and machine operatives</v>
      </c>
      <c r="B67" s="173">
        <f t="shared" si="73"/>
        <v>1.4732819522219052</v>
      </c>
      <c r="C67" s="173">
        <f t="shared" si="73"/>
        <v>1.4161799564450286</v>
      </c>
      <c r="D67" s="173">
        <f t="shared" si="73"/>
        <v>1.2716797091711327</v>
      </c>
      <c r="E67" s="173">
        <f t="shared" si="73"/>
        <v>1.3270975318920477</v>
      </c>
      <c r="F67" s="173">
        <f t="shared" si="73"/>
        <v>1.2200331238525219</v>
      </c>
      <c r="H67" s="68">
        <f t="shared" si="21"/>
        <v>2.6891730482789993</v>
      </c>
      <c r="I67" s="69">
        <f t="shared" si="22"/>
        <v>40.14130890846242</v>
      </c>
      <c r="J67" s="69">
        <f t="shared" si="23"/>
        <v>42.830481956741416</v>
      </c>
      <c r="L67" t="str">
        <f t="shared" si="24"/>
        <v>81 Process, plant and machine operatives</v>
      </c>
      <c r="M67" s="173">
        <f t="shared" ref="M67:Q67" si="78">M30/M$35*100</f>
        <v>2.3412044196338293</v>
      </c>
      <c r="N67" s="173">
        <f t="shared" si="78"/>
        <v>2.2730482832814238</v>
      </c>
      <c r="O67" s="173">
        <f t="shared" si="78"/>
        <v>2.0640522379948831</v>
      </c>
      <c r="P67" s="173">
        <f t="shared" si="78"/>
        <v>2.1059360982679913</v>
      </c>
      <c r="Q67" s="173">
        <f t="shared" si="78"/>
        <v>1.9188743914484312</v>
      </c>
      <c r="S67" s="68">
        <f t="shared" si="26"/>
        <v>-0.20464926972882497</v>
      </c>
      <c r="T67" s="69">
        <f t="shared" si="27"/>
        <v>37.16742842645332</v>
      </c>
      <c r="U67" s="69">
        <f t="shared" si="28"/>
        <v>36.962779156724494</v>
      </c>
      <c r="W67" t="str">
        <f t="shared" si="29"/>
        <v>81 Process, plant and machine operatives</v>
      </c>
      <c r="X67" s="173">
        <f t="shared" ref="X67:AB67" si="79">X30/X$35*100</f>
        <v>0.52565870382190916</v>
      </c>
      <c r="Y67" s="173">
        <f t="shared" si="79"/>
        <v>0.50231876094194861</v>
      </c>
      <c r="Z67" s="173">
        <f t="shared" si="79"/>
        <v>0.44646598175432545</v>
      </c>
      <c r="AA67" s="173">
        <f t="shared" si="79"/>
        <v>0.51183749584314653</v>
      </c>
      <c r="AB67" s="173">
        <f t="shared" si="79"/>
        <v>0.48791908471386164</v>
      </c>
      <c r="AD67" s="68">
        <f t="shared" si="31"/>
        <v>16.622062972176209</v>
      </c>
      <c r="AE67" s="69">
        <f t="shared" si="32"/>
        <v>54.459654974432361</v>
      </c>
      <c r="AF67" s="69">
        <f t="shared" si="33"/>
        <v>71.081717946608563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2.9039972114102719</v>
      </c>
      <c r="C68" s="173">
        <f t="shared" si="73"/>
        <v>3.0873713661110318</v>
      </c>
      <c r="D68" s="173">
        <f t="shared" si="73"/>
        <v>2.6294286809173695</v>
      </c>
      <c r="E68" s="173">
        <f t="shared" si="73"/>
        <v>2.610835463137918</v>
      </c>
      <c r="F68" s="173">
        <f t="shared" si="73"/>
        <v>2.47048682316567</v>
      </c>
      <c r="H68" s="68">
        <f t="shared" si="21"/>
        <v>0.56617274204447821</v>
      </c>
      <c r="I68" s="69">
        <f t="shared" si="22"/>
        <v>53.072646136453294</v>
      </c>
      <c r="J68" s="69">
        <f t="shared" si="23"/>
        <v>53.638818878497773</v>
      </c>
      <c r="L68" t="str">
        <f t="shared" si="24"/>
        <v>82 Transport and mobile machine drivers and operatives</v>
      </c>
      <c r="M68" s="173">
        <f t="shared" ref="M68:Q68" si="80">M31/M$35*100</f>
        <v>5.0220417682025653</v>
      </c>
      <c r="N68" s="173">
        <f t="shared" si="80"/>
        <v>5.4664223033338724</v>
      </c>
      <c r="O68" s="173">
        <f t="shared" si="80"/>
        <v>4.7013498721036155</v>
      </c>
      <c r="P68" s="173">
        <f t="shared" si="80"/>
        <v>4.5286220545710254</v>
      </c>
      <c r="Q68" s="173">
        <f t="shared" si="80"/>
        <v>4.2026801734482859</v>
      </c>
      <c r="S68" s="68">
        <f t="shared" si="26"/>
        <v>-4.0404472572970098</v>
      </c>
      <c r="T68" s="69">
        <f t="shared" si="27"/>
        <v>50.597900551429817</v>
      </c>
      <c r="U68" s="69">
        <f t="shared" si="28"/>
        <v>46.557453294132806</v>
      </c>
      <c r="W68" t="str">
        <f t="shared" si="29"/>
        <v>82 Transport and mobile machine drivers and operatives</v>
      </c>
      <c r="X68" s="173">
        <f t="shared" ref="X68:AB68" si="81">X31/X$35*100</f>
        <v>0.59145393879687802</v>
      </c>
      <c r="Y68" s="173">
        <f t="shared" si="81"/>
        <v>0.55008265375990262</v>
      </c>
      <c r="Z68" s="173">
        <f t="shared" si="81"/>
        <v>0.47163326664324673</v>
      </c>
      <c r="AA68" s="173">
        <f t="shared" si="81"/>
        <v>0.60336583699827029</v>
      </c>
      <c r="AB68" s="173">
        <f t="shared" si="81"/>
        <v>0.65582142052403292</v>
      </c>
      <c r="AD68" s="68">
        <f t="shared" si="31"/>
        <v>48.389255068827602</v>
      </c>
      <c r="AE68" s="69">
        <f t="shared" si="32"/>
        <v>78.763925614103556</v>
      </c>
      <c r="AF68" s="69">
        <f t="shared" si="33"/>
        <v>127.15318068293115</v>
      </c>
    </row>
    <row r="69" spans="1:32" x14ac:dyDescent="0.2">
      <c r="A69" t="str">
        <f t="shared" si="19"/>
        <v>91 Elementary trades and related occupations</v>
      </c>
      <c r="B69" s="173">
        <f t="shared" si="73"/>
        <v>1.2960366422809209</v>
      </c>
      <c r="C69" s="173">
        <f t="shared" si="73"/>
        <v>1.1091773913172103</v>
      </c>
      <c r="D69" s="173">
        <f t="shared" si="73"/>
        <v>1.0021953689734124</v>
      </c>
      <c r="E69" s="173">
        <f t="shared" si="73"/>
        <v>1.8145454165882917</v>
      </c>
      <c r="F69" s="173">
        <f t="shared" si="73"/>
        <v>1.9540868577886721</v>
      </c>
      <c r="H69" s="68">
        <f t="shared" si="21"/>
        <v>108.69990370661868</v>
      </c>
      <c r="I69" s="69">
        <f t="shared" si="22"/>
        <v>79.938459458435474</v>
      </c>
      <c r="J69" s="69">
        <f t="shared" si="23"/>
        <v>188.63836316505416</v>
      </c>
      <c r="L69" t="str">
        <f t="shared" si="24"/>
        <v>91 Elementary trades and related occupations</v>
      </c>
      <c r="M69" s="173">
        <f t="shared" ref="M69:Q70" si="82">M32/M$35*100</f>
        <v>1.9994893011622314</v>
      </c>
      <c r="N69" s="173">
        <f t="shared" si="82"/>
        <v>1.7784508833910972</v>
      </c>
      <c r="O69" s="173">
        <f t="shared" si="82"/>
        <v>1.6288440504131307</v>
      </c>
      <c r="P69" s="173">
        <f t="shared" si="82"/>
        <v>2.19902818854648</v>
      </c>
      <c r="Q69" s="173">
        <f t="shared" si="82"/>
        <v>2.2869105847355358</v>
      </c>
      <c r="S69" s="68">
        <f t="shared" si="26"/>
        <v>50.714183472831145</v>
      </c>
      <c r="T69" s="69">
        <f t="shared" si="27"/>
        <v>45.928379902662186</v>
      </c>
      <c r="U69" s="69">
        <f t="shared" si="28"/>
        <v>96.642563375493324</v>
      </c>
      <c r="W69" t="str">
        <f t="shared" si="29"/>
        <v>91 Elementary trades and related occupations</v>
      </c>
      <c r="X69" s="173">
        <f t="shared" ref="X69:AB70" si="83">X32/X$35*100</f>
        <v>0.52798636275249489</v>
      </c>
      <c r="Y69" s="173">
        <f t="shared" si="83"/>
        <v>0.39538852267818703</v>
      </c>
      <c r="Z69" s="173">
        <f t="shared" si="83"/>
        <v>0.34957418969130383</v>
      </c>
      <c r="AA69" s="173">
        <f t="shared" si="83"/>
        <v>1.4120827599361403</v>
      </c>
      <c r="AB69" s="173">
        <f t="shared" si="83"/>
        <v>1.6054169461011676</v>
      </c>
      <c r="AD69" s="68">
        <f t="shared" si="31"/>
        <v>390.08314988988315</v>
      </c>
      <c r="AE69" s="69">
        <f t="shared" si="32"/>
        <v>244.9767921681202</v>
      </c>
      <c r="AF69" s="69">
        <f t="shared" si="33"/>
        <v>635.05994205800334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9.9498693202171555</v>
      </c>
      <c r="C70" s="173">
        <f t="shared" si="73"/>
        <v>9.4457825029033042</v>
      </c>
      <c r="D70" s="173">
        <f t="shared" si="73"/>
        <v>8.7903057130979221</v>
      </c>
      <c r="E70" s="173">
        <f t="shared" si="73"/>
        <v>7.7594700298849197</v>
      </c>
      <c r="F70" s="173">
        <f t="shared" si="73"/>
        <v>6.9750649824314417</v>
      </c>
      <c r="H70" s="68">
        <f t="shared" si="21"/>
        <v>-15.067275651339818</v>
      </c>
      <c r="I70" s="69">
        <f t="shared" si="22"/>
        <v>43.196284037804688</v>
      </c>
      <c r="J70" s="69">
        <f t="shared" si="23"/>
        <v>28.129008386464871</v>
      </c>
      <c r="L70" t="str">
        <f t="shared" si="24"/>
        <v>92 Elementary administration and service occupations</v>
      </c>
      <c r="M70" s="173">
        <f t="shared" si="82"/>
        <v>8.9749692540928887</v>
      </c>
      <c r="N70" s="173">
        <f t="shared" si="82"/>
        <v>8.4546654879517078</v>
      </c>
      <c r="O70" s="173">
        <f t="shared" si="82"/>
        <v>8.0433795053581036</v>
      </c>
      <c r="P70" s="173">
        <f t="shared" si="82"/>
        <v>7.5509072704675217</v>
      </c>
      <c r="Q70" s="173">
        <f t="shared" si="82"/>
        <v>6.6867688931328964</v>
      </c>
      <c r="S70" s="68">
        <f t="shared" si="26"/>
        <v>-10.759457952322185</v>
      </c>
      <c r="T70" s="69">
        <f t="shared" si="27"/>
        <v>36.975274980462281</v>
      </c>
      <c r="U70" s="69">
        <f t="shared" si="28"/>
        <v>26.215817028140094</v>
      </c>
      <c r="W70" t="str">
        <f t="shared" si="29"/>
        <v>92 Elementary administration and service occupations</v>
      </c>
      <c r="X70" s="173">
        <f t="shared" si="83"/>
        <v>11.014293853759686</v>
      </c>
      <c r="Y70" s="173">
        <f t="shared" si="83"/>
        <v>10.502821667264985</v>
      </c>
      <c r="Z70" s="173">
        <f t="shared" si="83"/>
        <v>9.5681895209947996</v>
      </c>
      <c r="AA70" s="173">
        <f t="shared" si="83"/>
        <v>7.9777859814848338</v>
      </c>
      <c r="AB70" s="173">
        <f t="shared" si="83"/>
        <v>7.2770872358257161</v>
      </c>
      <c r="AD70" s="68">
        <f t="shared" si="31"/>
        <v>-18.838680377691571</v>
      </c>
      <c r="AE70" s="69">
        <f t="shared" si="32"/>
        <v>48.642647974441495</v>
      </c>
      <c r="AF70" s="69">
        <f t="shared" si="33"/>
        <v>29.803967596749921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7.036223168023616</v>
      </c>
      <c r="I72" s="67">
        <f>IF(D35&gt;0,I35/D35*100,0)</f>
        <v>49.544859566097543</v>
      </c>
      <c r="J72" s="67">
        <f>IF(D35&gt;0,(J35/D35)*100,0)</f>
        <v>56.581082734121168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7.3456490608630753</v>
      </c>
      <c r="T72" s="67">
        <f t="shared" ref="T72" si="85">IF(O35&gt;0,T35/O35*100,0)</f>
        <v>41.360855141583038</v>
      </c>
      <c r="U72" s="67">
        <f t="shared" ref="U72" si="86">IF(O35&gt;0,(U35/O35)*100,0)</f>
        <v>48.706504202446133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6.7139726039254555</v>
      </c>
      <c r="AE72" s="67">
        <f t="shared" ref="AE72" si="88">IF(Z35&gt;0,AE35/Z35*100,0)</f>
        <v>58.068063678656422</v>
      </c>
      <c r="AF72" s="67">
        <f t="shared" ref="AF72" si="89">IF(Z35&gt;0,(AF35/Z35)*100,0)</f>
        <v>64.782036282581885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Enterprise M3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Enterprise M3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Enterprise M3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3.3518803379938955</v>
      </c>
      <c r="C82" s="18">
        <f t="shared" ref="B82:E107" si="96">IF(AND(D$6-C$6 &lt;&gt; 0,C8&lt;&gt;0,D8&lt;&gt;0),(EXP(LN(D8/C8)/(D$6-C$6))-1)*100,0)</f>
        <v>0.98199833634238232</v>
      </c>
      <c r="D82" s="18">
        <f t="shared" si="96"/>
        <v>-1.7125487398771289</v>
      </c>
      <c r="E82" s="18">
        <f t="shared" si="96"/>
        <v>0.81309089707870541</v>
      </c>
      <c r="F82" s="18">
        <f t="shared" ref="F82:F107" si="97">IF(AND(F$6-D$6 &lt;&gt; 0,D8&lt;&gt;0,F8&lt;&gt;0),(EXP(LN(F8/D8)/(F$6-D$6))-1)*100,0)</f>
        <v>-3.5918951149138678E-2</v>
      </c>
      <c r="H82" s="18">
        <f t="shared" ref="H82:H107" si="98">IF($F$6-$D$6 &lt;&gt; 0,(EXP(LN(1+(H45/100))/($F$6-$D$6))-1)*100,0)</f>
        <v>-3.5918951149138678E-2</v>
      </c>
      <c r="I82" s="18">
        <f t="shared" ref="I82:I107" si="99">IF(D8&gt;0,((1+(I8/D8))^(1/($F$6-$D$6))-1)*100,0)</f>
        <v>2.6767696179831546</v>
      </c>
      <c r="J82" s="18">
        <f t="shared" ref="J82:J107" si="100">IF($F$6-$D$6 &lt;&gt; 0,(EXP(LN(1+(J45/100))/($F$6-$D$6))-1)*100,0)</f>
        <v>2.65197512496258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2.2056692778951614</v>
      </c>
      <c r="N82" s="18">
        <f t="shared" si="102"/>
        <v>-6.0015418313685842E-3</v>
      </c>
      <c r="O82" s="18">
        <f t="shared" si="102"/>
        <v>-2.6785625579247685</v>
      </c>
      <c r="P82" s="18">
        <f t="shared" si="102"/>
        <v>0.37231129428354492</v>
      </c>
      <c r="Q82" s="18">
        <f t="shared" ref="Q82:Q107" si="103">IF(AND(Q$6-O$6 &lt;&gt; 0,O8&lt;&gt;0,Q8&lt;&gt;0),(EXP(LN(Q8/O8)/(Q$6-O$6))-1)*100,0)</f>
        <v>-0.65512792791626584</v>
      </c>
      <c r="S82" s="18">
        <f t="shared" ref="S82:S107" si="104">IF($F$6-$D$6 &lt;&gt; 0,(EXP(LN(1+(S45/100))/($F$6-$D$6))-1)*100,0)</f>
        <v>-0.65512792791626584</v>
      </c>
      <c r="T82" s="18">
        <f t="shared" ref="T82:T107" si="105">IF(O8&gt;0,((1+(T8/O8))^(1/($F$6-$D$6))-1)*100,0)</f>
        <v>2.3472195141855057</v>
      </c>
      <c r="U82" s="18">
        <f t="shared" ref="U82:U107" si="106">IF($F$6-$D$6 &lt;&gt; 0,(EXP(LN(1+(U45/100))/($F$6-$D$6))-1)*100,0)</f>
        <v>1.8802680418307682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5.7237143403286561</v>
      </c>
      <c r="Y82" s="18">
        <f t="shared" si="108"/>
        <v>2.8610511794478821</v>
      </c>
      <c r="Z82" s="18">
        <f t="shared" si="108"/>
        <v>-2.0550831023324889E-2</v>
      </c>
      <c r="AA82" s="18">
        <f t="shared" si="108"/>
        <v>1.4906012272325242</v>
      </c>
      <c r="AB82" s="18">
        <f t="shared" ref="AB82:AB107" si="109">IF(AND(AB$6-Z$6 &lt;&gt; 0,Z8&lt;&gt;0,AB8&lt;&gt;0),(EXP(LN(AB8/Z8)/(AB$6-Z$6))-1)*100,0)</f>
        <v>0.98436294058577012</v>
      </c>
      <c r="AD82" s="18">
        <f t="shared" ref="AD82:AD107" si="110">IF($F$6-$D$6 &lt;&gt; 0,(EXP(LN(1+(AD45/100))/($F$6-$D$6))-1)*100,0)</f>
        <v>0.98436294058577012</v>
      </c>
      <c r="AE82" s="18">
        <f t="shared" ref="AE82:AE107" si="111">IF(Z8&gt;0,((1+(AE8/Z8))^(1/($F$6-$D$6))-1)*100,0)</f>
        <v>3.2496388552274214</v>
      </c>
      <c r="AF82" s="18">
        <f t="shared" ref="AF82:AF107" si="112">IF($F$6-$D$6 &lt;&gt; 0,(EXP(LN(1+(AF45/100))/($F$6-$D$6))-1)*100,0)</f>
        <v>3.8949722881974402</v>
      </c>
    </row>
    <row r="83" spans="1:32" x14ac:dyDescent="0.2">
      <c r="A83" t="str">
        <f t="shared" si="95"/>
        <v>12 Other managers and proprietors</v>
      </c>
      <c r="B83" s="18">
        <f t="shared" si="96"/>
        <v>0.32775918733385367</v>
      </c>
      <c r="C83" s="18">
        <f t="shared" si="96"/>
        <v>-1.317678944585543</v>
      </c>
      <c r="D83" s="18">
        <f t="shared" si="96"/>
        <v>1.1103627950387995</v>
      </c>
      <c r="E83" s="18">
        <f t="shared" si="96"/>
        <v>1.2431954339984674</v>
      </c>
      <c r="F83" s="18">
        <f t="shared" si="97"/>
        <v>1.1988985092763471</v>
      </c>
      <c r="H83" s="18">
        <f t="shared" si="98"/>
        <v>1.1988985092763471</v>
      </c>
      <c r="I83" s="18">
        <f t="shared" si="99"/>
        <v>3.2662251094446093</v>
      </c>
      <c r="J83" s="18">
        <f t="shared" si="100"/>
        <v>4.0547449453869122</v>
      </c>
      <c r="L83" t="str">
        <f t="shared" si="101"/>
        <v>12 Other managers and proprietors</v>
      </c>
      <c r="M83" s="18">
        <f t="shared" si="102"/>
        <v>0.17307356015419106</v>
      </c>
      <c r="N83" s="18">
        <f t="shared" si="102"/>
        <v>-6.3146686963521992</v>
      </c>
      <c r="O83" s="18">
        <f t="shared" si="102"/>
        <v>2.6810547516532779</v>
      </c>
      <c r="P83" s="18">
        <f t="shared" si="102"/>
        <v>1.1607589367100823</v>
      </c>
      <c r="Q83" s="18">
        <f t="shared" si="103"/>
        <v>1.6650065510025236</v>
      </c>
      <c r="S83" s="18">
        <f t="shared" si="104"/>
        <v>1.6650065510025236</v>
      </c>
      <c r="T83" s="18">
        <f t="shared" si="105"/>
        <v>3.1632248714820399</v>
      </c>
      <c r="U83" s="18">
        <f t="shared" si="106"/>
        <v>4.2852733370282614</v>
      </c>
      <c r="W83" t="str">
        <f t="shared" si="107"/>
        <v>12 Other managers and proprietors</v>
      </c>
      <c r="X83" s="18">
        <f t="shared" si="108"/>
        <v>0.53564763107583069</v>
      </c>
      <c r="Y83" s="18">
        <f t="shared" si="108"/>
        <v>5.3376060759682931</v>
      </c>
      <c r="Z83" s="18">
        <f t="shared" si="108"/>
        <v>-0.88618683506206386</v>
      </c>
      <c r="AA83" s="18">
        <f t="shared" si="108"/>
        <v>1.3587068755643417</v>
      </c>
      <c r="AB83" s="18">
        <f t="shared" si="109"/>
        <v>0.60481553997819848</v>
      </c>
      <c r="AD83" s="18">
        <f t="shared" si="110"/>
        <v>0.60481553997819848</v>
      </c>
      <c r="AE83" s="18">
        <f t="shared" si="111"/>
        <v>3.3863999658668487</v>
      </c>
      <c r="AF83" s="18">
        <f t="shared" si="112"/>
        <v>3.7720893455189808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1.8422982158332823</v>
      </c>
      <c r="C84" s="18">
        <f t="shared" si="96"/>
        <v>2.8682207381882652</v>
      </c>
      <c r="D84" s="18">
        <f t="shared" si="96"/>
        <v>4.1897008798078783</v>
      </c>
      <c r="E84" s="18">
        <f t="shared" si="96"/>
        <v>1.2222542998437502</v>
      </c>
      <c r="F84" s="18">
        <f t="shared" si="97"/>
        <v>2.2018915641871306</v>
      </c>
      <c r="H84" s="18">
        <f t="shared" si="98"/>
        <v>2.2018915641871306</v>
      </c>
      <c r="I84" s="18">
        <f t="shared" si="99"/>
        <v>2.6155116053305338</v>
      </c>
      <c r="J84" s="18">
        <f t="shared" si="100"/>
        <v>4.2215589804939446</v>
      </c>
      <c r="L84" t="str">
        <f t="shared" si="101"/>
        <v>21 Science, research, engineering and technology professionals</v>
      </c>
      <c r="M84" s="18">
        <f t="shared" si="102"/>
        <v>1.9354469422521614</v>
      </c>
      <c r="N84" s="18">
        <f t="shared" si="102"/>
        <v>-1.3403699225821741</v>
      </c>
      <c r="O84" s="18">
        <f t="shared" si="102"/>
        <v>3.521050642334389</v>
      </c>
      <c r="P84" s="18">
        <f t="shared" si="102"/>
        <v>1.0264203901536151</v>
      </c>
      <c r="Q84" s="18">
        <f t="shared" si="103"/>
        <v>1.8512117901237968</v>
      </c>
      <c r="S84" s="18">
        <f t="shared" si="104"/>
        <v>1.8512117901237968</v>
      </c>
      <c r="T84" s="18">
        <f t="shared" si="105"/>
        <v>2.2598991427946968</v>
      </c>
      <c r="U84" s="18">
        <f t="shared" si="106"/>
        <v>3.661344980707737</v>
      </c>
      <c r="W84" t="str">
        <f t="shared" si="107"/>
        <v>21 Science, research, engineering and technology professionals</v>
      </c>
      <c r="X84" s="18">
        <f t="shared" si="108"/>
        <v>1.4742795676719878</v>
      </c>
      <c r="Y84" s="18">
        <f t="shared" si="108"/>
        <v>19.685512502813651</v>
      </c>
      <c r="Z84" s="18">
        <f t="shared" si="108"/>
        <v>6.2786526397884401</v>
      </c>
      <c r="AA84" s="18">
        <f t="shared" si="108"/>
        <v>1.7694613307437157</v>
      </c>
      <c r="AB84" s="18">
        <f t="shared" si="109"/>
        <v>3.2508567100017371</v>
      </c>
      <c r="AD84" s="18">
        <f t="shared" si="110"/>
        <v>3.2508567100017371</v>
      </c>
      <c r="AE84" s="18">
        <f t="shared" si="111"/>
        <v>3.6782737522444542</v>
      </c>
      <c r="AF84" s="18">
        <f t="shared" si="112"/>
        <v>5.8163475171950862</v>
      </c>
    </row>
    <row r="85" spans="1:32" x14ac:dyDescent="0.2">
      <c r="A85" t="str">
        <f t="shared" si="95"/>
        <v>22 Health professionals</v>
      </c>
      <c r="B85" s="18">
        <f t="shared" si="96"/>
        <v>4.5736310556607096</v>
      </c>
      <c r="C85" s="18">
        <f t="shared" si="96"/>
        <v>-0.7695384392655269</v>
      </c>
      <c r="D85" s="18">
        <f t="shared" si="96"/>
        <v>-0.4552821222395087</v>
      </c>
      <c r="E85" s="18">
        <f t="shared" si="96"/>
        <v>0.32648854619474754</v>
      </c>
      <c r="F85" s="18">
        <f t="shared" si="97"/>
        <v>6.5218515147558165E-2</v>
      </c>
      <c r="H85" s="18">
        <f t="shared" si="98"/>
        <v>6.5218515147558165E-2</v>
      </c>
      <c r="I85" s="18">
        <f t="shared" si="99"/>
        <v>2.86006146167328</v>
      </c>
      <c r="J85" s="18">
        <f t="shared" si="100"/>
        <v>2.9040762299425538</v>
      </c>
      <c r="L85" t="str">
        <f t="shared" si="101"/>
        <v>22 Health professionals</v>
      </c>
      <c r="M85" s="18">
        <f t="shared" si="102"/>
        <v>4.1352454098971148</v>
      </c>
      <c r="N85" s="18">
        <f t="shared" si="102"/>
        <v>8.6750308555050069</v>
      </c>
      <c r="O85" s="18">
        <f t="shared" si="102"/>
        <v>-0.23968461358748749</v>
      </c>
      <c r="P85" s="18">
        <f t="shared" si="102"/>
        <v>0.45038293219030745</v>
      </c>
      <c r="Q85" s="18">
        <f t="shared" si="103"/>
        <v>0.21983166612993266</v>
      </c>
      <c r="S85" s="18">
        <f t="shared" si="104"/>
        <v>0.21983166612993266</v>
      </c>
      <c r="T85" s="18">
        <f t="shared" si="105"/>
        <v>2.1328982017179809</v>
      </c>
      <c r="U85" s="18">
        <f t="shared" si="106"/>
        <v>2.2971726450550234</v>
      </c>
      <c r="W85" t="str">
        <f t="shared" si="107"/>
        <v>22 Health professionals</v>
      </c>
      <c r="X85" s="18">
        <f t="shared" si="108"/>
        <v>4.6937567862999297</v>
      </c>
      <c r="Y85" s="18">
        <f t="shared" si="108"/>
        <v>-3.3231206456623918</v>
      </c>
      <c r="Z85" s="18">
        <f t="shared" si="108"/>
        <v>-0.52118051107133967</v>
      </c>
      <c r="AA85" s="18">
        <f t="shared" si="108"/>
        <v>0.2880181778515345</v>
      </c>
      <c r="AB85" s="18">
        <f t="shared" si="109"/>
        <v>1.7556543061414409E-2</v>
      </c>
      <c r="AD85" s="18">
        <f t="shared" si="110"/>
        <v>1.7556543061414409E-2</v>
      </c>
      <c r="AE85" s="18">
        <f t="shared" si="111"/>
        <v>3.0675057764457225</v>
      </c>
      <c r="AF85" s="18">
        <f t="shared" si="112"/>
        <v>3.0790118904250097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0.58572620399575115</v>
      </c>
      <c r="C86" s="18">
        <f t="shared" si="96"/>
        <v>0.97237556391027713</v>
      </c>
      <c r="D86" s="18">
        <f t="shared" si="96"/>
        <v>-0.62004968788462733</v>
      </c>
      <c r="E86" s="18">
        <f t="shared" si="96"/>
        <v>0.60607378863071215</v>
      </c>
      <c r="F86" s="18">
        <f t="shared" si="97"/>
        <v>0.19569427120287308</v>
      </c>
      <c r="H86" s="18">
        <f t="shared" si="98"/>
        <v>0.19569427120287308</v>
      </c>
      <c r="I86" s="18">
        <f t="shared" si="99"/>
        <v>2.7883018717679731</v>
      </c>
      <c r="J86" s="18">
        <f t="shared" si="100"/>
        <v>2.922073688980098</v>
      </c>
      <c r="L86" t="str">
        <f t="shared" si="101"/>
        <v>23 Teaching and other educational professionals</v>
      </c>
      <c r="M86" s="18">
        <f t="shared" si="102"/>
        <v>-0.76226436210318216</v>
      </c>
      <c r="N86" s="18">
        <f t="shared" si="102"/>
        <v>5.882901779101668</v>
      </c>
      <c r="O86" s="18">
        <f t="shared" si="102"/>
        <v>8.3657232438749674E-2</v>
      </c>
      <c r="P86" s="18">
        <f t="shared" si="102"/>
        <v>0.58092841293768682</v>
      </c>
      <c r="Q86" s="18">
        <f t="shared" si="103"/>
        <v>0.41489743286724501</v>
      </c>
      <c r="S86" s="18">
        <f t="shared" si="104"/>
        <v>0.41489743286724501</v>
      </c>
      <c r="T86" s="18">
        <f t="shared" si="105"/>
        <v>2.4510459956703867</v>
      </c>
      <c r="U86" s="18">
        <f t="shared" si="106"/>
        <v>2.749239343741583</v>
      </c>
      <c r="W86" t="str">
        <f t="shared" si="107"/>
        <v>23 Teaching and other educational professionals</v>
      </c>
      <c r="X86" s="18">
        <f t="shared" si="108"/>
        <v>1.1861340759527828</v>
      </c>
      <c r="Y86" s="18">
        <f t="shared" si="108"/>
        <v>-1.1108551506217146</v>
      </c>
      <c r="Z86" s="18">
        <f t="shared" si="108"/>
        <v>-0.94639778228972071</v>
      </c>
      <c r="AA86" s="18">
        <f t="shared" si="108"/>
        <v>0.61808225234405434</v>
      </c>
      <c r="AB86" s="18">
        <f t="shared" si="109"/>
        <v>9.3862467747496403E-2</v>
      </c>
      <c r="AD86" s="18">
        <f t="shared" si="110"/>
        <v>9.3862467747496403E-2</v>
      </c>
      <c r="AE86" s="18">
        <f t="shared" si="111"/>
        <v>2.9365228780808161</v>
      </c>
      <c r="AF86" s="18">
        <f t="shared" si="112"/>
        <v>2.9992594804801209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2.6444978684249332</v>
      </c>
      <c r="C87" s="18">
        <f t="shared" si="96"/>
        <v>5.2842182126372927</v>
      </c>
      <c r="D87" s="18">
        <f t="shared" si="96"/>
        <v>1.0267764516760591</v>
      </c>
      <c r="E87" s="18">
        <f t="shared" si="96"/>
        <v>0.90668740410397852</v>
      </c>
      <c r="F87" s="18">
        <f t="shared" si="97"/>
        <v>0.94670121734394819</v>
      </c>
      <c r="H87" s="18">
        <f t="shared" si="98"/>
        <v>0.94670121734394819</v>
      </c>
      <c r="I87" s="18">
        <f t="shared" si="99"/>
        <v>2.7939218807111033</v>
      </c>
      <c r="J87" s="18">
        <f t="shared" si="100"/>
        <v>3.4517548708252743</v>
      </c>
      <c r="L87" t="str">
        <f t="shared" si="101"/>
        <v>24 Business, media and public service professionals</v>
      </c>
      <c r="M87" s="18">
        <f t="shared" si="102"/>
        <v>1.2552539576603072</v>
      </c>
      <c r="N87" s="18">
        <f t="shared" si="102"/>
        <v>4.0453476328244697</v>
      </c>
      <c r="O87" s="18">
        <f t="shared" si="102"/>
        <v>1.2041970802846302</v>
      </c>
      <c r="P87" s="18">
        <f t="shared" si="102"/>
        <v>0.7268107734524909</v>
      </c>
      <c r="Q87" s="18">
        <f t="shared" si="103"/>
        <v>0.88568880972788033</v>
      </c>
      <c r="S87" s="18">
        <f t="shared" si="104"/>
        <v>0.88568880972788033</v>
      </c>
      <c r="T87" s="18">
        <f t="shared" si="105"/>
        <v>2.528330493551123</v>
      </c>
      <c r="U87" s="18">
        <f t="shared" si="106"/>
        <v>3.1645788088987992</v>
      </c>
      <c r="W87" t="str">
        <f t="shared" si="107"/>
        <v>24 Business, media and public service professionals</v>
      </c>
      <c r="X87" s="18">
        <f t="shared" si="108"/>
        <v>4.5959506403357775</v>
      </c>
      <c r="Y87" s="18">
        <f t="shared" si="108"/>
        <v>6.8889708240784886</v>
      </c>
      <c r="Z87" s="18">
        <f t="shared" si="108"/>
        <v>0.80127976796398048</v>
      </c>
      <c r="AA87" s="18">
        <f t="shared" si="108"/>
        <v>1.1338952188858942</v>
      </c>
      <c r="AB87" s="18">
        <f t="shared" si="109"/>
        <v>1.0229016319609707</v>
      </c>
      <c r="AD87" s="18">
        <f t="shared" si="110"/>
        <v>1.0229016319609707</v>
      </c>
      <c r="AE87" s="18">
        <f t="shared" si="111"/>
        <v>3.1156641700868182</v>
      </c>
      <c r="AF87" s="18">
        <f t="shared" si="112"/>
        <v>3.7986345368408392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2.4487135619122524</v>
      </c>
      <c r="C88" s="18">
        <f t="shared" si="96"/>
        <v>7.0224229440776886</v>
      </c>
      <c r="D88" s="18">
        <f t="shared" si="96"/>
        <v>-1.0789177314609932</v>
      </c>
      <c r="E88" s="18">
        <f t="shared" si="96"/>
        <v>0.83431164229017529</v>
      </c>
      <c r="F88" s="18">
        <f t="shared" si="97"/>
        <v>0.19249194374499901</v>
      </c>
      <c r="H88" s="18">
        <f t="shared" si="98"/>
        <v>0.19249194374499901</v>
      </c>
      <c r="I88" s="18">
        <f t="shared" si="99"/>
        <v>2.2992097869448225</v>
      </c>
      <c r="J88" s="18">
        <f t="shared" si="100"/>
        <v>2.4397756521581382</v>
      </c>
      <c r="L88" t="str">
        <f t="shared" si="101"/>
        <v>31 Science, engineering and technology associate professionals</v>
      </c>
      <c r="M88" s="18">
        <f t="shared" si="102"/>
        <v>3.4360930779057552</v>
      </c>
      <c r="N88" s="18">
        <f t="shared" si="102"/>
        <v>2.236988012162211</v>
      </c>
      <c r="O88" s="18">
        <f t="shared" si="102"/>
        <v>-2.2604914235230256</v>
      </c>
      <c r="P88" s="18">
        <f t="shared" si="102"/>
        <v>0.38085121393072185</v>
      </c>
      <c r="Q88" s="18">
        <f t="shared" si="103"/>
        <v>-0.50743370945578459</v>
      </c>
      <c r="S88" s="18">
        <f t="shared" si="104"/>
        <v>-0.50743370945578459</v>
      </c>
      <c r="T88" s="18">
        <f t="shared" si="105"/>
        <v>1.9416497258321952</v>
      </c>
      <c r="U88" s="18">
        <f t="shared" si="106"/>
        <v>1.5574866217139105</v>
      </c>
      <c r="W88" t="str">
        <f t="shared" si="107"/>
        <v>31 Science, engineering and technology associate professionals</v>
      </c>
      <c r="X88" s="18">
        <f t="shared" si="108"/>
        <v>0.12188315746404221</v>
      </c>
      <c r="Y88" s="18">
        <f t="shared" si="108"/>
        <v>19.259510340239338</v>
      </c>
      <c r="Z88" s="18">
        <f t="shared" si="108"/>
        <v>1.3299262883939678</v>
      </c>
      <c r="AA88" s="18">
        <f t="shared" si="108"/>
        <v>1.619605030383231</v>
      </c>
      <c r="AB88" s="18">
        <f t="shared" si="109"/>
        <v>1.5229535526246174</v>
      </c>
      <c r="AD88" s="18">
        <f t="shared" si="110"/>
        <v>1.5229535526246174</v>
      </c>
      <c r="AE88" s="18">
        <f t="shared" si="111"/>
        <v>3.0267841549191266</v>
      </c>
      <c r="AF88" s="18">
        <f t="shared" si="112"/>
        <v>4.0674185741350177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3.2575600179258313</v>
      </c>
      <c r="C89" s="18">
        <f t="shared" si="96"/>
        <v>1.5399218581526819</v>
      </c>
      <c r="D89" s="18">
        <f t="shared" si="96"/>
        <v>9.0902161193139541</v>
      </c>
      <c r="E89" s="18">
        <f t="shared" si="96"/>
        <v>1.3033629173607952</v>
      </c>
      <c r="F89" s="18">
        <f t="shared" si="97"/>
        <v>3.8351773832059344</v>
      </c>
      <c r="H89" s="18">
        <f t="shared" si="98"/>
        <v>3.8351773832059344</v>
      </c>
      <c r="I89" s="18">
        <f t="shared" si="99"/>
        <v>4.3779868697881197</v>
      </c>
      <c r="J89" s="18">
        <f t="shared" si="100"/>
        <v>6.7402803219077212</v>
      </c>
      <c r="L89" t="str">
        <f t="shared" si="101"/>
        <v>32 Health and social care associate professionals</v>
      </c>
      <c r="M89" s="18">
        <f t="shared" si="102"/>
        <v>0.42024357855756644</v>
      </c>
      <c r="N89" s="18">
        <f t="shared" si="102"/>
        <v>13.349444555573253</v>
      </c>
      <c r="O89" s="18">
        <f t="shared" si="102"/>
        <v>5.7640990395936065</v>
      </c>
      <c r="P89" s="18">
        <f t="shared" si="102"/>
        <v>0.98271607818809503</v>
      </c>
      <c r="Q89" s="18">
        <f>IF(AND(Q$6-O$6 &lt;&gt; 0,O15&lt;&gt;0,Q15&lt;&gt;0),(EXP(LN(Q15/O15)/(Q$6-O$6))-1)*100,0)</f>
        <v>2.5519972918894629</v>
      </c>
      <c r="S89" s="18">
        <f t="shared" si="104"/>
        <v>2.5519972918894629</v>
      </c>
      <c r="T89" s="18">
        <f t="shared" si="105"/>
        <v>3.251710188723278</v>
      </c>
      <c r="U89" s="18">
        <f t="shared" si="106"/>
        <v>4.9881881425694274</v>
      </c>
      <c r="W89" t="str">
        <f t="shared" si="107"/>
        <v>32 Health and social care associate professionals</v>
      </c>
      <c r="X89" s="18">
        <f t="shared" si="108"/>
        <v>3.9535685772381646</v>
      </c>
      <c r="Y89" s="18">
        <f t="shared" si="108"/>
        <v>-1.1158781775926108</v>
      </c>
      <c r="Z89" s="18">
        <f t="shared" si="108"/>
        <v>9.8852480330625436</v>
      </c>
      <c r="AA89" s="18">
        <f t="shared" si="108"/>
        <v>1.3704755827581128</v>
      </c>
      <c r="AB89" s="18">
        <f t="shared" si="109"/>
        <v>4.1327778030033624</v>
      </c>
      <c r="AD89" s="18">
        <f t="shared" si="110"/>
        <v>4.1327778030033624</v>
      </c>
      <c r="AE89" s="18">
        <f t="shared" si="111"/>
        <v>4.6426369307018822</v>
      </c>
      <c r="AF89" s="18">
        <f t="shared" si="112"/>
        <v>7.1332693436027661</v>
      </c>
    </row>
    <row r="90" spans="1:32" x14ac:dyDescent="0.2">
      <c r="A90" t="str">
        <f t="shared" si="95"/>
        <v>33 Protective service occupations</v>
      </c>
      <c r="B90" s="18">
        <f t="shared" si="96"/>
        <v>-1.3521115763078351</v>
      </c>
      <c r="C90" s="18">
        <f t="shared" si="96"/>
        <v>4.7557928157846652</v>
      </c>
      <c r="D90" s="18">
        <f t="shared" si="96"/>
        <v>-2.7464136851063081</v>
      </c>
      <c r="E90" s="18">
        <f t="shared" si="96"/>
        <v>0.6476694372816505</v>
      </c>
      <c r="F90" s="18">
        <f t="shared" si="97"/>
        <v>-0.49665276381430923</v>
      </c>
      <c r="H90" s="18">
        <f t="shared" si="98"/>
        <v>-0.49665276381430923</v>
      </c>
      <c r="I90" s="18">
        <f t="shared" si="99"/>
        <v>1.796405394373024</v>
      </c>
      <c r="J90" s="18">
        <f t="shared" si="100"/>
        <v>1.4125294439629066</v>
      </c>
      <c r="L90" t="str">
        <f t="shared" si="101"/>
        <v>33 Protective service occupations</v>
      </c>
      <c r="M90" s="18">
        <f t="shared" si="102"/>
        <v>-2.2609390359298098</v>
      </c>
      <c r="N90" s="18">
        <f t="shared" si="102"/>
        <v>2.9567526970633695</v>
      </c>
      <c r="O90" s="18">
        <f t="shared" si="102"/>
        <v>-3.0193990548079142</v>
      </c>
      <c r="P90" s="18">
        <f t="shared" si="102"/>
        <v>-0.10435951052035763</v>
      </c>
      <c r="Q90" s="18">
        <f t="shared" si="103"/>
        <v>-1.0856471089308428</v>
      </c>
      <c r="S90" s="18">
        <f t="shared" si="104"/>
        <v>-1.0856471089308428</v>
      </c>
      <c r="T90" s="18">
        <f t="shared" si="105"/>
        <v>1.4573281364416379</v>
      </c>
      <c r="U90" s="18">
        <f t="shared" si="106"/>
        <v>0.58438442577419814</v>
      </c>
      <c r="W90" t="str">
        <f t="shared" si="107"/>
        <v>33 Protective service occupations</v>
      </c>
      <c r="X90" s="18">
        <f t="shared" si="108"/>
        <v>1.7966668463686331</v>
      </c>
      <c r="Y90" s="18">
        <f t="shared" si="108"/>
        <v>10.389349941786573</v>
      </c>
      <c r="Z90" s="18">
        <f t="shared" si="108"/>
        <v>-1.9662192831374492</v>
      </c>
      <c r="AA90" s="18">
        <f t="shared" si="108"/>
        <v>2.4989706704085846</v>
      </c>
      <c r="AB90" s="18">
        <f t="shared" si="109"/>
        <v>0.98842210848271161</v>
      </c>
      <c r="AD90" s="18">
        <f t="shared" si="110"/>
        <v>0.98842210848271161</v>
      </c>
      <c r="AE90" s="18">
        <f t="shared" si="111"/>
        <v>2.7049330512918468</v>
      </c>
      <c r="AF90" s="18">
        <f t="shared" si="112"/>
        <v>3.4003692347692072</v>
      </c>
    </row>
    <row r="91" spans="1:32" x14ac:dyDescent="0.2">
      <c r="A91" t="str">
        <f t="shared" si="95"/>
        <v>34 Culture, media and sports occupations</v>
      </c>
      <c r="B91" s="18">
        <f t="shared" si="96"/>
        <v>-3.0182330273154867</v>
      </c>
      <c r="C91" s="18">
        <f t="shared" si="96"/>
        <v>4.6736006250897244</v>
      </c>
      <c r="D91" s="18">
        <f t="shared" si="96"/>
        <v>-1.6815655725860745</v>
      </c>
      <c r="E91" s="18">
        <f t="shared" si="96"/>
        <v>0.81221413555236932</v>
      </c>
      <c r="F91" s="18">
        <f t="shared" si="97"/>
        <v>-2.599580440686422E-2</v>
      </c>
      <c r="H91" s="18">
        <f t="shared" si="98"/>
        <v>-2.599580440686422E-2</v>
      </c>
      <c r="I91" s="18">
        <f t="shared" si="99"/>
        <v>2.4731211799997821</v>
      </c>
      <c r="J91" s="18">
        <f t="shared" si="100"/>
        <v>2.4546658815910227</v>
      </c>
      <c r="L91" t="str">
        <f t="shared" si="101"/>
        <v>34 Culture, media and sports occupations</v>
      </c>
      <c r="M91" s="18">
        <f t="shared" si="102"/>
        <v>-4.4237523733386519</v>
      </c>
      <c r="N91" s="18">
        <f t="shared" si="102"/>
        <v>0.32408408466682026</v>
      </c>
      <c r="O91" s="18">
        <f t="shared" si="102"/>
        <v>-1.8393782313944174</v>
      </c>
      <c r="P91" s="18">
        <f t="shared" si="102"/>
        <v>1.0395248631382525</v>
      </c>
      <c r="Q91" s="18">
        <f t="shared" si="103"/>
        <v>7.0629190363535876E-2</v>
      </c>
      <c r="S91" s="18">
        <f t="shared" si="104"/>
        <v>7.0629190363535876E-2</v>
      </c>
      <c r="T91" s="18">
        <f t="shared" si="105"/>
        <v>2.1659848924016067</v>
      </c>
      <c r="U91" s="18">
        <f t="shared" si="106"/>
        <v>2.2183792331246899</v>
      </c>
      <c r="W91" t="str">
        <f t="shared" si="107"/>
        <v>34 Culture, media and sports occupations</v>
      </c>
      <c r="X91" s="18">
        <f t="shared" si="108"/>
        <v>-1.394520648859876</v>
      </c>
      <c r="Y91" s="18">
        <f t="shared" si="108"/>
        <v>9.3214555106509991</v>
      </c>
      <c r="Z91" s="18">
        <f>IF(AND(AA$6-Z$6 &lt;&gt; 0,Z17&lt;&gt;0,AA17&lt;&gt;0),(EXP(LN(AA17/Z17)/(AA$6-Z$6))-1)*100,0)</f>
        <v>-1.5277853592634894</v>
      </c>
      <c r="AA91" s="18">
        <f t="shared" si="108"/>
        <v>0.58834414695576598</v>
      </c>
      <c r="AB91" s="18">
        <f t="shared" si="109"/>
        <v>-0.12203744833400032</v>
      </c>
      <c r="AD91" s="18">
        <f t="shared" si="110"/>
        <v>-0.12203744833400032</v>
      </c>
      <c r="AE91" s="18">
        <f t="shared" si="111"/>
        <v>2.7622921162811842</v>
      </c>
      <c r="AF91" s="18">
        <f t="shared" si="112"/>
        <v>2.6791979606976213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0.7836378965435653</v>
      </c>
      <c r="C92" s="18">
        <f t="shared" si="96"/>
        <v>1.8764738479476462</v>
      </c>
      <c r="D92" s="18">
        <f t="shared" si="96"/>
        <v>0.42113885880559199</v>
      </c>
      <c r="E92" s="18">
        <f t="shared" si="96"/>
        <v>0.53300800522424474</v>
      </c>
      <c r="F92" s="18">
        <f t="shared" si="97"/>
        <v>0.49570444968860539</v>
      </c>
      <c r="H92" s="18">
        <f t="shared" si="98"/>
        <v>0.49570444968860539</v>
      </c>
      <c r="I92" s="18">
        <f t="shared" si="99"/>
        <v>2.6319809007380846</v>
      </c>
      <c r="J92" s="18">
        <f t="shared" si="100"/>
        <v>2.9803568334793695</v>
      </c>
      <c r="L92" t="str">
        <f t="shared" si="101"/>
        <v>35 Business and public service associate professionals</v>
      </c>
      <c r="M92" s="18">
        <f t="shared" si="102"/>
        <v>9.6061254819379549E-2</v>
      </c>
      <c r="N92" s="18">
        <f t="shared" si="102"/>
        <v>2.8583906413155891</v>
      </c>
      <c r="O92" s="18">
        <f t="shared" si="102"/>
        <v>0.15133104693476618</v>
      </c>
      <c r="P92" s="18">
        <f t="shared" si="102"/>
        <v>0.23101288986580037</v>
      </c>
      <c r="Q92" s="18">
        <f t="shared" si="103"/>
        <v>0.20444523404254955</v>
      </c>
      <c r="S92" s="18">
        <f t="shared" si="104"/>
        <v>0.20444523404254955</v>
      </c>
      <c r="T92" s="18">
        <f t="shared" si="105"/>
        <v>2.2220060651384488</v>
      </c>
      <c r="U92" s="18">
        <f t="shared" si="106"/>
        <v>2.3729056301593054</v>
      </c>
      <c r="W92" t="str">
        <f t="shared" si="107"/>
        <v>35 Business and public service associate professionals</v>
      </c>
      <c r="X92" s="18">
        <f t="shared" si="108"/>
        <v>1.5339877071216756</v>
      </c>
      <c r="Y92" s="18">
        <f t="shared" si="108"/>
        <v>0.84244316087824789</v>
      </c>
      <c r="Z92" s="18">
        <f t="shared" si="108"/>
        <v>0.707752518579019</v>
      </c>
      <c r="AA92" s="18">
        <f t="shared" si="108"/>
        <v>0.84004073118559841</v>
      </c>
      <c r="AB92" s="18">
        <f t="shared" si="109"/>
        <v>0.79592536359849309</v>
      </c>
      <c r="AD92" s="18">
        <f t="shared" si="110"/>
        <v>0.79592536359849309</v>
      </c>
      <c r="AE92" s="18">
        <f t="shared" si="111"/>
        <v>3.0482156264233229</v>
      </c>
      <c r="AF92" s="18">
        <f t="shared" si="112"/>
        <v>3.5813843289825842</v>
      </c>
    </row>
    <row r="93" spans="1:32" x14ac:dyDescent="0.2">
      <c r="A93" t="str">
        <f t="shared" si="95"/>
        <v>41 Administrative occupations</v>
      </c>
      <c r="B93" s="18">
        <f t="shared" si="96"/>
        <v>-1.3075988997870547</v>
      </c>
      <c r="C93" s="18">
        <f t="shared" si="96"/>
        <v>1.8906464275516122</v>
      </c>
      <c r="D93" s="18">
        <f t="shared" si="96"/>
        <v>0.48551750252159298</v>
      </c>
      <c r="E93" s="18">
        <f t="shared" si="96"/>
        <v>-0.46245308336075874</v>
      </c>
      <c r="F93" s="18">
        <f t="shared" si="97"/>
        <v>-0.14746075103552192</v>
      </c>
      <c r="H93" s="18">
        <f t="shared" si="98"/>
        <v>-0.14746075103552192</v>
      </c>
      <c r="I93" s="18">
        <f t="shared" si="99"/>
        <v>2.7725322074071412</v>
      </c>
      <c r="J93" s="18">
        <f t="shared" si="100"/>
        <v>2.6723289333620004</v>
      </c>
      <c r="L93" t="str">
        <f t="shared" si="101"/>
        <v>41 Administrative occupations</v>
      </c>
      <c r="M93" s="18">
        <f t="shared" si="102"/>
        <v>-2.4902074294212317</v>
      </c>
      <c r="N93" s="18">
        <f t="shared" si="102"/>
        <v>15.567608377397612</v>
      </c>
      <c r="O93" s="18">
        <f t="shared" si="102"/>
        <v>0.8899444528708278</v>
      </c>
      <c r="P93" s="18">
        <f t="shared" si="102"/>
        <v>0.76405397489387461</v>
      </c>
      <c r="Q93" s="18">
        <f t="shared" si="103"/>
        <v>0.80600000385009363</v>
      </c>
      <c r="S93" s="18">
        <f t="shared" si="104"/>
        <v>0.80600000385009363</v>
      </c>
      <c r="T93" s="18">
        <f t="shared" si="105"/>
        <v>2.2437875384111905</v>
      </c>
      <c r="U93" s="18">
        <f t="shared" si="106"/>
        <v>2.8437954290391199</v>
      </c>
      <c r="W93" t="str">
        <f t="shared" si="107"/>
        <v>41 Administrative occupations</v>
      </c>
      <c r="X93" s="18">
        <f t="shared" si="108"/>
        <v>-0.91536895550052844</v>
      </c>
      <c r="Y93" s="18">
        <f t="shared" si="108"/>
        <v>-2.4670707699162131</v>
      </c>
      <c r="Z93" s="18">
        <f t="shared" si="108"/>
        <v>0.33112552578762333</v>
      </c>
      <c r="AA93" s="18">
        <f t="shared" si="108"/>
        <v>-0.9776600548841996</v>
      </c>
      <c r="AB93" s="18">
        <f t="shared" si="109"/>
        <v>-0.54330623974432335</v>
      </c>
      <c r="AD93" s="18">
        <f t="shared" si="110"/>
        <v>-0.54330623974432335</v>
      </c>
      <c r="AE93" s="18">
        <f t="shared" si="111"/>
        <v>2.9626379074054965</v>
      </c>
      <c r="AF93" s="18">
        <f t="shared" si="112"/>
        <v>2.6065382227682177</v>
      </c>
    </row>
    <row r="94" spans="1:32" x14ac:dyDescent="0.2">
      <c r="A94" t="str">
        <f t="shared" si="95"/>
        <v>42 Secretarial and related occupations</v>
      </c>
      <c r="B94" s="18">
        <f t="shared" si="96"/>
        <v>-3.3360412313618859</v>
      </c>
      <c r="C94" s="18">
        <f t="shared" si="96"/>
        <v>-3.3358355048500488</v>
      </c>
      <c r="D94" s="18">
        <f t="shared" si="96"/>
        <v>-1.9932724495706045</v>
      </c>
      <c r="E94" s="18">
        <f t="shared" si="96"/>
        <v>-2.6236615852085143</v>
      </c>
      <c r="F94" s="18">
        <f t="shared" si="97"/>
        <v>-2.41398369125565</v>
      </c>
      <c r="H94" s="18">
        <f t="shared" si="98"/>
        <v>-2.41398369125565</v>
      </c>
      <c r="I94" s="18">
        <f t="shared" si="99"/>
        <v>2.4943437622393594</v>
      </c>
      <c r="J94" s="18">
        <f t="shared" si="100"/>
        <v>0.87869563120293037</v>
      </c>
      <c r="L94" t="str">
        <f t="shared" si="101"/>
        <v>42 Secretarial and related occupations</v>
      </c>
      <c r="M94" s="18">
        <f t="shared" si="102"/>
        <v>-5.8317463735538251</v>
      </c>
      <c r="N94" s="18">
        <f t="shared" si="102"/>
        <v>-8.2656512398498805</v>
      </c>
      <c r="O94" s="18">
        <f t="shared" si="102"/>
        <v>-0.64042002831983247</v>
      </c>
      <c r="P94" s="18">
        <f t="shared" si="102"/>
        <v>1.1046997079581677</v>
      </c>
      <c r="Q94" s="18">
        <f t="shared" si="103"/>
        <v>0.51961380882759034</v>
      </c>
      <c r="S94" s="18">
        <f t="shared" si="104"/>
        <v>0.51961380882759034</v>
      </c>
      <c r="T94" s="18">
        <f t="shared" si="105"/>
        <v>1.8741654667334462</v>
      </c>
      <c r="U94" s="18">
        <f t="shared" si="106"/>
        <v>2.278320623664265</v>
      </c>
      <c r="W94" t="str">
        <f t="shared" si="107"/>
        <v>42 Secretarial and related occupations</v>
      </c>
      <c r="X94" s="18">
        <f t="shared" si="108"/>
        <v>-3.2188102256283213</v>
      </c>
      <c r="Y94" s="18">
        <f t="shared" si="108"/>
        <v>-3.1196739278087859</v>
      </c>
      <c r="Z94" s="18">
        <f t="shared" si="108"/>
        <v>-2.0510815617668543</v>
      </c>
      <c r="AA94" s="18">
        <f t="shared" si="108"/>
        <v>-2.8235453755953377</v>
      </c>
      <c r="AB94" s="18">
        <f t="shared" si="109"/>
        <v>-2.566736704967143</v>
      </c>
      <c r="AD94" s="18">
        <f t="shared" si="110"/>
        <v>-2.566736704967143</v>
      </c>
      <c r="AE94" s="18">
        <f t="shared" si="111"/>
        <v>2.5189887204668082</v>
      </c>
      <c r="AF94" s="18">
        <f t="shared" si="112"/>
        <v>0.81430040390340075</v>
      </c>
    </row>
    <row r="95" spans="1:32" x14ac:dyDescent="0.2">
      <c r="A95" t="str">
        <f t="shared" si="95"/>
        <v>51 Skilled agricultural and related trades</v>
      </c>
      <c r="B95" s="18">
        <f t="shared" si="96"/>
        <v>1.3759196399276252</v>
      </c>
      <c r="C95" s="18">
        <f t="shared" si="96"/>
        <v>-20.525588523946226</v>
      </c>
      <c r="D95" s="18">
        <f t="shared" si="96"/>
        <v>0.65505259695415319</v>
      </c>
      <c r="E95" s="18">
        <f t="shared" si="96"/>
        <v>1.53869756926035</v>
      </c>
      <c r="F95" s="18">
        <f t="shared" si="97"/>
        <v>1.2432906501308016</v>
      </c>
      <c r="H95" s="18">
        <f t="shared" si="98"/>
        <v>1.2432906501308016</v>
      </c>
      <c r="I95" s="18">
        <f t="shared" si="99"/>
        <v>3.210942520272364</v>
      </c>
      <c r="J95" s="18">
        <f t="shared" si="100"/>
        <v>4.0353678322154529</v>
      </c>
      <c r="L95" t="str">
        <f t="shared" si="101"/>
        <v>51 Skilled agricultural and related trades</v>
      </c>
      <c r="M95" s="18">
        <f t="shared" si="102"/>
        <v>3.758899470645849</v>
      </c>
      <c r="N95" s="18">
        <f t="shared" si="102"/>
        <v>-29.826901472927826</v>
      </c>
      <c r="O95" s="18">
        <f t="shared" si="102"/>
        <v>0.12913465187271989</v>
      </c>
      <c r="P95" s="18">
        <f t="shared" si="102"/>
        <v>1.2272813945220173</v>
      </c>
      <c r="Q95" s="18">
        <f t="shared" si="103"/>
        <v>0.85990077168576207</v>
      </c>
      <c r="S95" s="18">
        <f t="shared" si="104"/>
        <v>0.85990077168576207</v>
      </c>
      <c r="T95" s="18">
        <f t="shared" si="105"/>
        <v>2.9096306621128054</v>
      </c>
      <c r="U95" s="18">
        <f t="shared" si="106"/>
        <v>3.497060051399381</v>
      </c>
      <c r="W95" t="str">
        <f t="shared" si="107"/>
        <v>51 Skilled agricultural and related trades</v>
      </c>
      <c r="X95" s="18">
        <f t="shared" si="108"/>
        <v>-8.5814311043566072</v>
      </c>
      <c r="Y95" s="18">
        <f t="shared" si="108"/>
        <v>33.152304853512504</v>
      </c>
      <c r="Z95" s="18">
        <f t="shared" si="108"/>
        <v>2.1903918557065083</v>
      </c>
      <c r="AA95" s="18">
        <f t="shared" si="108"/>
        <v>2.3524025948781668</v>
      </c>
      <c r="AB95" s="18">
        <f t="shared" si="109"/>
        <v>2.2983704964888663</v>
      </c>
      <c r="AD95" s="18">
        <f t="shared" si="110"/>
        <v>2.2983704964888663</v>
      </c>
      <c r="AE95" s="18">
        <f t="shared" si="111"/>
        <v>4.0583764666311639</v>
      </c>
      <c r="AF95" s="18">
        <f t="shared" si="112"/>
        <v>5.4679141262595321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3.2234411951614916E-2</v>
      </c>
      <c r="C96" s="18">
        <f t="shared" si="96"/>
        <v>-13.52581963048689</v>
      </c>
      <c r="D96" s="18">
        <f t="shared" si="96"/>
        <v>0.52279064330462699</v>
      </c>
      <c r="E96" s="18">
        <f t="shared" si="96"/>
        <v>-0.33021092243989969</v>
      </c>
      <c r="F96" s="18">
        <f t="shared" si="97"/>
        <v>-4.6684368305405233E-2</v>
      </c>
      <c r="H96" s="18">
        <f t="shared" si="98"/>
        <v>-4.6684368305405233E-2</v>
      </c>
      <c r="I96" s="18">
        <f t="shared" si="99"/>
        <v>2.2042123670955149</v>
      </c>
      <c r="J96" s="18">
        <f t="shared" si="100"/>
        <v>2.1698398141353659</v>
      </c>
      <c r="L96" t="str">
        <f t="shared" si="101"/>
        <v>52 Skilled metal, electrical and electronic trades</v>
      </c>
      <c r="M96" s="18">
        <f t="shared" si="102"/>
        <v>-0.37488312556077652</v>
      </c>
      <c r="N96" s="18">
        <f t="shared" si="102"/>
        <v>-12.970443149097843</v>
      </c>
      <c r="O96" s="18">
        <f t="shared" si="102"/>
        <v>-3.2050451007115122E-2</v>
      </c>
      <c r="P96" s="18">
        <f t="shared" si="102"/>
        <v>-0.52766979801761593</v>
      </c>
      <c r="Q96" s="18">
        <f t="shared" si="103"/>
        <v>-0.36273697155811968</v>
      </c>
      <c r="S96" s="18">
        <f t="shared" si="104"/>
        <v>-0.36273697155811968</v>
      </c>
      <c r="T96" s="18">
        <f t="shared" si="105"/>
        <v>2.0898432954690183</v>
      </c>
      <c r="U96" s="18">
        <f t="shared" si="106"/>
        <v>1.8201591893784119</v>
      </c>
      <c r="W96" t="str">
        <f t="shared" si="107"/>
        <v>52 Skilled metal, electrical and electronic trades</v>
      </c>
      <c r="X96" s="18">
        <f t="shared" si="108"/>
        <v>13.462417333601717</v>
      </c>
      <c r="Y96" s="18">
        <f t="shared" si="108"/>
        <v>-26.892862263065286</v>
      </c>
      <c r="Z96" s="18">
        <f t="shared" si="108"/>
        <v>12.836220750314521</v>
      </c>
      <c r="AA96" s="18">
        <f t="shared" si="108"/>
        <v>2.3750131291389032</v>
      </c>
      <c r="AB96" s="18">
        <f t="shared" si="109"/>
        <v>5.7496221390539448</v>
      </c>
      <c r="AD96" s="18">
        <f t="shared" si="110"/>
        <v>5.7496221390539448</v>
      </c>
      <c r="AE96" s="18">
        <f t="shared" si="111"/>
        <v>4.8973370698416341</v>
      </c>
      <c r="AF96" s="18">
        <f t="shared" si="112"/>
        <v>8.4185950490438302</v>
      </c>
    </row>
    <row r="97" spans="1:32" x14ac:dyDescent="0.2">
      <c r="A97" t="str">
        <f t="shared" si="95"/>
        <v>53 Skilled construction and building trades</v>
      </c>
      <c r="B97" s="18">
        <f t="shared" si="96"/>
        <v>-1.8518091155279581</v>
      </c>
      <c r="C97" s="18">
        <f t="shared" si="96"/>
        <v>-10.088234785248606</v>
      </c>
      <c r="D97" s="18">
        <f t="shared" si="96"/>
        <v>0.62215847701141413</v>
      </c>
      <c r="E97" s="18">
        <f t="shared" si="96"/>
        <v>-0.83658873723564398</v>
      </c>
      <c r="F97" s="18">
        <f t="shared" si="97"/>
        <v>-0.35270469752332057</v>
      </c>
      <c r="H97" s="18">
        <f t="shared" si="98"/>
        <v>-0.35270469752332057</v>
      </c>
      <c r="I97" s="18">
        <f t="shared" si="99"/>
        <v>2.3571859453768162</v>
      </c>
      <c r="J97" s="18">
        <f t="shared" si="100"/>
        <v>2.1045165411083921</v>
      </c>
      <c r="L97" t="str">
        <f t="shared" si="101"/>
        <v>53 Skilled construction and building trades</v>
      </c>
      <c r="M97" s="18">
        <f t="shared" si="102"/>
        <v>-1.9463549440864925</v>
      </c>
      <c r="N97" s="18">
        <f t="shared" si="102"/>
        <v>-10.208935640597339</v>
      </c>
      <c r="O97" s="18">
        <f t="shared" si="102"/>
        <v>0.77429205833550174</v>
      </c>
      <c r="P97" s="18">
        <f t="shared" si="102"/>
        <v>-0.87854586016721248</v>
      </c>
      <c r="Q97" s="18">
        <f t="shared" si="103"/>
        <v>-0.33063414864525908</v>
      </c>
      <c r="S97" s="18">
        <f t="shared" si="104"/>
        <v>-0.33063414864525908</v>
      </c>
      <c r="T97" s="18">
        <f t="shared" si="105"/>
        <v>2.360649292827155</v>
      </c>
      <c r="U97" s="18">
        <f t="shared" si="106"/>
        <v>2.1237943482933952</v>
      </c>
      <c r="W97" t="str">
        <f t="shared" si="107"/>
        <v>53 Skilled construction and building trades</v>
      </c>
      <c r="X97" s="18">
        <f t="shared" si="108"/>
        <v>3.5940298165095586</v>
      </c>
      <c r="Y97" s="18">
        <f t="shared" si="108"/>
        <v>-4.0174300445512294</v>
      </c>
      <c r="Z97" s="18">
        <f t="shared" si="108"/>
        <v>-7.8773229159626146</v>
      </c>
      <c r="AA97" s="18">
        <f t="shared" si="108"/>
        <v>1.8873496526334632</v>
      </c>
      <c r="AB97" s="18">
        <f t="shared" si="109"/>
        <v>-1.4774387355791285</v>
      </c>
      <c r="AD97" s="18">
        <f t="shared" si="110"/>
        <v>-1.4774387355791285</v>
      </c>
      <c r="AE97" s="18">
        <f t="shared" si="111"/>
        <v>2.1923450870547923</v>
      </c>
      <c r="AF97" s="18">
        <f t="shared" si="112"/>
        <v>1.1343104774437673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-3.0884228248643231</v>
      </c>
      <c r="C98" s="18">
        <f t="shared" si="96"/>
        <v>-8.0822678603505445</v>
      </c>
      <c r="D98" s="18">
        <f t="shared" si="96"/>
        <v>1.9706740032621406</v>
      </c>
      <c r="E98" s="18">
        <f t="shared" si="96"/>
        <v>0.6325803882284875</v>
      </c>
      <c r="F98" s="18">
        <f t="shared" si="97"/>
        <v>1.0766491362091513</v>
      </c>
      <c r="H98" s="18">
        <f t="shared" si="98"/>
        <v>1.0766491362091513</v>
      </c>
      <c r="I98" s="18">
        <f t="shared" si="99"/>
        <v>2.6633808539557879</v>
      </c>
      <c r="J98" s="18">
        <f t="shared" si="100"/>
        <v>3.4264139243145308</v>
      </c>
      <c r="L98" t="str">
        <f t="shared" si="101"/>
        <v>54 Textiles, printing and other skilled trades</v>
      </c>
      <c r="M98" s="18">
        <f t="shared" si="102"/>
        <v>-2.9822339954249211</v>
      </c>
      <c r="N98" s="18">
        <f t="shared" si="102"/>
        <v>-16.521618914833745</v>
      </c>
      <c r="O98" s="18">
        <f t="shared" si="102"/>
        <v>1.9991067603980728</v>
      </c>
      <c r="P98" s="18">
        <f t="shared" si="102"/>
        <v>0.47458949112513249</v>
      </c>
      <c r="Q98" s="18">
        <f t="shared" si="103"/>
        <v>0.98021316876717446</v>
      </c>
      <c r="S98" s="18">
        <f t="shared" si="104"/>
        <v>0.98021316876717446</v>
      </c>
      <c r="T98" s="18">
        <f t="shared" si="105"/>
        <v>2.0748820721244066</v>
      </c>
      <c r="U98" s="18">
        <f t="shared" si="106"/>
        <v>2.8231798753205029</v>
      </c>
      <c r="W98" t="str">
        <f t="shared" si="107"/>
        <v>54 Textiles, printing and other skilled trades</v>
      </c>
      <c r="X98" s="18">
        <f t="shared" si="108"/>
        <v>-3.2667473745828457</v>
      </c>
      <c r="Y98" s="18">
        <f t="shared" si="108"/>
        <v>6.1945246607776561</v>
      </c>
      <c r="Z98" s="18">
        <f t="shared" si="108"/>
        <v>1.9328143053324309</v>
      </c>
      <c r="AA98" s="18">
        <f t="shared" si="108"/>
        <v>0.83994778691995897</v>
      </c>
      <c r="AB98" s="18">
        <f t="shared" si="109"/>
        <v>1.2029284833770193</v>
      </c>
      <c r="AD98" s="18">
        <f t="shared" si="110"/>
        <v>1.2029284833770193</v>
      </c>
      <c r="AE98" s="18">
        <f t="shared" si="111"/>
        <v>3.3793163356310441</v>
      </c>
      <c r="AF98" s="18">
        <f t="shared" si="112"/>
        <v>4.159188039643591</v>
      </c>
    </row>
    <row r="99" spans="1:32" x14ac:dyDescent="0.2">
      <c r="A99" t="str">
        <f t="shared" si="95"/>
        <v>61 Caring personal service occupations</v>
      </c>
      <c r="B99" s="18">
        <f t="shared" si="96"/>
        <v>0.66329206291988463</v>
      </c>
      <c r="C99" s="18">
        <f t="shared" si="96"/>
        <v>-4.8373855290157586</v>
      </c>
      <c r="D99" s="18">
        <f t="shared" si="96"/>
        <v>0.89517379052936885</v>
      </c>
      <c r="E99" s="18">
        <f t="shared" si="96"/>
        <v>0.62202564948645733</v>
      </c>
      <c r="F99" s="18">
        <f t="shared" si="97"/>
        <v>0.71299276643317366</v>
      </c>
      <c r="H99" s="18">
        <f t="shared" si="98"/>
        <v>0.71299276643317366</v>
      </c>
      <c r="I99" s="18">
        <f t="shared" si="99"/>
        <v>3.1167898580536146</v>
      </c>
      <c r="J99" s="18">
        <f t="shared" si="100"/>
        <v>3.5891760532202444</v>
      </c>
      <c r="L99" t="str">
        <f t="shared" si="101"/>
        <v>61 Caring personal service occupations</v>
      </c>
      <c r="M99" s="18">
        <f t="shared" si="102"/>
        <v>-0.43919421786305923</v>
      </c>
      <c r="N99" s="18">
        <f t="shared" si="102"/>
        <v>-1.3262662268588854</v>
      </c>
      <c r="O99" s="18">
        <f t="shared" si="102"/>
        <v>3.7518656489935243</v>
      </c>
      <c r="P99" s="18">
        <f t="shared" si="102"/>
        <v>1.4804886408929185</v>
      </c>
      <c r="Q99" s="18">
        <f t="shared" si="103"/>
        <v>2.2320347560727427</v>
      </c>
      <c r="S99" s="18">
        <f t="shared" si="104"/>
        <v>2.2320347560727427</v>
      </c>
      <c r="T99" s="18">
        <f t="shared" si="105"/>
        <v>2.9613912713789325</v>
      </c>
      <c r="U99" s="18">
        <f t="shared" si="106"/>
        <v>4.5232893310153122</v>
      </c>
      <c r="W99" t="str">
        <f t="shared" si="107"/>
        <v>61 Caring personal service occupations</v>
      </c>
      <c r="X99" s="18">
        <f t="shared" si="108"/>
        <v>0.91997098042655434</v>
      </c>
      <c r="Y99" s="18">
        <f t="shared" si="108"/>
        <v>-5.627535717737886</v>
      </c>
      <c r="Z99" s="18">
        <f t="shared" si="108"/>
        <v>0.17359265541760927</v>
      </c>
      <c r="AA99" s="18">
        <f t="shared" si="108"/>
        <v>0.36898120308459514</v>
      </c>
      <c r="AB99" s="18">
        <f t="shared" si="109"/>
        <v>0.30380937883178749</v>
      </c>
      <c r="AD99" s="18">
        <f t="shared" si="110"/>
        <v>0.30380937883178749</v>
      </c>
      <c r="AE99" s="18">
        <f t="shared" si="111"/>
        <v>3.1528832196639822</v>
      </c>
      <c r="AF99" s="18">
        <f t="shared" si="112"/>
        <v>3.3511584559132279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0.30600928669137772</v>
      </c>
      <c r="C100" s="18">
        <f t="shared" si="96"/>
        <v>-7.4764496531302571</v>
      </c>
      <c r="D100" s="18">
        <f t="shared" si="96"/>
        <v>-1.1568877236090458</v>
      </c>
      <c r="E100" s="18">
        <f t="shared" si="96"/>
        <v>9.9122137739482419E-2</v>
      </c>
      <c r="F100" s="18">
        <f t="shared" si="97"/>
        <v>-0.32131123551825125</v>
      </c>
      <c r="H100" s="18">
        <f t="shared" si="98"/>
        <v>-0.32131123551825125</v>
      </c>
      <c r="I100" s="18">
        <f t="shared" si="99"/>
        <v>2.6614857953231041</v>
      </c>
      <c r="J100" s="18">
        <f t="shared" si="100"/>
        <v>2.440682651532855</v>
      </c>
      <c r="L100" t="str">
        <f t="shared" si="101"/>
        <v>62 Leisure, travel and related personal service occupations</v>
      </c>
      <c r="M100" s="18">
        <f t="shared" si="102"/>
        <v>1.4267240764519684</v>
      </c>
      <c r="N100" s="18">
        <f t="shared" si="102"/>
        <v>-11.611016804242968</v>
      </c>
      <c r="O100" s="18">
        <f t="shared" si="102"/>
        <v>-6.0835219575050559E-2</v>
      </c>
      <c r="P100" s="18">
        <f t="shared" si="102"/>
        <v>1.0912553564304206</v>
      </c>
      <c r="Q100" s="18">
        <f t="shared" si="103"/>
        <v>0.70575698507491236</v>
      </c>
      <c r="S100" s="18">
        <f t="shared" si="104"/>
        <v>0.70575698507491236</v>
      </c>
      <c r="T100" s="18">
        <f t="shared" si="105"/>
        <v>2.5204568205280831</v>
      </c>
      <c r="U100" s="18">
        <f t="shared" si="106"/>
        <v>3.0260875330728965</v>
      </c>
      <c r="W100" t="str">
        <f t="shared" si="107"/>
        <v>62 Leisure, travel and related personal service occupations</v>
      </c>
      <c r="X100" s="18">
        <f t="shared" si="108"/>
        <v>-0.16486585471195969</v>
      </c>
      <c r="Y100" s="18">
        <f t="shared" si="108"/>
        <v>-5.6693350594256842</v>
      </c>
      <c r="Z100" s="18">
        <f t="shared" si="108"/>
        <v>-1.6201582433440165</v>
      </c>
      <c r="AA100" s="18">
        <f t="shared" si="108"/>
        <v>-0.37035675948358104</v>
      </c>
      <c r="AB100" s="18">
        <f t="shared" si="109"/>
        <v>-0.7887115082970797</v>
      </c>
      <c r="AD100" s="18">
        <f t="shared" si="110"/>
        <v>-0.7887115082970797</v>
      </c>
      <c r="AE100" s="18">
        <f t="shared" si="111"/>
        <v>2.7184693582503971</v>
      </c>
      <c r="AF100" s="18">
        <f t="shared" si="112"/>
        <v>2.186741870176423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-5.0613878558777863</v>
      </c>
      <c r="C101" s="18">
        <f t="shared" si="96"/>
        <v>22.426076965761823</v>
      </c>
      <c r="D101" s="18">
        <f t="shared" si="96"/>
        <v>-5.5748955386767722</v>
      </c>
      <c r="E101" s="18">
        <f t="shared" si="96"/>
        <v>0.7144132599465447</v>
      </c>
      <c r="F101" s="18">
        <f t="shared" si="97"/>
        <v>-1.4272417037563989</v>
      </c>
      <c r="H101" s="18">
        <f t="shared" si="98"/>
        <v>-1.4272417037563989</v>
      </c>
      <c r="I101" s="18">
        <f t="shared" si="99"/>
        <v>2.1943262678766118</v>
      </c>
      <c r="J101" s="18">
        <f t="shared" si="100"/>
        <v>1.1714331220252561</v>
      </c>
      <c r="L101" t="str">
        <f t="shared" si="101"/>
        <v>63 Community and civil enforcement occupations</v>
      </c>
      <c r="M101" s="18">
        <f t="shared" si="102"/>
        <v>-8.4407176656820955</v>
      </c>
      <c r="N101" s="18">
        <f t="shared" si="102"/>
        <v>42.109188106959074</v>
      </c>
      <c r="O101" s="18">
        <f t="shared" si="102"/>
        <v>-10.901981358131252</v>
      </c>
      <c r="P101" s="18">
        <f t="shared" si="102"/>
        <v>1.2412447858439535</v>
      </c>
      <c r="Q101" s="18">
        <f t="shared" si="103"/>
        <v>-2.9800604658514973</v>
      </c>
      <c r="S101" s="18">
        <f t="shared" si="104"/>
        <v>-2.9800604658514973</v>
      </c>
      <c r="T101" s="18">
        <f t="shared" si="105"/>
        <v>1.5169654352664708</v>
      </c>
      <c r="U101" s="18">
        <f t="shared" si="106"/>
        <v>-0.7844673082280984</v>
      </c>
      <c r="W101" t="str">
        <f t="shared" si="107"/>
        <v>63 Community and civil enforcement occupations</v>
      </c>
      <c r="X101" s="18">
        <f t="shared" si="108"/>
        <v>3.9219523730462003</v>
      </c>
      <c r="Y101" s="18">
        <f t="shared" si="108"/>
        <v>-15.860658673960582</v>
      </c>
      <c r="Z101" s="18">
        <f t="shared" si="108"/>
        <v>6.5314033710338615</v>
      </c>
      <c r="AA101" s="18">
        <f t="shared" si="108"/>
        <v>-3.5395713131669559E-2</v>
      </c>
      <c r="AB101" s="18">
        <f t="shared" si="109"/>
        <v>2.1072822326475116</v>
      </c>
      <c r="AD101" s="18">
        <f t="shared" si="110"/>
        <v>2.1072822326475116</v>
      </c>
      <c r="AE101" s="18">
        <f t="shared" si="111"/>
        <v>4.0607557941108485</v>
      </c>
      <c r="AF101" s="18">
        <f t="shared" si="112"/>
        <v>5.3458629599196561</v>
      </c>
    </row>
    <row r="102" spans="1:32" x14ac:dyDescent="0.2">
      <c r="A102" t="str">
        <f t="shared" si="95"/>
        <v>71 Sales occupations</v>
      </c>
      <c r="B102" s="18">
        <f t="shared" si="96"/>
        <v>-0.90031530514603775</v>
      </c>
      <c r="C102" s="18">
        <f t="shared" si="96"/>
        <v>-0.1160124990734035</v>
      </c>
      <c r="D102" s="18">
        <f t="shared" si="96"/>
        <v>-0.14096264028760075</v>
      </c>
      <c r="E102" s="18">
        <f t="shared" si="96"/>
        <v>-0.2703664936941963</v>
      </c>
      <c r="F102" s="18">
        <f t="shared" si="97"/>
        <v>-0.22725051884815439</v>
      </c>
      <c r="H102" s="18">
        <f t="shared" si="98"/>
        <v>-0.22725051884815439</v>
      </c>
      <c r="I102" s="18">
        <f t="shared" si="99"/>
        <v>2.4289015293428751</v>
      </c>
      <c r="J102" s="18">
        <f t="shared" si="100"/>
        <v>2.267285424579768</v>
      </c>
      <c r="L102" t="str">
        <f t="shared" si="101"/>
        <v>71 Sales occupations</v>
      </c>
      <c r="M102" s="18">
        <f t="shared" si="102"/>
        <v>0.19820861787356314</v>
      </c>
      <c r="N102" s="18">
        <f t="shared" si="102"/>
        <v>-0.25943958891548879</v>
      </c>
      <c r="O102" s="18">
        <f t="shared" si="102"/>
        <v>0.17252150957707268</v>
      </c>
      <c r="P102" s="18">
        <f t="shared" si="102"/>
        <v>7.3121726565106293E-2</v>
      </c>
      <c r="Q102" s="18">
        <f t="shared" si="103"/>
        <v>0.10624402351027129</v>
      </c>
      <c r="S102" s="18">
        <f t="shared" si="104"/>
        <v>0.10624402351027129</v>
      </c>
      <c r="T102" s="18">
        <f t="shared" si="105"/>
        <v>1.9513725389659564</v>
      </c>
      <c r="U102" s="18">
        <f t="shared" si="106"/>
        <v>2.0325828133741508</v>
      </c>
      <c r="W102" t="str">
        <f t="shared" si="107"/>
        <v>71 Sales occupations</v>
      </c>
      <c r="X102" s="18">
        <f t="shared" si="108"/>
        <v>-1.754585951125176</v>
      </c>
      <c r="Y102" s="18">
        <f t="shared" si="108"/>
        <v>1.1459689410520113E-3</v>
      </c>
      <c r="Z102" s="18">
        <f t="shared" si="108"/>
        <v>-0.39930686327378506</v>
      </c>
      <c r="AA102" s="18">
        <f t="shared" si="108"/>
        <v>-0.56677755289255005</v>
      </c>
      <c r="AB102" s="18">
        <f t="shared" si="109"/>
        <v>-0.51098530072621884</v>
      </c>
      <c r="AD102" s="18">
        <f t="shared" si="110"/>
        <v>-0.51098530072621884</v>
      </c>
      <c r="AE102" s="18">
        <f t="shared" si="111"/>
        <v>2.7961493837386664</v>
      </c>
      <c r="AF102" s="18">
        <f t="shared" si="112"/>
        <v>2.4530797001041771</v>
      </c>
    </row>
    <row r="103" spans="1:32" x14ac:dyDescent="0.2">
      <c r="A103" t="str">
        <f t="shared" si="95"/>
        <v>72 Customer service occupations</v>
      </c>
      <c r="B103" s="18">
        <f t="shared" si="96"/>
        <v>0.65798081717147738</v>
      </c>
      <c r="C103" s="18">
        <f t="shared" si="96"/>
        <v>1.4458027798218698</v>
      </c>
      <c r="D103" s="18">
        <f t="shared" si="96"/>
        <v>2.1768293467199218</v>
      </c>
      <c r="E103" s="18">
        <f t="shared" si="96"/>
        <v>1.0711934885736074</v>
      </c>
      <c r="F103" s="18">
        <f t="shared" si="97"/>
        <v>1.4384030216824772</v>
      </c>
      <c r="H103" s="18">
        <f t="shared" si="98"/>
        <v>1.4384030216824772</v>
      </c>
      <c r="I103" s="18">
        <f t="shared" si="99"/>
        <v>2.8109721487954209</v>
      </c>
      <c r="J103" s="18">
        <f t="shared" si="100"/>
        <v>3.8191114288706363</v>
      </c>
      <c r="L103" t="str">
        <f t="shared" si="101"/>
        <v>72 Customer service occupations</v>
      </c>
      <c r="M103" s="18">
        <f t="shared" si="102"/>
        <v>-3.2005141681720972</v>
      </c>
      <c r="N103" s="18">
        <f t="shared" si="102"/>
        <v>14.228031682989029</v>
      </c>
      <c r="O103" s="18">
        <f t="shared" si="102"/>
        <v>4.62929459378707</v>
      </c>
      <c r="P103" s="18">
        <f t="shared" si="102"/>
        <v>1.6764332512388069</v>
      </c>
      <c r="Q103" s="18">
        <f t="shared" si="103"/>
        <v>2.6513427134532863</v>
      </c>
      <c r="S103" s="18">
        <f t="shared" si="104"/>
        <v>2.6513427134532863</v>
      </c>
      <c r="T103" s="18">
        <f t="shared" si="105"/>
        <v>2.4639887519960713</v>
      </c>
      <c r="U103" s="18">
        <f t="shared" si="106"/>
        <v>4.4498315050754522</v>
      </c>
      <c r="W103" t="str">
        <f t="shared" si="107"/>
        <v>72 Customer service occupations</v>
      </c>
      <c r="X103" s="18">
        <f t="shared" si="108"/>
        <v>2.6549636953469458</v>
      </c>
      <c r="Y103" s="18">
        <f t="shared" si="108"/>
        <v>-4.262222417292671</v>
      </c>
      <c r="Z103" s="18">
        <f t="shared" si="108"/>
        <v>0.76754954158695377</v>
      </c>
      <c r="AA103" s="18">
        <f t="shared" si="108"/>
        <v>0.66404729282882879</v>
      </c>
      <c r="AB103" s="18">
        <f t="shared" si="109"/>
        <v>0.6985362246676452</v>
      </c>
      <c r="AD103" s="18">
        <f t="shared" si="110"/>
        <v>0.6985362246676452</v>
      </c>
      <c r="AE103" s="18">
        <f t="shared" si="111"/>
        <v>2.9893593905237825</v>
      </c>
      <c r="AF103" s="18">
        <f t="shared" si="112"/>
        <v>3.459811020955228</v>
      </c>
    </row>
    <row r="104" spans="1:32" x14ac:dyDescent="0.2">
      <c r="A104" t="str">
        <f t="shared" si="95"/>
        <v>81 Process, plant and machine operatives</v>
      </c>
      <c r="B104" s="18">
        <f t="shared" si="96"/>
        <v>-0.48789958849589921</v>
      </c>
      <c r="C104" s="18">
        <f t="shared" si="96"/>
        <v>-12.015735876179201</v>
      </c>
      <c r="D104" s="18">
        <f t="shared" si="96"/>
        <v>1.4411128062906897</v>
      </c>
      <c r="E104" s="18">
        <f t="shared" si="96"/>
        <v>-0.449037512069006</v>
      </c>
      <c r="F104" s="18">
        <f t="shared" si="97"/>
        <v>0.17706659339029596</v>
      </c>
      <c r="H104" s="18">
        <f t="shared" si="98"/>
        <v>0.17706659339029596</v>
      </c>
      <c r="I104" s="18">
        <f t="shared" si="99"/>
        <v>2.2753743920021607</v>
      </c>
      <c r="J104" s="18">
        <f t="shared" si="100"/>
        <v>2.4050545952955416</v>
      </c>
      <c r="L104" t="str">
        <f t="shared" si="101"/>
        <v>81 Process, plant and machine operatives</v>
      </c>
      <c r="M104" s="18">
        <f t="shared" si="102"/>
        <v>-0.52018855047701873</v>
      </c>
      <c r="N104" s="18">
        <f t="shared" si="102"/>
        <v>-12.051443016094376</v>
      </c>
      <c r="O104" s="18">
        <f t="shared" si="102"/>
        <v>1.0346360034025892</v>
      </c>
      <c r="P104" s="18">
        <f t="shared" si="102"/>
        <v>-0.53371668033100894</v>
      </c>
      <c r="Q104" s="18">
        <f t="shared" si="103"/>
        <v>-1.3656331603828509E-2</v>
      </c>
      <c r="S104" s="18">
        <f t="shared" si="104"/>
        <v>-1.3656331603828509E-2</v>
      </c>
      <c r="T104" s="18">
        <f t="shared" si="105"/>
        <v>2.1292320870836878</v>
      </c>
      <c r="U104" s="18">
        <f t="shared" si="106"/>
        <v>2.11906677834095</v>
      </c>
      <c r="W104" t="str">
        <f t="shared" si="107"/>
        <v>81 Process, plant and machine operatives</v>
      </c>
      <c r="X104" s="18">
        <f t="shared" si="108"/>
        <v>-0.33132974161264039</v>
      </c>
      <c r="Y104" s="18">
        <f t="shared" si="108"/>
        <v>-11.843410008384348</v>
      </c>
      <c r="Z104" s="18">
        <f t="shared" si="108"/>
        <v>3.3122430580945661</v>
      </c>
      <c r="AA104" s="18">
        <f t="shared" si="108"/>
        <v>-9.1560292224679429E-2</v>
      </c>
      <c r="AB104" s="18">
        <f t="shared" si="109"/>
        <v>1.0303943044976283</v>
      </c>
      <c r="AD104" s="18">
        <f t="shared" si="110"/>
        <v>1.0303943044976283</v>
      </c>
      <c r="AE104" s="18">
        <f t="shared" si="111"/>
        <v>2.9408312085080546</v>
      </c>
      <c r="AF104" s="18">
        <f t="shared" si="112"/>
        <v>3.6446541865672311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2.0506836867862033</v>
      </c>
      <c r="C105" s="18">
        <f t="shared" si="96"/>
        <v>-16.551558234303222</v>
      </c>
      <c r="D105" s="18">
        <f t="shared" si="96"/>
        <v>0.43673964309178803</v>
      </c>
      <c r="E105" s="18">
        <f t="shared" si="96"/>
        <v>-0.16130651178326572</v>
      </c>
      <c r="F105" s="18">
        <f t="shared" si="97"/>
        <v>3.7645484680615127E-2</v>
      </c>
      <c r="H105" s="18">
        <f t="shared" si="98"/>
        <v>3.7645484680615127E-2</v>
      </c>
      <c r="I105" s="18">
        <f t="shared" si="99"/>
        <v>2.8789459418316676</v>
      </c>
      <c r="J105" s="18">
        <f t="shared" si="100"/>
        <v>2.9042702814434884</v>
      </c>
      <c r="L105" t="str">
        <f t="shared" si="101"/>
        <v>82 Transport and mobile machine drivers and operatives</v>
      </c>
      <c r="M105" s="18">
        <f t="shared" si="102"/>
        <v>2.3642566111212959</v>
      </c>
      <c r="N105" s="18">
        <f t="shared" si="102"/>
        <v>-16.70170973698707</v>
      </c>
      <c r="O105" s="18">
        <f t="shared" si="102"/>
        <v>-0.12102397650065599</v>
      </c>
      <c r="P105" s="18">
        <f t="shared" si="102"/>
        <v>-0.35126706286009446</v>
      </c>
      <c r="Q105" s="18">
        <f t="shared" si="103"/>
        <v>-0.27457840136874134</v>
      </c>
      <c r="S105" s="18">
        <f t="shared" si="104"/>
        <v>-0.27457840136874134</v>
      </c>
      <c r="T105" s="18">
        <f t="shared" si="105"/>
        <v>2.7672167108303336</v>
      </c>
      <c r="U105" s="18">
        <f t="shared" si="106"/>
        <v>2.5810627250737905</v>
      </c>
      <c r="W105" t="str">
        <f t="shared" si="107"/>
        <v>82 Transport and mobile machine drivers and operatives</v>
      </c>
      <c r="X105" s="18">
        <f t="shared" si="108"/>
        <v>-1.0042535133826802</v>
      </c>
      <c r="Y105" s="18">
        <f t="shared" si="108"/>
        <v>-14.960188628308234</v>
      </c>
      <c r="Z105" s="18">
        <f t="shared" si="108"/>
        <v>5.6034978011506809</v>
      </c>
      <c r="AA105" s="18">
        <f t="shared" si="108"/>
        <v>1.2281019698629159</v>
      </c>
      <c r="AB105" s="18">
        <f t="shared" si="109"/>
        <v>2.6660445918250897</v>
      </c>
      <c r="AD105" s="18">
        <f t="shared" si="110"/>
        <v>2.6660445918250897</v>
      </c>
      <c r="AE105" s="18">
        <f t="shared" si="111"/>
        <v>3.9486034296695838</v>
      </c>
      <c r="AF105" s="18">
        <f t="shared" si="112"/>
        <v>5.6220489727089484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-3.3362406122738553</v>
      </c>
      <c r="C106" s="18">
        <f t="shared" si="96"/>
        <v>-11.468649205941928</v>
      </c>
      <c r="D106" s="18">
        <f t="shared" si="96"/>
        <v>13.258831077626866</v>
      </c>
      <c r="E106" s="18">
        <f t="shared" si="96"/>
        <v>1.1384252658472649</v>
      </c>
      <c r="F106" s="18">
        <f t="shared" si="97"/>
        <v>5.0271264325136622</v>
      </c>
      <c r="H106" s="18">
        <f t="shared" si="98"/>
        <v>5.0271264325136622</v>
      </c>
      <c r="I106" s="18">
        <f t="shared" si="99"/>
        <v>3.9939960262251883</v>
      </c>
      <c r="J106" s="18">
        <f t="shared" si="100"/>
        <v>7.3223738479033962</v>
      </c>
      <c r="L106" t="str">
        <f t="shared" si="101"/>
        <v>91 Elementary trades and related occupations</v>
      </c>
      <c r="M106" s="18">
        <f t="shared" si="102"/>
        <v>-2.6752448601245038</v>
      </c>
      <c r="N106" s="18">
        <f t="shared" si="102"/>
        <v>-11.293728564522432</v>
      </c>
      <c r="O106" s="18">
        <f t="shared" si="102"/>
        <v>6.8551943080907618</v>
      </c>
      <c r="P106" s="18">
        <f t="shared" si="102"/>
        <v>0.790034372417181</v>
      </c>
      <c r="Q106" s="18">
        <f t="shared" si="103"/>
        <v>2.7725048626032089</v>
      </c>
      <c r="S106" s="18">
        <f t="shared" si="104"/>
        <v>2.7725048626032089</v>
      </c>
      <c r="T106" s="18">
        <f t="shared" si="105"/>
        <v>2.5516496243332965</v>
      </c>
      <c r="U106" s="18">
        <f t="shared" si="106"/>
        <v>4.6112765643947951</v>
      </c>
      <c r="W106" t="str">
        <f t="shared" si="107"/>
        <v>91 Elementary trades and related occupations</v>
      </c>
      <c r="X106" s="18">
        <f t="shared" si="108"/>
        <v>-6.224342545273398</v>
      </c>
      <c r="Y106" s="18">
        <f t="shared" si="108"/>
        <v>-12.307771046386362</v>
      </c>
      <c r="Z106" s="18">
        <f t="shared" si="108"/>
        <v>32.906800783055544</v>
      </c>
      <c r="AA106" s="18">
        <f t="shared" si="108"/>
        <v>1.6841763113328412</v>
      </c>
      <c r="AB106" s="18">
        <f t="shared" si="109"/>
        <v>11.177776654334902</v>
      </c>
      <c r="AD106" s="18">
        <f t="shared" si="110"/>
        <v>11.177776654334902</v>
      </c>
      <c r="AE106" s="18">
        <f t="shared" si="111"/>
        <v>8.6057098821716203</v>
      </c>
      <c r="AF106" s="18">
        <f t="shared" si="112"/>
        <v>14.22333873739654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-0.79743751296854626</v>
      </c>
      <c r="C107" s="18">
        <f t="shared" si="96"/>
        <v>-8.8174474159304914</v>
      </c>
      <c r="D107" s="18">
        <f t="shared" si="96"/>
        <v>-1.8987364967998466</v>
      </c>
      <c r="E107" s="18">
        <f t="shared" si="96"/>
        <v>-0.67233983722414514</v>
      </c>
      <c r="F107" s="18">
        <f t="shared" si="97"/>
        <v>-1.0828328377161967</v>
      </c>
      <c r="H107" s="18">
        <f t="shared" si="98"/>
        <v>-1.0828328377161967</v>
      </c>
      <c r="I107" s="18">
        <f t="shared" si="99"/>
        <v>2.4225183206080469</v>
      </c>
      <c r="J107" s="18">
        <f t="shared" si="100"/>
        <v>1.6661781196171566</v>
      </c>
      <c r="L107" t="str">
        <f t="shared" si="101"/>
        <v>92 Elementary administration and service occupations</v>
      </c>
      <c r="M107" s="18">
        <f t="shared" si="102"/>
        <v>-1.2678744098507</v>
      </c>
      <c r="N107" s="18">
        <f t="shared" si="102"/>
        <v>-7.8577473106139939</v>
      </c>
      <c r="O107" s="18">
        <f t="shared" si="102"/>
        <v>-0.63407137384614565</v>
      </c>
      <c r="P107" s="18">
        <f t="shared" si="102"/>
        <v>-0.81694705277328694</v>
      </c>
      <c r="Q107" s="18">
        <f t="shared" si="103"/>
        <v>-0.75602592033392479</v>
      </c>
      <c r="S107" s="18">
        <f t="shared" si="104"/>
        <v>-0.75602592033392479</v>
      </c>
      <c r="T107" s="18">
        <f t="shared" si="105"/>
        <v>2.1196878753229731</v>
      </c>
      <c r="U107" s="18">
        <f t="shared" si="106"/>
        <v>1.564262403990635</v>
      </c>
      <c r="W107" t="str">
        <f t="shared" si="107"/>
        <v>92 Elementary administration and service occupations</v>
      </c>
      <c r="X107" s="18">
        <f t="shared" si="108"/>
        <v>-0.38445565536429083</v>
      </c>
      <c r="Y107" s="18">
        <f t="shared" si="108"/>
        <v>-9.6413808513501564</v>
      </c>
      <c r="Z107" s="18">
        <f t="shared" si="108"/>
        <v>-3.0621086574656231</v>
      </c>
      <c r="AA107" s="18">
        <f t="shared" si="108"/>
        <v>-0.53091435798919839</v>
      </c>
      <c r="AB107" s="18">
        <f t="shared" si="109"/>
        <v>-1.3819055419846515</v>
      </c>
      <c r="AD107" s="18">
        <f t="shared" si="110"/>
        <v>-1.3819055419846515</v>
      </c>
      <c r="AE107" s="18">
        <f t="shared" si="111"/>
        <v>2.677722948243999</v>
      </c>
      <c r="AF107" s="18">
        <f t="shared" si="112"/>
        <v>1.7542438082859046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0.50039053026922353</v>
      </c>
      <c r="C109" s="26">
        <f>IF(AND(D$6-C$6 &lt;&gt; 0,C35&lt;&gt;0,D35&lt;&gt;0),(EXP(LN(D35/C35)/(D$6-C$6))-1)*100,0)</f>
        <v>-2.0181336258526805</v>
      </c>
      <c r="D109" s="26">
        <f>IF(AND(E$6-D$6 &lt;&gt; 0,D35&lt;&gt;0,E35&lt;&gt;0),(EXP(LN(E35/D35)/(E$6-D$6))-1)*100,0)</f>
        <v>0.57938709657918697</v>
      </c>
      <c r="E109" s="26">
        <f>IF(AND(F$6-E$6 &lt;&gt; 0,E35&lt;&gt;0,F35&lt;&gt;0),(EXP(LN(F35/E35)/(F$6-E$6))-1)*100,0)</f>
        <v>0.39187955008854747</v>
      </c>
      <c r="F109" s="26">
        <f t="shared" ref="F109" si="113">IF(AND(F$6-D$6 &lt;&gt; 0,D35&lt;&gt;0,F35&lt;&gt;0),(EXP(LN(F35/D35)/(F$6-D$6))-1)*100,0)</f>
        <v>0.45434319276140833</v>
      </c>
      <c r="H109" s="26">
        <f t="shared" ref="H109" si="114">IF($F$6-$D$6 &lt;&gt; 0,(EXP(LN(1+(H72/100))/($F$6-$D$6))-1)*100,0)</f>
        <v>0.45434319276140833</v>
      </c>
      <c r="I109" s="26">
        <f>IF(D35&gt;0,((1+(I35/D35))^(1/($F$6-$D$6))-1)*100,0)</f>
        <v>2.7191537037901448</v>
      </c>
      <c r="J109" s="26">
        <f t="shared" ref="J109" si="115">IF($F$6-$D$6 &lt;&gt; 0,(EXP(LN(1+(J72/100))/($F$6-$D$6))-1)*100,0)</f>
        <v>3.0344885023794177</v>
      </c>
      <c r="L109" s="24" t="str">
        <f>L35</f>
        <v>All occupations</v>
      </c>
      <c r="M109" s="26">
        <f>IF(AND(N$6-M$6 &lt;&gt; 0,M35&lt;&gt;0,N35&lt;&gt;0),(EXP(LN(N35/M35)/(N$6-M$6))-1)*100,0)</f>
        <v>0.21728246186971667</v>
      </c>
      <c r="N109" s="26">
        <f>IF(AND(O$6-N$6 &lt;&gt; 0,N35&lt;&gt;0,O35&lt;&gt;0),(EXP(LN(O35/N35)/(O$6-N$6))-1)*100,0)</f>
        <v>-3.1461933039309331</v>
      </c>
      <c r="O109" s="26">
        <f>IF(AND(P$6-O$6 &lt;&gt; 0,O35&lt;&gt;0,P35&lt;&gt;0),(EXP(LN(P35/O35)/(P$6-O$6))-1)*100,0)</f>
        <v>0.62951516650795458</v>
      </c>
      <c r="P109" s="26">
        <f>IF(AND(Q$6-P$6 &lt;&gt; 0,P35&lt;&gt;0,Q35&lt;&gt;0),(EXP(LN(Q35/P35)/(Q$6-P$6))-1)*100,0)</f>
        <v>0.39584849155704926</v>
      </c>
      <c r="Q109" s="26">
        <f t="shared" ref="Q109" si="116">IF(AND(Q$6-O$6 &lt;&gt; 0,O35&lt;&gt;0,Q35&lt;&gt;0),(EXP(LN(Q35/O35)/(Q$6-O$6))-1)*100,0)</f>
        <v>0.47367703362828362</v>
      </c>
      <c r="S109" s="26">
        <f t="shared" ref="S109" si="117">IF($F$6-$D$6 &lt;&gt; 0,(EXP(LN(1+(S72/100))/($F$6-$D$6))-1)*100,0)</f>
        <v>0.47367703362828362</v>
      </c>
      <c r="T109" s="26">
        <f t="shared" ref="T109" si="118">IF(O35&gt;0,((1+(T35/O35))^(1/($F$6-$D$6))-1)*100,0)</f>
        <v>2.3344699043257977</v>
      </c>
      <c r="U109" s="26">
        <f t="shared" ref="U109" si="119">IF($F$6-$D$6 &lt;&gt; 0,(EXP(LN(1+(U72/100))/($F$6-$D$6))-1)*100,0)</f>
        <v>2.6806630187574232</v>
      </c>
      <c r="W109" s="24" t="str">
        <f>W35</f>
        <v>All occupations</v>
      </c>
      <c r="X109" s="26">
        <f>IF(AND(Y$6-X$6 &lt;&gt; 0,X35&lt;&gt;0,Y35&lt;&gt;0),(EXP(LN(Y35/X35)/(Y$6-X$6))-1)*100,0)</f>
        <v>0.80678853405464768</v>
      </c>
      <c r="Y109" s="26">
        <f>IF(AND(Z$6-Y$6 &lt;&gt; 0,Y35&lt;&gt;0,Z35&lt;&gt;0),(EXP(LN(Z35/Y35)/(Z$6-Y$6))-1)*100,0)</f>
        <v>-0.8150433333060314</v>
      </c>
      <c r="Z109" s="26">
        <f>IF(AND(AA$6-Z$6 &lt;&gt; 0,Z35&lt;&gt;0,AA35&lt;&gt;0),(EXP(LN(AA35/Z35)/(AA$6-Z$6))-1)*100,0)</f>
        <v>0.52707493379415826</v>
      </c>
      <c r="AA109" s="26">
        <f>IF(AND(AB$6-AA$6 &lt;&gt; 0,AA35&lt;&gt;0,AB35&lt;&gt;0),(EXP(LN(AB35/AA35)/(AB$6-AA$6))-1)*100,0)</f>
        <v>0.38772349238951342</v>
      </c>
      <c r="AB109" s="26">
        <f t="shared" ref="AB109" si="120">IF(AND(AB$6-Z$6 &lt;&gt; 0,Z35&lt;&gt;0,AB35&lt;&gt;0),(EXP(LN(AB35/Z35)/(AB$6-Z$6))-1)*100,0)</f>
        <v>0.43415249628018238</v>
      </c>
      <c r="AD109" s="26">
        <f t="shared" ref="AD109" si="121">IF($F$6-$D$6 &lt;&gt; 0,(EXP(LN(1+(AD72/100))/($F$6-$D$6))-1)*100,0)</f>
        <v>0.43415249628018238</v>
      </c>
      <c r="AE109" s="26">
        <f t="shared" ref="AE109" si="122">IF(Z35&gt;0,((1+(AE35/Z35))^(1/($F$6-$D$6))-1)*100,0)</f>
        <v>3.0994326871614186</v>
      </c>
      <c r="AF109" s="26">
        <f t="shared" ref="AF109" si="123">IF($F$6-$D$6 &lt;&gt; 0,(EXP(LN(1+(AF72/100))/($F$6-$D$6))-1)*100,0)</f>
        <v>3.3857440606400724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Enterprise M3 (Continued)</v>
      </c>
      <c r="L112" s="19" t="str">
        <f>CONCATENATE(L$1," (Continued)")</f>
        <v>Occupation Table 2.1  Males: Employment Change by Occupation (SOC 2020) and Replacement Demand, 2015-2035, Enterprise M3 (Continued)</v>
      </c>
      <c r="W112" s="19" t="str">
        <f>CONCATENATE(W$1," (Continued)")</f>
        <v>Occupation Table 2.2  Females: Employment Change by Occupation (SOC 2020) and Replacement Demand, 2015-2035, Enterprise M3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9.6807629695713047</v>
      </c>
      <c r="C119" s="27">
        <f t="shared" si="125"/>
        <v>0.76943652974235022</v>
      </c>
      <c r="D119" s="27">
        <f t="shared" si="125"/>
        <v>-6.5470352586648488</v>
      </c>
      <c r="E119" s="27">
        <f t="shared" si="125"/>
        <v>6.1217999833599066</v>
      </c>
      <c r="F119" s="27">
        <f t="shared" ref="F119:F144" si="126">F8-D8</f>
        <v>-0.42523527530494221</v>
      </c>
      <c r="L119" t="str">
        <f t="shared" ref="L119:L144" si="127">L8</f>
        <v>11 Corporate managers and directors</v>
      </c>
      <c r="M119" s="27">
        <f t="shared" ref="M119:P144" si="128">N8-M8</f>
        <v>4.2914837372219523</v>
      </c>
      <c r="N119" s="27">
        <f t="shared" si="128"/>
        <v>-3.0819685382255102E-3</v>
      </c>
      <c r="O119" s="27">
        <f t="shared" si="128"/>
        <v>-6.5185083238613188</v>
      </c>
      <c r="P119" s="27">
        <f t="shared" si="128"/>
        <v>1.6973659490439701</v>
      </c>
      <c r="Q119" s="27">
        <f t="shared" ref="Q119:Q144" si="129">Q8-O8</f>
        <v>-4.8211423748173488</v>
      </c>
      <c r="W119" t="str">
        <f t="shared" ref="W119:W144" si="130">W8</f>
        <v>11 Corporate managers and directors</v>
      </c>
      <c r="X119" s="27">
        <f t="shared" ref="X119:AA144" si="131">Y8-X8</f>
        <v>5.3892792323493666</v>
      </c>
      <c r="Y119" s="27">
        <f t="shared" si="131"/>
        <v>0.7725184982804727</v>
      </c>
      <c r="Z119" s="27">
        <f t="shared" si="131"/>
        <v>-2.8526934803377202E-2</v>
      </c>
      <c r="AA119" s="27">
        <f t="shared" si="131"/>
        <v>4.4244340343160218</v>
      </c>
      <c r="AB119" s="27">
        <f t="shared" ref="AB119:AB144" si="132">AB8-Z8</f>
        <v>4.3959070995126446</v>
      </c>
    </row>
    <row r="120" spans="1:28" x14ac:dyDescent="0.2">
      <c r="A120" t="str">
        <f t="shared" si="124"/>
        <v>12 Other managers and proprietors</v>
      </c>
      <c r="B120" s="27">
        <f t="shared" si="125"/>
        <v>0.41040026951382558</v>
      </c>
      <c r="C120" s="27">
        <f t="shared" si="125"/>
        <v>-0.415864887020156</v>
      </c>
      <c r="D120" s="27">
        <f t="shared" si="125"/>
        <v>1.7679142642308321</v>
      </c>
      <c r="E120" s="27">
        <f t="shared" si="125"/>
        <v>4.3283212642778608</v>
      </c>
      <c r="F120" s="27">
        <f t="shared" si="126"/>
        <v>6.0962355285086929</v>
      </c>
      <c r="L120" t="str">
        <f t="shared" si="127"/>
        <v>12 Other managers and proprietors</v>
      </c>
      <c r="M120" s="27">
        <f t="shared" si="128"/>
        <v>0.12425464158712174</v>
      </c>
      <c r="N120" s="27">
        <f t="shared" si="128"/>
        <v>-1.1382801401066018</v>
      </c>
      <c r="O120" s="27">
        <f t="shared" si="128"/>
        <v>2.3885287538584983</v>
      </c>
      <c r="P120" s="27">
        <f t="shared" si="128"/>
        <v>2.3580703544706836</v>
      </c>
      <c r="Q120" s="27">
        <f t="shared" si="129"/>
        <v>4.7465991083291819</v>
      </c>
      <c r="W120" t="str">
        <f t="shared" si="130"/>
        <v>12 Other managers and proprietors</v>
      </c>
      <c r="X120" s="27">
        <f t="shared" si="131"/>
        <v>0.28614562792673226</v>
      </c>
      <c r="Y120" s="27">
        <f t="shared" si="131"/>
        <v>0.72241525308641741</v>
      </c>
      <c r="Z120" s="27">
        <f t="shared" si="131"/>
        <v>-0.62061448962766619</v>
      </c>
      <c r="AA120" s="27">
        <f t="shared" si="131"/>
        <v>1.9702509098071861</v>
      </c>
      <c r="AB120" s="27">
        <f t="shared" si="132"/>
        <v>1.3496364201795199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4.7858453994939794</v>
      </c>
      <c r="C121" s="27">
        <f t="shared" si="125"/>
        <v>1.949311921755978</v>
      </c>
      <c r="D121" s="27">
        <f t="shared" si="125"/>
        <v>15.925164165978813</v>
      </c>
      <c r="E121" s="27">
        <f t="shared" si="125"/>
        <v>11.087711284317436</v>
      </c>
      <c r="F121" s="27">
        <f t="shared" si="126"/>
        <v>27.012875450296249</v>
      </c>
      <c r="L121" t="str">
        <f t="shared" si="127"/>
        <v>21 Science, research, engineering and technology professionals</v>
      </c>
      <c r="M121" s="27">
        <f t="shared" si="128"/>
        <v>4.0123472920509045</v>
      </c>
      <c r="N121" s="27">
        <f t="shared" si="128"/>
        <v>-0.72861023646701994</v>
      </c>
      <c r="O121" s="27">
        <f t="shared" si="128"/>
        <v>10.130470691347661</v>
      </c>
      <c r="P121" s="27">
        <f t="shared" si="128"/>
        <v>6.855242918069905</v>
      </c>
      <c r="Q121" s="27">
        <f t="shared" si="129"/>
        <v>16.985713609417566</v>
      </c>
      <c r="W121" t="str">
        <f t="shared" si="130"/>
        <v>21 Science, research, engineering and technology professionals</v>
      </c>
      <c r="X121" s="27">
        <f t="shared" si="131"/>
        <v>0.77349810744299852</v>
      </c>
      <c r="Y121" s="27">
        <f t="shared" si="131"/>
        <v>2.6779221582233497</v>
      </c>
      <c r="Z121" s="27">
        <f t="shared" si="131"/>
        <v>5.7946934746310177</v>
      </c>
      <c r="AA121" s="27">
        <f t="shared" si="131"/>
        <v>4.2324683662474243</v>
      </c>
      <c r="AB121" s="27">
        <f t="shared" si="132"/>
        <v>10.027161840878442</v>
      </c>
    </row>
    <row r="122" spans="1:28" x14ac:dyDescent="0.2">
      <c r="A122" t="str">
        <f t="shared" si="124"/>
        <v>22 Health professionals</v>
      </c>
      <c r="B122" s="27">
        <f t="shared" si="125"/>
        <v>5.537067508021817</v>
      </c>
      <c r="C122" s="27">
        <f t="shared" si="125"/>
        <v>-0.2601367893745703</v>
      </c>
      <c r="D122" s="27">
        <f t="shared" si="125"/>
        <v>-0.75668052045729439</v>
      </c>
      <c r="E122" s="27">
        <f t="shared" si="125"/>
        <v>1.0863375907081405</v>
      </c>
      <c r="F122" s="27">
        <f t="shared" si="126"/>
        <v>0.32965707025084612</v>
      </c>
      <c r="L122" t="str">
        <f t="shared" si="127"/>
        <v>22 Health professionals</v>
      </c>
      <c r="M122" s="27">
        <f t="shared" si="128"/>
        <v>1.0765133990854645</v>
      </c>
      <c r="N122" s="27">
        <f t="shared" si="128"/>
        <v>0.62413421010657899</v>
      </c>
      <c r="O122" s="27">
        <f t="shared" si="128"/>
        <v>-9.3253474003842207E-2</v>
      </c>
      <c r="P122" s="27">
        <f t="shared" si="128"/>
        <v>0.35507989567370668</v>
      </c>
      <c r="Q122" s="27">
        <f t="shared" si="129"/>
        <v>0.26182642166986447</v>
      </c>
      <c r="W122" t="str">
        <f t="shared" si="130"/>
        <v>22 Health professionals</v>
      </c>
      <c r="X122" s="27">
        <f t="shared" si="131"/>
        <v>4.4605541089363321</v>
      </c>
      <c r="Y122" s="27">
        <f t="shared" si="131"/>
        <v>-0.88427099948118482</v>
      </c>
      <c r="Z122" s="27">
        <f t="shared" si="131"/>
        <v>-0.66342704645345663</v>
      </c>
      <c r="AA122" s="27">
        <f t="shared" si="131"/>
        <v>0.73125769503448623</v>
      </c>
      <c r="AB122" s="27">
        <f t="shared" si="132"/>
        <v>6.7830648581029607E-2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0.90342725542596014</v>
      </c>
      <c r="C123" s="27">
        <f t="shared" si="125"/>
        <v>0.38045580184919459</v>
      </c>
      <c r="D123" s="27">
        <f t="shared" si="125"/>
        <v>-1.2097164825571838</v>
      </c>
      <c r="E123" s="27">
        <f t="shared" si="125"/>
        <v>2.3854286838841787</v>
      </c>
      <c r="F123" s="27">
        <f t="shared" si="126"/>
        <v>1.1757122013269949</v>
      </c>
      <c r="L123" t="str">
        <f t="shared" si="127"/>
        <v>23 Teaching and other educational professionals</v>
      </c>
      <c r="M123" s="27">
        <f t="shared" si="128"/>
        <v>-0.36223165080067332</v>
      </c>
      <c r="N123" s="27">
        <f t="shared" si="128"/>
        <v>0.68562809965770199</v>
      </c>
      <c r="O123" s="27">
        <f t="shared" si="128"/>
        <v>5.1703861617827584E-2</v>
      </c>
      <c r="P123" s="27">
        <f t="shared" si="128"/>
        <v>0.73899548554279804</v>
      </c>
      <c r="Q123" s="27">
        <f t="shared" si="129"/>
        <v>0.79069934716062562</v>
      </c>
      <c r="W123" t="str">
        <f t="shared" si="130"/>
        <v>23 Teaching and other educational professionals</v>
      </c>
      <c r="X123" s="27">
        <f t="shared" si="131"/>
        <v>1.2656589062266406</v>
      </c>
      <c r="Y123" s="27">
        <f t="shared" si="131"/>
        <v>-0.30517229780855715</v>
      </c>
      <c r="Z123" s="27">
        <f t="shared" si="131"/>
        <v>-1.26142034417499</v>
      </c>
      <c r="AA123" s="27">
        <f t="shared" si="131"/>
        <v>1.646433198341331</v>
      </c>
      <c r="AB123" s="27">
        <f t="shared" si="132"/>
        <v>0.3850128541663409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6.354086119466082</v>
      </c>
      <c r="C124" s="27">
        <f t="shared" si="125"/>
        <v>3.3867637990919093</v>
      </c>
      <c r="D124" s="27">
        <f t="shared" si="125"/>
        <v>3.5361579664111105</v>
      </c>
      <c r="E124" s="27">
        <f t="shared" si="125"/>
        <v>6.7080024714764335</v>
      </c>
      <c r="F124" s="27">
        <f t="shared" si="126"/>
        <v>10.244160437887544</v>
      </c>
      <c r="L124" t="str">
        <f t="shared" si="127"/>
        <v>24 Business, media and public service professionals</v>
      </c>
      <c r="M124" s="27">
        <f t="shared" si="128"/>
        <v>1.7604760399861732</v>
      </c>
      <c r="N124" s="27">
        <f t="shared" si="128"/>
        <v>1.463174276018357</v>
      </c>
      <c r="O124" s="27">
        <f t="shared" si="128"/>
        <v>2.3210779230703125</v>
      </c>
      <c r="P124" s="27">
        <f t="shared" si="128"/>
        <v>3.0007075587102676</v>
      </c>
      <c r="Q124" s="27">
        <f t="shared" si="129"/>
        <v>5.3217854817805801</v>
      </c>
      <c r="W124" t="str">
        <f t="shared" si="130"/>
        <v>24 Business, media and public service professionals</v>
      </c>
      <c r="X124" s="27">
        <f t="shared" si="131"/>
        <v>4.5936100794798662</v>
      </c>
      <c r="Y124" s="27">
        <f t="shared" si="131"/>
        <v>1.9235895230736269</v>
      </c>
      <c r="Z124" s="27">
        <f t="shared" si="131"/>
        <v>1.2150800433407554</v>
      </c>
      <c r="AA124" s="27">
        <f t="shared" si="131"/>
        <v>3.7072949127659918</v>
      </c>
      <c r="AB124" s="27">
        <f t="shared" si="132"/>
        <v>4.9223749561067471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1.5743920605905988</v>
      </c>
      <c r="C125" s="27">
        <f t="shared" si="125"/>
        <v>1.1986967364917049</v>
      </c>
      <c r="D125" s="27">
        <f t="shared" si="125"/>
        <v>-0.96446012570119777</v>
      </c>
      <c r="E125" s="27">
        <f t="shared" si="125"/>
        <v>1.4991010204838986</v>
      </c>
      <c r="F125" s="27">
        <f t="shared" si="126"/>
        <v>0.53464089478270083</v>
      </c>
      <c r="L125" t="str">
        <f t="shared" si="127"/>
        <v>31 Science, engineering and technology associate professionals</v>
      </c>
      <c r="M125" s="27">
        <f t="shared" si="128"/>
        <v>1.5510681477344601</v>
      </c>
      <c r="N125" s="27">
        <f t="shared" si="128"/>
        <v>0.27449860801132075</v>
      </c>
      <c r="O125" s="27">
        <f t="shared" si="128"/>
        <v>-1.3552665511162498</v>
      </c>
      <c r="P125" s="27">
        <f t="shared" si="128"/>
        <v>0.43355625390019981</v>
      </c>
      <c r="Q125" s="27">
        <f t="shared" si="129"/>
        <v>-0.92171029721605002</v>
      </c>
      <c r="W125" t="str">
        <f t="shared" si="130"/>
        <v>31 Science, engineering and technology associate professionals</v>
      </c>
      <c r="X125" s="27">
        <f t="shared" si="131"/>
        <v>2.3323912856141327E-2</v>
      </c>
      <c r="Y125" s="27">
        <f t="shared" si="131"/>
        <v>0.92419812848042238</v>
      </c>
      <c r="Z125" s="27">
        <f t="shared" si="131"/>
        <v>0.3908064254150414</v>
      </c>
      <c r="AA125" s="27">
        <f t="shared" si="131"/>
        <v>1.0655447665836721</v>
      </c>
      <c r="AB125" s="27">
        <f t="shared" si="132"/>
        <v>1.4563511919987135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1.7384959247458749</v>
      </c>
      <c r="C126" s="27">
        <f t="shared" si="125"/>
        <v>0.22245680894456399</v>
      </c>
      <c r="D126" s="27">
        <f t="shared" si="125"/>
        <v>7.9943257451573579</v>
      </c>
      <c r="E126" s="27">
        <f t="shared" si="125"/>
        <v>3.1331844432182336</v>
      </c>
      <c r="F126" s="27">
        <f t="shared" si="126"/>
        <v>11.127510188375592</v>
      </c>
      <c r="L126" t="str">
        <f t="shared" si="127"/>
        <v>32 Health and social care associate professionals</v>
      </c>
      <c r="M126" s="27">
        <f t="shared" si="128"/>
        <v>4.4119129936346813E-2</v>
      </c>
      <c r="N126" s="27">
        <f t="shared" si="128"/>
        <v>0.35406048537420087</v>
      </c>
      <c r="O126" s="27">
        <f t="shared" si="128"/>
        <v>0.97224263235781683</v>
      </c>
      <c r="P126" s="27">
        <f t="shared" si="128"/>
        <v>0.40872962376003308</v>
      </c>
      <c r="Q126" s="27">
        <f t="shared" si="129"/>
        <v>1.3809722561178499</v>
      </c>
      <c r="W126" t="str">
        <f t="shared" si="130"/>
        <v>32 Health and social care associate professionals</v>
      </c>
      <c r="X126" s="27">
        <f t="shared" si="131"/>
        <v>1.6943767948095214</v>
      </c>
      <c r="Y126" s="27">
        <f t="shared" si="131"/>
        <v>-0.13160367642963244</v>
      </c>
      <c r="Z126" s="27">
        <f t="shared" si="131"/>
        <v>7.0220831127995424</v>
      </c>
      <c r="AA126" s="27">
        <f t="shared" si="131"/>
        <v>2.7244548194582094</v>
      </c>
      <c r="AB126" s="27">
        <f t="shared" si="132"/>
        <v>9.7465379322577519</v>
      </c>
    </row>
    <row r="127" spans="1:28" x14ac:dyDescent="0.2">
      <c r="A127" t="str">
        <f t="shared" si="124"/>
        <v>33 Protective service occupations</v>
      </c>
      <c r="B127" s="27">
        <f t="shared" si="125"/>
        <v>-0.54297036109828767</v>
      </c>
      <c r="C127" s="27">
        <f t="shared" si="125"/>
        <v>0.46141925080534207</v>
      </c>
      <c r="D127" s="27">
        <f t="shared" si="125"/>
        <v>-1.3210972610819542</v>
      </c>
      <c r="E127" s="27">
        <f t="shared" si="125"/>
        <v>0.58969001752959649</v>
      </c>
      <c r="F127" s="27">
        <f t="shared" si="126"/>
        <v>-0.73140724355235776</v>
      </c>
      <c r="L127" t="str">
        <f t="shared" si="127"/>
        <v>33 Protective service occupations</v>
      </c>
      <c r="M127" s="27">
        <f t="shared" si="128"/>
        <v>-0.70442582554467315</v>
      </c>
      <c r="N127" s="27">
        <f t="shared" si="128"/>
        <v>0.21743521760440299</v>
      </c>
      <c r="O127" s="27">
        <f t="shared" si="128"/>
        <v>-1.0760640719970356</v>
      </c>
      <c r="P127" s="27">
        <f t="shared" si="128"/>
        <v>-6.746639023348866E-2</v>
      </c>
      <c r="Q127" s="27">
        <f t="shared" si="129"/>
        <v>-1.1435304622305242</v>
      </c>
      <c r="W127" t="str">
        <f t="shared" si="130"/>
        <v>33 Protective service occupations</v>
      </c>
      <c r="X127" s="27">
        <f t="shared" si="131"/>
        <v>0.16145546444637793</v>
      </c>
      <c r="Y127" s="27">
        <f t="shared" si="131"/>
        <v>0.24398403320093864</v>
      </c>
      <c r="Z127" s="27">
        <f t="shared" si="131"/>
        <v>-0.24503318908490623</v>
      </c>
      <c r="AA127" s="27">
        <f t="shared" si="131"/>
        <v>0.65715640776309847</v>
      </c>
      <c r="AB127" s="27">
        <f t="shared" si="132"/>
        <v>0.41212321867819224</v>
      </c>
    </row>
    <row r="128" spans="1:28" x14ac:dyDescent="0.2">
      <c r="A128" t="str">
        <f t="shared" si="124"/>
        <v>34 Culture, media and sports occupations</v>
      </c>
      <c r="B128" s="27">
        <f t="shared" si="125"/>
        <v>-2.5899366895089493</v>
      </c>
      <c r="C128" s="27">
        <f t="shared" si="125"/>
        <v>0.92810755499669284</v>
      </c>
      <c r="D128" s="27">
        <f t="shared" si="125"/>
        <v>-1.6899057656262855</v>
      </c>
      <c r="E128" s="27">
        <f t="shared" si="125"/>
        <v>1.6089983598122721</v>
      </c>
      <c r="F128" s="27">
        <f t="shared" si="126"/>
        <v>-8.0907405814013345E-2</v>
      </c>
      <c r="L128" t="str">
        <f t="shared" si="127"/>
        <v>34 Culture, media and sports occupations</v>
      </c>
      <c r="M128" s="27">
        <f t="shared" si="128"/>
        <v>-2.0352370338682011</v>
      </c>
      <c r="N128" s="27">
        <f t="shared" si="128"/>
        <v>3.3246147326142506E-2</v>
      </c>
      <c r="O128" s="27">
        <f t="shared" si="128"/>
        <v>-0.91233460050612791</v>
      </c>
      <c r="P128" s="27">
        <f t="shared" si="128"/>
        <v>1.021909919844191</v>
      </c>
      <c r="Q128" s="27">
        <f t="shared" si="129"/>
        <v>0.10957531933806308</v>
      </c>
      <c r="W128" t="str">
        <f t="shared" si="130"/>
        <v>34 Culture, media and sports occupations</v>
      </c>
      <c r="X128" s="27">
        <f t="shared" si="131"/>
        <v>-0.55469965564075885</v>
      </c>
      <c r="Y128" s="27">
        <f t="shared" si="131"/>
        <v>0.89486140767054678</v>
      </c>
      <c r="Z128" s="27">
        <f t="shared" si="131"/>
        <v>-0.77757116512017177</v>
      </c>
      <c r="AA128" s="27">
        <f t="shared" si="131"/>
        <v>0.58708843996811488</v>
      </c>
      <c r="AB128" s="27">
        <f t="shared" si="132"/>
        <v>-0.19048272515205689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1.8130717347651881</v>
      </c>
      <c r="C129" s="27">
        <f t="shared" si="125"/>
        <v>1.1067272924466565</v>
      </c>
      <c r="D129" s="27">
        <f t="shared" si="125"/>
        <v>1.2759254020629385</v>
      </c>
      <c r="E129" s="27">
        <f t="shared" si="125"/>
        <v>3.3502029968722624</v>
      </c>
      <c r="F129" s="27">
        <f t="shared" si="126"/>
        <v>4.6261283989352009</v>
      </c>
      <c r="L129" t="str">
        <f t="shared" si="127"/>
        <v>35 Business and public service associate professionals</v>
      </c>
      <c r="M129" s="27">
        <f t="shared" si="128"/>
        <v>0.11596270665424413</v>
      </c>
      <c r="N129" s="27">
        <f t="shared" si="128"/>
        <v>0.86471680475070301</v>
      </c>
      <c r="O129" s="27">
        <f t="shared" si="128"/>
        <v>0.23615901455444188</v>
      </c>
      <c r="P129" s="27">
        <f t="shared" si="128"/>
        <v>0.73186496620751029</v>
      </c>
      <c r="Q129" s="27">
        <f t="shared" si="129"/>
        <v>0.96802398076195217</v>
      </c>
      <c r="W129" t="str">
        <f t="shared" si="130"/>
        <v>35 Business and public service associate professionals</v>
      </c>
      <c r="X129" s="27">
        <f t="shared" si="131"/>
        <v>1.6971090281108197</v>
      </c>
      <c r="Y129" s="27">
        <f t="shared" si="131"/>
        <v>0.2420104876958149</v>
      </c>
      <c r="Z129" s="27">
        <f t="shared" si="131"/>
        <v>1.039766387508589</v>
      </c>
      <c r="AA129" s="27">
        <f t="shared" si="131"/>
        <v>2.6183380306648054</v>
      </c>
      <c r="AB129" s="27">
        <f t="shared" si="132"/>
        <v>3.6581044181733944</v>
      </c>
    </row>
    <row r="130" spans="1:28" x14ac:dyDescent="0.2">
      <c r="A130" t="str">
        <f t="shared" si="124"/>
        <v>41 Administrative occupations</v>
      </c>
      <c r="B130" s="27">
        <f t="shared" si="125"/>
        <v>-3.7011833657892055</v>
      </c>
      <c r="C130" s="27">
        <f t="shared" si="125"/>
        <v>1.2944302296871797</v>
      </c>
      <c r="D130" s="27">
        <f t="shared" si="125"/>
        <v>1.7099943508316215</v>
      </c>
      <c r="E130" s="27">
        <f t="shared" si="125"/>
        <v>-3.2371839849201507</v>
      </c>
      <c r="F130" s="27">
        <f t="shared" si="126"/>
        <v>-1.5271896340885291</v>
      </c>
      <c r="L130" t="str">
        <f t="shared" si="127"/>
        <v>41 Administrative occupations</v>
      </c>
      <c r="M130" s="27">
        <f t="shared" si="128"/>
        <v>-1.7557653687908505</v>
      </c>
      <c r="N130" s="27">
        <f t="shared" si="128"/>
        <v>2.5753772109061508</v>
      </c>
      <c r="O130" s="27">
        <f t="shared" si="128"/>
        <v>0.86599989408466271</v>
      </c>
      <c r="P130" s="27">
        <f t="shared" si="128"/>
        <v>1.5805114888283889</v>
      </c>
      <c r="Q130" s="27">
        <f t="shared" si="129"/>
        <v>2.4465113829130516</v>
      </c>
      <c r="W130" t="str">
        <f t="shared" si="130"/>
        <v>41 Administrative occupations</v>
      </c>
      <c r="X130" s="27">
        <f t="shared" si="131"/>
        <v>-1.9454179969983585</v>
      </c>
      <c r="Y130" s="27">
        <f t="shared" si="131"/>
        <v>-1.2809469812189889</v>
      </c>
      <c r="Z130" s="27">
        <f t="shared" si="131"/>
        <v>0.84399445674689133</v>
      </c>
      <c r="AA130" s="27">
        <f t="shared" si="131"/>
        <v>-4.8176954737483797</v>
      </c>
      <c r="AB130" s="27">
        <f t="shared" si="132"/>
        <v>-3.9737010170014884</v>
      </c>
    </row>
    <row r="131" spans="1:28" x14ac:dyDescent="0.2">
      <c r="A131" t="str">
        <f t="shared" si="124"/>
        <v>42 Secretarial and related occupations</v>
      </c>
      <c r="B131" s="27">
        <f t="shared" si="125"/>
        <v>-2.7669362909477115</v>
      </c>
      <c r="C131" s="27">
        <f t="shared" si="125"/>
        <v>-0.63498197949287416</v>
      </c>
      <c r="D131" s="27">
        <f t="shared" si="125"/>
        <v>-1.76216576355041</v>
      </c>
      <c r="E131" s="27">
        <f t="shared" si="125"/>
        <v>-3.884325222066785</v>
      </c>
      <c r="F131" s="27">
        <f t="shared" si="126"/>
        <v>-5.646490985617195</v>
      </c>
      <c r="L131" t="str">
        <f t="shared" si="127"/>
        <v>42 Secretarial and related occupations</v>
      </c>
      <c r="M131" s="27">
        <f t="shared" si="128"/>
        <v>-0.21724222134956128</v>
      </c>
      <c r="N131" s="27">
        <f t="shared" si="128"/>
        <v>-6.6091328756875956E-2</v>
      </c>
      <c r="O131" s="27">
        <f t="shared" si="128"/>
        <v>-2.3188449962502355E-2</v>
      </c>
      <c r="P131" s="27">
        <f t="shared" si="128"/>
        <v>8.2485881410809592E-2</v>
      </c>
      <c r="Q131" s="27">
        <f t="shared" si="129"/>
        <v>5.9297431448307236E-2</v>
      </c>
      <c r="W131" t="str">
        <f t="shared" si="130"/>
        <v>42 Secretarial and related occupations</v>
      </c>
      <c r="X131" s="27">
        <f t="shared" si="131"/>
        <v>-2.5496940695981429</v>
      </c>
      <c r="Y131" s="27">
        <f t="shared" si="131"/>
        <v>-0.56889065073600165</v>
      </c>
      <c r="Z131" s="27">
        <f t="shared" si="131"/>
        <v>-1.7389773135878936</v>
      </c>
      <c r="AA131" s="27">
        <f t="shared" si="131"/>
        <v>-3.9668111034776086</v>
      </c>
      <c r="AB131" s="27">
        <f t="shared" si="132"/>
        <v>-5.7057884170655022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0.47216008160507528</v>
      </c>
      <c r="C132" s="27">
        <f t="shared" si="125"/>
        <v>-1.8218732310455428</v>
      </c>
      <c r="D132" s="27">
        <f t="shared" si="125"/>
        <v>0.23409153426616935</v>
      </c>
      <c r="E132" s="27">
        <f t="shared" si="125"/>
        <v>1.2023773904859407</v>
      </c>
      <c r="F132" s="27">
        <f t="shared" si="126"/>
        <v>1.4364689247521101</v>
      </c>
      <c r="L132" t="str">
        <f t="shared" si="127"/>
        <v>51 Skilled agricultural and related trades</v>
      </c>
      <c r="M132" s="27">
        <f t="shared" si="128"/>
        <v>1.0381201909025455</v>
      </c>
      <c r="N132" s="27">
        <f t="shared" si="128"/>
        <v>-2.2564668417977716</v>
      </c>
      <c r="O132" s="27">
        <f t="shared" si="128"/>
        <v>3.4365757351624282E-2</v>
      </c>
      <c r="P132" s="27">
        <f t="shared" si="128"/>
        <v>0.69317603682951301</v>
      </c>
      <c r="Q132" s="27">
        <f t="shared" si="129"/>
        <v>0.72754179418113729</v>
      </c>
      <c r="W132" t="str">
        <f t="shared" si="130"/>
        <v>51 Skilled agricultural and related trades</v>
      </c>
      <c r="X132" s="27">
        <f t="shared" si="131"/>
        <v>-0.56596010929746177</v>
      </c>
      <c r="Y132" s="27">
        <f t="shared" si="131"/>
        <v>0.43459361075222658</v>
      </c>
      <c r="Z132" s="27">
        <f t="shared" si="131"/>
        <v>0.1997257769145393</v>
      </c>
      <c r="AA132" s="27">
        <f t="shared" si="131"/>
        <v>0.50920135365643415</v>
      </c>
      <c r="AB132" s="27">
        <f t="shared" si="132"/>
        <v>0.70892713057097345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3.7242917781750151E-2</v>
      </c>
      <c r="C133" s="27">
        <f t="shared" si="125"/>
        <v>-3.9100061718643353</v>
      </c>
      <c r="D133" s="27">
        <f t="shared" si="125"/>
        <v>0.66029650301185683</v>
      </c>
      <c r="E133" s="27">
        <f t="shared" si="125"/>
        <v>-0.83477598782747719</v>
      </c>
      <c r="F133" s="27">
        <f t="shared" si="126"/>
        <v>-0.17447948481562037</v>
      </c>
      <c r="L133" t="str">
        <f t="shared" si="127"/>
        <v>52 Skilled metal, electrical and electronic trades</v>
      </c>
      <c r="M133" s="27">
        <f t="shared" si="128"/>
        <v>-0.42011876846769169</v>
      </c>
      <c r="N133" s="27">
        <f t="shared" si="128"/>
        <v>-3.5998905386354387</v>
      </c>
      <c r="O133" s="27">
        <f t="shared" si="128"/>
        <v>-3.8683611761282322E-2</v>
      </c>
      <c r="P133" s="27">
        <f t="shared" si="128"/>
        <v>-1.2427331084772675</v>
      </c>
      <c r="Q133" s="27">
        <f t="shared" si="129"/>
        <v>-1.2814167202385498</v>
      </c>
      <c r="W133" t="str">
        <f t="shared" si="130"/>
        <v>52 Skilled metal, electrical and electronic trades</v>
      </c>
      <c r="X133" s="27">
        <f t="shared" si="131"/>
        <v>0.45736168624944729</v>
      </c>
      <c r="Y133" s="27">
        <f t="shared" si="131"/>
        <v>-0.31011563322895941</v>
      </c>
      <c r="Z133" s="27">
        <f t="shared" si="131"/>
        <v>0.69898011477316779</v>
      </c>
      <c r="AA133" s="27">
        <f t="shared" si="131"/>
        <v>0.40795712064980805</v>
      </c>
      <c r="AB133" s="27">
        <f t="shared" si="132"/>
        <v>1.1069372354229758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-1.7665981919430038</v>
      </c>
      <c r="C134" s="27">
        <f t="shared" si="125"/>
        <v>-2.2956605556817529</v>
      </c>
      <c r="D134" s="27">
        <f t="shared" si="125"/>
        <v>0.64444225336479377</v>
      </c>
      <c r="E134" s="27">
        <f t="shared" si="125"/>
        <v>-1.7005803947499309</v>
      </c>
      <c r="F134" s="27">
        <f t="shared" si="126"/>
        <v>-1.0561381413851372</v>
      </c>
      <c r="L134" t="str">
        <f t="shared" si="127"/>
        <v>53 Skilled construction and building trades</v>
      </c>
      <c r="M134" s="27">
        <f t="shared" si="128"/>
        <v>-1.825030060055532</v>
      </c>
      <c r="N134" s="27">
        <f t="shared" si="128"/>
        <v>-2.2778386191713089</v>
      </c>
      <c r="O134" s="27">
        <f t="shared" si="128"/>
        <v>0.78772705741834415</v>
      </c>
      <c r="P134" s="27">
        <f t="shared" si="128"/>
        <v>-1.7586637057775967</v>
      </c>
      <c r="Q134" s="27">
        <f t="shared" si="129"/>
        <v>-0.97093664835925253</v>
      </c>
      <c r="W134" t="str">
        <f t="shared" si="130"/>
        <v>53 Skilled construction and building trades</v>
      </c>
      <c r="X134" s="27">
        <f t="shared" si="131"/>
        <v>5.8431868112496288E-2</v>
      </c>
      <c r="Y134" s="27">
        <f t="shared" si="131"/>
        <v>-1.782193651046593E-2</v>
      </c>
      <c r="Z134" s="27">
        <f t="shared" si="131"/>
        <v>-0.14328480405350302</v>
      </c>
      <c r="AA134" s="27">
        <f t="shared" si="131"/>
        <v>5.8083311027675777E-2</v>
      </c>
      <c r="AB134" s="27">
        <f t="shared" si="132"/>
        <v>-8.5201493025827246E-2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-2.3132925454785394</v>
      </c>
      <c r="C135" s="27">
        <f t="shared" si="125"/>
        <v>-1.3984247824436533</v>
      </c>
      <c r="D135" s="27">
        <f t="shared" si="125"/>
        <v>1.6300687688657138</v>
      </c>
      <c r="E135" s="27">
        <f t="shared" si="125"/>
        <v>1.1412802958711801</v>
      </c>
      <c r="F135" s="27">
        <f t="shared" si="126"/>
        <v>2.7713490647368939</v>
      </c>
      <c r="L135" t="str">
        <f t="shared" si="127"/>
        <v>54 Textiles, printing and other skilled trades</v>
      </c>
      <c r="M135" s="27">
        <f t="shared" si="128"/>
        <v>-1.39998771018778</v>
      </c>
      <c r="N135" s="27">
        <f t="shared" si="128"/>
        <v>-1.7966129093853276</v>
      </c>
      <c r="O135" s="27">
        <f t="shared" si="128"/>
        <v>0.94437570006775928</v>
      </c>
      <c r="P135" s="27">
        <f t="shared" si="128"/>
        <v>0.48592487791314731</v>
      </c>
      <c r="Q135" s="27">
        <f t="shared" si="129"/>
        <v>1.4303005779809066</v>
      </c>
      <c r="W135" t="str">
        <f t="shared" si="130"/>
        <v>54 Textiles, printing and other skilled trades</v>
      </c>
      <c r="X135" s="27">
        <f t="shared" si="131"/>
        <v>-0.91330483529077711</v>
      </c>
      <c r="Y135" s="27">
        <f t="shared" si="131"/>
        <v>0.3981881269416867</v>
      </c>
      <c r="Z135" s="27">
        <f t="shared" si="131"/>
        <v>0.68569306879796255</v>
      </c>
      <c r="AA135" s="27">
        <f t="shared" si="131"/>
        <v>0.65535541795804964</v>
      </c>
      <c r="AB135" s="27">
        <f t="shared" si="132"/>
        <v>1.3410484867560122</v>
      </c>
    </row>
    <row r="136" spans="1:28" x14ac:dyDescent="0.2">
      <c r="A136" t="str">
        <f t="shared" si="124"/>
        <v>61 Caring personal service occupations</v>
      </c>
      <c r="B136" s="27">
        <f t="shared" si="125"/>
        <v>1.557726420429411</v>
      </c>
      <c r="C136" s="27">
        <f t="shared" si="125"/>
        <v>-2.8873740933124026</v>
      </c>
      <c r="D136" s="27">
        <f t="shared" si="125"/>
        <v>2.5882806143327386</v>
      </c>
      <c r="E136" s="27">
        <f t="shared" si="125"/>
        <v>3.7993264601388645</v>
      </c>
      <c r="F136" s="27">
        <f t="shared" si="126"/>
        <v>6.3876070744716031</v>
      </c>
      <c r="L136" t="str">
        <f t="shared" si="127"/>
        <v>61 Caring personal service occupations</v>
      </c>
      <c r="M136" s="27">
        <f t="shared" si="128"/>
        <v>-0.19476288802182928</v>
      </c>
      <c r="N136" s="27">
        <f t="shared" si="128"/>
        <v>-0.14542399109981829</v>
      </c>
      <c r="O136" s="27">
        <f t="shared" si="128"/>
        <v>2.1877868675237853</v>
      </c>
      <c r="P136" s="27">
        <f t="shared" si="128"/>
        <v>2.0592064721122725</v>
      </c>
      <c r="Q136" s="27">
        <f t="shared" si="129"/>
        <v>4.2469933396360577</v>
      </c>
      <c r="W136" t="str">
        <f t="shared" si="130"/>
        <v>61 Caring personal service occupations</v>
      </c>
      <c r="X136" s="27">
        <f t="shared" si="131"/>
        <v>1.7524893084511959</v>
      </c>
      <c r="Y136" s="27">
        <f t="shared" si="131"/>
        <v>-2.7419501022125417</v>
      </c>
      <c r="Z136" s="27">
        <f t="shared" si="131"/>
        <v>0.4004937468089409</v>
      </c>
      <c r="AA136" s="27">
        <f t="shared" si="131"/>
        <v>1.7401199880265921</v>
      </c>
      <c r="AB136" s="27">
        <f t="shared" si="132"/>
        <v>2.140613734835533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0.27652827333326968</v>
      </c>
      <c r="C137" s="27">
        <f t="shared" si="125"/>
        <v>-1.7019829438731797</v>
      </c>
      <c r="D137" s="27">
        <f t="shared" si="125"/>
        <v>-1.1904877291105294</v>
      </c>
      <c r="E137" s="27">
        <f t="shared" si="125"/>
        <v>0.19785761300934723</v>
      </c>
      <c r="F137" s="27">
        <f t="shared" si="126"/>
        <v>-0.99263011610118213</v>
      </c>
      <c r="L137" t="str">
        <f t="shared" si="127"/>
        <v>62 Leisure, travel and related personal service occupations</v>
      </c>
      <c r="M137" s="27">
        <f t="shared" si="128"/>
        <v>0.38142535083429419</v>
      </c>
      <c r="N137" s="27">
        <f t="shared" si="128"/>
        <v>-0.80390800146173724</v>
      </c>
      <c r="O137" s="27">
        <f t="shared" si="128"/>
        <v>-1.859220553822194E-2</v>
      </c>
      <c r="P137" s="27">
        <f t="shared" si="128"/>
        <v>0.69945755296079692</v>
      </c>
      <c r="Q137" s="27">
        <f t="shared" si="129"/>
        <v>0.68086534742257498</v>
      </c>
      <c r="W137" t="str">
        <f t="shared" si="130"/>
        <v>62 Leisure, travel and related personal service occupations</v>
      </c>
      <c r="X137" s="27">
        <f t="shared" si="131"/>
        <v>-0.10489707750105381</v>
      </c>
      <c r="Y137" s="27">
        <f t="shared" si="131"/>
        <v>-0.89807494241139629</v>
      </c>
      <c r="Z137" s="27">
        <f t="shared" si="131"/>
        <v>-1.1718955235723172</v>
      </c>
      <c r="AA137" s="27">
        <f t="shared" si="131"/>
        <v>-0.50159993995143992</v>
      </c>
      <c r="AB137" s="27">
        <f t="shared" si="132"/>
        <v>-1.6734954635237571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-0.17319856607284856</v>
      </c>
      <c r="C138" s="27">
        <f t="shared" si="125"/>
        <v>0.16820666903134485</v>
      </c>
      <c r="D138" s="27">
        <f t="shared" si="125"/>
        <v>-0.22896735473679031</v>
      </c>
      <c r="E138" s="27">
        <f t="shared" si="125"/>
        <v>5.0857360253890649E-2</v>
      </c>
      <c r="F138" s="27">
        <f t="shared" si="126"/>
        <v>-0.17810999448289966</v>
      </c>
      <c r="L138" t="str">
        <f t="shared" si="127"/>
        <v>63 Community and civil enforcement occupations</v>
      </c>
      <c r="M138" s="27">
        <f t="shared" si="128"/>
        <v>-0.20952118713706636</v>
      </c>
      <c r="N138" s="27">
        <f t="shared" si="128"/>
        <v>0.20859935318664558</v>
      </c>
      <c r="O138" s="27">
        <f t="shared" si="128"/>
        <v>-0.30870242919932139</v>
      </c>
      <c r="P138" s="27">
        <f t="shared" si="128"/>
        <v>5.1896389721484304E-2</v>
      </c>
      <c r="Q138" s="27">
        <f t="shared" si="129"/>
        <v>-0.25680603947783709</v>
      </c>
      <c r="W138" t="str">
        <f t="shared" si="130"/>
        <v>63 Community and civil enforcement occupations</v>
      </c>
      <c r="X138" s="27">
        <f t="shared" si="131"/>
        <v>3.6322621064218019E-2</v>
      </c>
      <c r="Y138" s="27">
        <f t="shared" si="131"/>
        <v>-4.0392684155301589E-2</v>
      </c>
      <c r="Z138" s="27">
        <f t="shared" si="131"/>
        <v>7.9735074462532113E-2</v>
      </c>
      <c r="AA138" s="27">
        <f t="shared" si="131"/>
        <v>-1.0390294675934331E-3</v>
      </c>
      <c r="AB138" s="27">
        <f t="shared" si="132"/>
        <v>7.869604499493868E-2</v>
      </c>
    </row>
    <row r="139" spans="1:28" x14ac:dyDescent="0.2">
      <c r="A139" t="str">
        <f t="shared" si="124"/>
        <v>71 Sales occupations</v>
      </c>
      <c r="B139" s="27">
        <f t="shared" si="125"/>
        <v>-1.9355575985535651</v>
      </c>
      <c r="C139" s="27">
        <f t="shared" si="125"/>
        <v>-6.0955758267326132E-2</v>
      </c>
      <c r="D139" s="27">
        <f t="shared" si="125"/>
        <v>-0.36885482766579969</v>
      </c>
      <c r="E139" s="27">
        <f t="shared" si="125"/>
        <v>-1.3919309978645202</v>
      </c>
      <c r="F139" s="27">
        <f t="shared" si="126"/>
        <v>-1.7607858255303199</v>
      </c>
      <c r="L139" t="str">
        <f t="shared" si="127"/>
        <v>71 Sales occupations</v>
      </c>
      <c r="M139" s="27">
        <f t="shared" si="128"/>
        <v>0.18636613276034097</v>
      </c>
      <c r="N139" s="27">
        <f t="shared" si="128"/>
        <v>-6.1287166770362944E-2</v>
      </c>
      <c r="O139" s="27">
        <f t="shared" si="128"/>
        <v>0.2039467821432801</v>
      </c>
      <c r="P139" s="27">
        <f t="shared" si="128"/>
        <v>0.17435083809387564</v>
      </c>
      <c r="Q139" s="27">
        <f t="shared" si="129"/>
        <v>0.37829762023715574</v>
      </c>
      <c r="W139" t="str">
        <f t="shared" si="130"/>
        <v>71 Sales occupations</v>
      </c>
      <c r="X139" s="27">
        <f t="shared" si="131"/>
        <v>-2.1219237313139061</v>
      </c>
      <c r="Y139" s="27">
        <f t="shared" si="131"/>
        <v>3.314085030616809E-4</v>
      </c>
      <c r="Z139" s="27">
        <f t="shared" si="131"/>
        <v>-0.57280160980903361</v>
      </c>
      <c r="AA139" s="27">
        <f t="shared" si="131"/>
        <v>-1.5662818359584669</v>
      </c>
      <c r="AB139" s="27">
        <f t="shared" si="132"/>
        <v>-2.1390834457675005</v>
      </c>
    </row>
    <row r="140" spans="1:28" x14ac:dyDescent="0.2">
      <c r="A140" t="str">
        <f t="shared" si="124"/>
        <v>72 Customer service occupations</v>
      </c>
      <c r="B140" s="27">
        <f t="shared" si="125"/>
        <v>0.35011752759858616</v>
      </c>
      <c r="C140" s="27">
        <f t="shared" si="125"/>
        <v>0.19550530478263006</v>
      </c>
      <c r="D140" s="27">
        <f t="shared" si="125"/>
        <v>1.5594957210306717</v>
      </c>
      <c r="E140" s="27">
        <f t="shared" si="125"/>
        <v>1.7176720283221254</v>
      </c>
      <c r="F140" s="27">
        <f t="shared" si="126"/>
        <v>3.2771677493527971</v>
      </c>
      <c r="L140" t="str">
        <f t="shared" si="127"/>
        <v>72 Customer service occupations</v>
      </c>
      <c r="M140" s="27">
        <f t="shared" si="128"/>
        <v>-0.58006515005311066</v>
      </c>
      <c r="N140" s="27">
        <f t="shared" si="128"/>
        <v>0.59393280863415487</v>
      </c>
      <c r="O140" s="27">
        <f t="shared" si="128"/>
        <v>1.2107252163338798</v>
      </c>
      <c r="P140" s="27">
        <f t="shared" si="128"/>
        <v>1.0814447906135793</v>
      </c>
      <c r="Q140" s="27">
        <f t="shared" si="129"/>
        <v>2.2921700069474591</v>
      </c>
      <c r="W140" t="str">
        <f t="shared" si="130"/>
        <v>72 Customer service occupations</v>
      </c>
      <c r="X140" s="27">
        <f t="shared" si="131"/>
        <v>0.93018267765167906</v>
      </c>
      <c r="Y140" s="27">
        <f t="shared" si="131"/>
        <v>-0.39842750385151504</v>
      </c>
      <c r="Z140" s="27">
        <f t="shared" si="131"/>
        <v>0.34877050469677684</v>
      </c>
      <c r="AA140" s="27">
        <f t="shared" si="131"/>
        <v>0.63622723770857803</v>
      </c>
      <c r="AB140" s="27">
        <f t="shared" si="132"/>
        <v>0.98499774240535487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-0.24689668696749045</v>
      </c>
      <c r="C141" s="27">
        <f t="shared" si="125"/>
        <v>-1.5016144264723206</v>
      </c>
      <c r="D141" s="27">
        <f t="shared" si="125"/>
        <v>0.8154511769555608</v>
      </c>
      <c r="E141" s="27">
        <f t="shared" si="125"/>
        <v>-0.51976446036500512</v>
      </c>
      <c r="F141" s="27">
        <f t="shared" si="126"/>
        <v>0.29568671659055568</v>
      </c>
      <c r="L141" t="str">
        <f t="shared" si="127"/>
        <v>81 Process, plant and machine operatives</v>
      </c>
      <c r="M141" s="27">
        <f t="shared" si="128"/>
        <v>-0.21823131256830131</v>
      </c>
      <c r="N141" s="27">
        <f t="shared" si="128"/>
        <v>-1.2475711880074751</v>
      </c>
      <c r="O141" s="27">
        <f t="shared" si="128"/>
        <v>0.48083842848431146</v>
      </c>
      <c r="P141" s="27">
        <f t="shared" si="128"/>
        <v>-0.4994706741711763</v>
      </c>
      <c r="Q141" s="27">
        <f t="shared" si="129"/>
        <v>-1.8632245686864835E-2</v>
      </c>
      <c r="W141" t="str">
        <f t="shared" si="130"/>
        <v>81 Process, plant and machine operatives</v>
      </c>
      <c r="X141" s="27">
        <f t="shared" si="131"/>
        <v>-2.866537439922956E-2</v>
      </c>
      <c r="Y141" s="27">
        <f t="shared" si="131"/>
        <v>-0.25404323846480614</v>
      </c>
      <c r="Z141" s="27">
        <f t="shared" si="131"/>
        <v>0.33461274847122691</v>
      </c>
      <c r="AA141" s="27">
        <f t="shared" si="131"/>
        <v>-2.0293786193841257E-2</v>
      </c>
      <c r="AB141" s="27">
        <f t="shared" si="132"/>
        <v>0.31431896227738565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2.1247566679737382</v>
      </c>
      <c r="C142" s="27">
        <f t="shared" si="125"/>
        <v>-4.5093855998492174</v>
      </c>
      <c r="D142" s="27">
        <f t="shared" si="125"/>
        <v>0.50082130815088988</v>
      </c>
      <c r="E142" s="27">
        <f t="shared" si="125"/>
        <v>-0.37210141353767057</v>
      </c>
      <c r="F142" s="27">
        <f t="shared" si="126"/>
        <v>0.12871989461321931</v>
      </c>
      <c r="L142" t="str">
        <f t="shared" si="127"/>
        <v>82 Transport and mobile machine drivers and operatives</v>
      </c>
      <c r="M142" s="27">
        <f t="shared" si="128"/>
        <v>2.2215329856447994</v>
      </c>
      <c r="N142" s="27">
        <f t="shared" si="128"/>
        <v>-4.1579736734196722</v>
      </c>
      <c r="O142" s="27">
        <f t="shared" si="128"/>
        <v>-0.12518350671750511</v>
      </c>
      <c r="P142" s="27">
        <f t="shared" si="128"/>
        <v>-0.71270519227007867</v>
      </c>
      <c r="Q142" s="27">
        <f t="shared" si="129"/>
        <v>-0.83788869898758378</v>
      </c>
      <c r="W142" t="str">
        <f t="shared" si="130"/>
        <v>82 Transport and mobile machine drivers and operatives</v>
      </c>
      <c r="X142" s="27">
        <f t="shared" si="131"/>
        <v>-9.6776317671043E-2</v>
      </c>
      <c r="Y142" s="27">
        <f t="shared" si="131"/>
        <v>-0.35141192642950303</v>
      </c>
      <c r="Z142" s="27">
        <f t="shared" si="131"/>
        <v>0.62600481486836701</v>
      </c>
      <c r="AA142" s="27">
        <f t="shared" si="131"/>
        <v>0.34060377873245384</v>
      </c>
      <c r="AB142" s="27">
        <f t="shared" si="132"/>
        <v>0.96660859360082085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-1.4228569596572633</v>
      </c>
      <c r="C143" s="27">
        <f t="shared" si="125"/>
        <v>-1.1225427596131041</v>
      </c>
      <c r="D143" s="27">
        <f t="shared" si="125"/>
        <v>7.4837092602607598</v>
      </c>
      <c r="E143" s="27">
        <f t="shared" si="125"/>
        <v>1.9355526711729638</v>
      </c>
      <c r="F143" s="27">
        <f t="shared" si="126"/>
        <v>9.4192619314337236</v>
      </c>
      <c r="L143" t="str">
        <f t="shared" si="127"/>
        <v>91 Elementary trades and related occupations</v>
      </c>
      <c r="M143" s="27">
        <f t="shared" si="128"/>
        <v>-0.92794941027968569</v>
      </c>
      <c r="N143" s="27">
        <f t="shared" si="128"/>
        <v>-0.91473826133335123</v>
      </c>
      <c r="O143" s="27">
        <f t="shared" si="128"/>
        <v>2.8242447948989682</v>
      </c>
      <c r="P143" s="27">
        <f t="shared" si="128"/>
        <v>0.81946065258092027</v>
      </c>
      <c r="Q143" s="27">
        <f t="shared" si="129"/>
        <v>3.6437054474798884</v>
      </c>
      <c r="W143" t="str">
        <f t="shared" si="130"/>
        <v>91 Elementary trades and related occupations</v>
      </c>
      <c r="X143" s="27">
        <f t="shared" si="131"/>
        <v>-0.49490754937757142</v>
      </c>
      <c r="Y143" s="27">
        <f t="shared" si="131"/>
        <v>-0.207804498279752</v>
      </c>
      <c r="Z143" s="27">
        <f t="shared" si="131"/>
        <v>4.6594644653617951</v>
      </c>
      <c r="AA143" s="27">
        <f t="shared" si="131"/>
        <v>1.1160920185920578</v>
      </c>
      <c r="AB143" s="27">
        <f t="shared" si="132"/>
        <v>5.7755564839538529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-2.7126538742991499</v>
      </c>
      <c r="C144" s="27">
        <f t="shared" si="125"/>
        <v>-7.3497139213153844</v>
      </c>
      <c r="D144" s="27">
        <f t="shared" si="125"/>
        <v>-6.9467679457601008</v>
      </c>
      <c r="E144" s="27">
        <f t="shared" si="125"/>
        <v>-4.5050394738629507</v>
      </c>
      <c r="F144" s="27">
        <f t="shared" si="126"/>
        <v>-11.451807419623051</v>
      </c>
      <c r="L144" t="str">
        <f t="shared" si="127"/>
        <v>92 Elementary administration and service occupations</v>
      </c>
      <c r="M144" s="27">
        <f t="shared" si="128"/>
        <v>-2.0162679891969972</v>
      </c>
      <c r="N144" s="27">
        <f t="shared" si="128"/>
        <v>-3.0256041818742148</v>
      </c>
      <c r="O144" s="27">
        <f t="shared" si="128"/>
        <v>-1.1106407217719294</v>
      </c>
      <c r="P144" s="27">
        <f t="shared" si="128"/>
        <v>-2.7067206229285965</v>
      </c>
      <c r="Q144" s="27">
        <f t="shared" si="129"/>
        <v>-3.8173613447005259</v>
      </c>
      <c r="W144" t="str">
        <f t="shared" si="130"/>
        <v>92 Elementary administration and service occupations</v>
      </c>
      <c r="X144" s="27">
        <f t="shared" si="131"/>
        <v>-0.69638588510188981</v>
      </c>
      <c r="Y144" s="27">
        <f t="shared" si="131"/>
        <v>-4.3241097394411412</v>
      </c>
      <c r="Z144" s="27">
        <f t="shared" si="131"/>
        <v>-5.8361272239883348</v>
      </c>
      <c r="AA144" s="27">
        <f t="shared" si="131"/>
        <v>-1.7983188509343577</v>
      </c>
      <c r="AB144" s="27">
        <f t="shared" si="132"/>
        <v>-7.6344460749226926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17.444000000000756</v>
      </c>
      <c r="C146" s="29">
        <f t="shared" ref="C146" si="133">D35-C35</f>
        <v>-17.809000000000765</v>
      </c>
      <c r="D146" s="29">
        <f>E35-D35</f>
        <v>25.339999999999577</v>
      </c>
      <c r="E146" s="29">
        <f>F35-E35</f>
        <v>35.49799999999982</v>
      </c>
      <c r="F146" s="29">
        <f t="shared" ref="F146" si="134">F35-D35</f>
        <v>60.837999999999397</v>
      </c>
      <c r="L146" s="24" t="str">
        <f>L35</f>
        <v>All occupations</v>
      </c>
      <c r="M146" s="29">
        <f>N35-M35</f>
        <v>3.9368331780766539</v>
      </c>
      <c r="N146" s="29">
        <f t="shared" ref="N146" si="135">O35-N35</f>
        <v>-14.328575825248777</v>
      </c>
      <c r="O146" s="29">
        <f>P35-O35</f>
        <v>14.059775428677767</v>
      </c>
      <c r="P146" s="29">
        <f>Q35-P35</f>
        <v>18.341678212429827</v>
      </c>
      <c r="Q146" s="29">
        <f t="shared" ref="Q146" si="136">Q35-O35</f>
        <v>32.401453641107594</v>
      </c>
      <c r="W146" s="24" t="str">
        <f>W35</f>
        <v>All occupations</v>
      </c>
      <c r="X146" s="29">
        <f>Y35-X35</f>
        <v>13.507166821923647</v>
      </c>
      <c r="Y146" s="29">
        <f t="shared" ref="Y146" si="137">Z35-Y35</f>
        <v>-3.4804241747511924</v>
      </c>
      <c r="Z146" s="29">
        <f>AA35-Z35</f>
        <v>11.280224571321583</v>
      </c>
      <c r="AA146" s="29">
        <f>AB35-AA35</f>
        <v>17.156321787570164</v>
      </c>
      <c r="AB146" s="29">
        <f t="shared" ref="AB146" si="138">AB35-Z35</f>
        <v>28.436546358891746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68.673395206321089</v>
      </c>
      <c r="C153" s="11">
        <f t="shared" ref="C153:F153" si="143">C8</f>
        <v>78.354158175892394</v>
      </c>
      <c r="D153" s="11">
        <f t="shared" si="143"/>
        <v>79.123594705634744</v>
      </c>
      <c r="E153" s="11">
        <f t="shared" si="143"/>
        <v>72.576559446969895</v>
      </c>
      <c r="F153" s="11">
        <f t="shared" si="143"/>
        <v>78.698359430329802</v>
      </c>
      <c r="H153" s="40">
        <f>IF(D$151-B$151 &lt;&gt; 0,(EXP(LN(D153/B153)/(D$151-B$151))-1)*100,0)</f>
        <v>2.87349579464109</v>
      </c>
      <c r="I153" s="40">
        <f>IF(F$151-D$151 &lt;&gt; 0,(EXP(LN(F153/D153)/(F$151-D$151))-1)*100,0)</f>
        <v>-3.5918951149138678E-2</v>
      </c>
      <c r="L153" s="10" t="str">
        <f>L8</f>
        <v>11 Corporate managers and directors</v>
      </c>
      <c r="M153" s="11">
        <f>M8</f>
        <v>47.061462302732672</v>
      </c>
      <c r="N153" s="11">
        <f t="shared" ref="N153:Q153" si="144">N8</f>
        <v>51.352946039954624</v>
      </c>
      <c r="O153" s="11">
        <f t="shared" si="144"/>
        <v>51.349864071416398</v>
      </c>
      <c r="P153" s="11">
        <f t="shared" si="144"/>
        <v>44.831355747555079</v>
      </c>
      <c r="Q153" s="11">
        <f t="shared" si="144"/>
        <v>46.52872169659905</v>
      </c>
      <c r="S153" s="40">
        <f>IF(O$151-M$151 &lt;&gt; 0,(EXP(LN(O153/M153)/(O$151-M$151))-1)*100,0)</f>
        <v>1.7594558964289631</v>
      </c>
      <c r="T153" s="40">
        <f>IF(Q$151-O$151 &lt;&gt; 0,(EXP(LN(Q153/O153)/(Q$151-O$151))-1)*100,0)</f>
        <v>-0.65512792791626584</v>
      </c>
      <c r="W153" s="10" t="str">
        <f>W8</f>
        <v>11 Corporate managers and directors</v>
      </c>
      <c r="X153" s="11">
        <f>X8</f>
        <v>21.61193290358834</v>
      </c>
      <c r="Y153" s="11">
        <f t="shared" ref="Y153:AB153" si="145">Y8</f>
        <v>27.001212135937706</v>
      </c>
      <c r="Z153" s="11">
        <f t="shared" si="145"/>
        <v>27.773730634218179</v>
      </c>
      <c r="AA153" s="11">
        <f t="shared" si="145"/>
        <v>27.745203699414802</v>
      </c>
      <c r="AB153" s="11">
        <f t="shared" si="145"/>
        <v>32.169637733730823</v>
      </c>
      <c r="AD153" s="40">
        <f>IF(Z$151-X$151 &lt;&gt; 0,(EXP(LN(Z153/X153)/(Z$151-X$151))-1)*100,0)</f>
        <v>5.1448780695908525</v>
      </c>
      <c r="AE153" s="40">
        <f>IF(AB$151-Z$151 &lt;&gt; 0,(EXP(LN(AB153/Z153)/(AB$151-Z$151))-1)*100,0)</f>
        <v>0.98436294058577012</v>
      </c>
    </row>
    <row r="154" spans="1:31" x14ac:dyDescent="0.2">
      <c r="A154" s="10" t="str">
        <f t="shared" si="142"/>
        <v>12 Other managers and proprietors</v>
      </c>
      <c r="B154" s="11">
        <f t="shared" si="142"/>
        <v>31.150010460958992</v>
      </c>
      <c r="C154" s="11">
        <f t="shared" ref="C154:F178" si="146">C9</f>
        <v>31.560410730472817</v>
      </c>
      <c r="D154" s="11">
        <f t="shared" si="146"/>
        <v>31.144545843452661</v>
      </c>
      <c r="E154" s="11">
        <f t="shared" si="146"/>
        <v>32.912460107683494</v>
      </c>
      <c r="F154" s="11">
        <f t="shared" si="146"/>
        <v>37.240781371961354</v>
      </c>
      <c r="H154" s="40">
        <f t="shared" ref="H154:H177" si="147">IF(D$151-B$151 &lt;&gt; 0,(EXP(LN(D154/B154)/(D$151-B$151))-1)*100,0)</f>
        <v>-3.5088277191230866E-3</v>
      </c>
      <c r="I154" s="40">
        <f t="shared" ref="I154:I180" si="148">IF(F$151-D$151 &lt;&gt; 0,(EXP(LN(F154/D154)/(F$151-D$151))-1)*100,0)</f>
        <v>1.1988985092763471</v>
      </c>
      <c r="L154" s="10" t="str">
        <f t="shared" ref="L154:Q154" si="149">L9</f>
        <v>12 Other managers and proprietors</v>
      </c>
      <c r="M154" s="11">
        <f t="shared" si="149"/>
        <v>17.901713066966654</v>
      </c>
      <c r="N154" s="11">
        <f t="shared" si="149"/>
        <v>18.025967708553775</v>
      </c>
      <c r="O154" s="11">
        <f t="shared" si="149"/>
        <v>16.887687568447173</v>
      </c>
      <c r="P154" s="11">
        <f t="shared" si="149"/>
        <v>19.276216322305672</v>
      </c>
      <c r="Q154" s="11">
        <f t="shared" si="149"/>
        <v>21.634286676776355</v>
      </c>
      <c r="S154" s="40">
        <f t="shared" ref="S154:S177" si="150">IF(O$151-M$151 &lt;&gt; 0,(EXP(LN(O154/M154)/(O$151-M$151))-1)*100,0)</f>
        <v>-1.1594578775170006</v>
      </c>
      <c r="T154" s="40">
        <f t="shared" ref="T154:T177" si="151">IF(Q$151-O$151 &lt;&gt; 0,(EXP(LN(Q154/O154)/(Q$151-O$151))-1)*100,0)</f>
        <v>1.6650065510025236</v>
      </c>
      <c r="W154" s="10" t="str">
        <f t="shared" ref="W154:AB154" si="152">W9</f>
        <v>12 Other managers and proprietors</v>
      </c>
      <c r="X154" s="11">
        <f t="shared" si="152"/>
        <v>13.24829739399231</v>
      </c>
      <c r="Y154" s="11">
        <f t="shared" si="152"/>
        <v>13.534443021919042</v>
      </c>
      <c r="Z154" s="11">
        <f t="shared" si="152"/>
        <v>14.25685827500546</v>
      </c>
      <c r="AA154" s="11">
        <f t="shared" si="152"/>
        <v>13.636243785377793</v>
      </c>
      <c r="AB154" s="11">
        <f t="shared" si="152"/>
        <v>15.606494695184979</v>
      </c>
      <c r="AD154" s="40">
        <f t="shared" ref="AD154:AD177" si="153">IF(Z$151-X$151 &lt;&gt; 0,(EXP(LN(Z154/X154)/(Z$151-X$151))-1)*100,0)</f>
        <v>1.4781994374183371</v>
      </c>
      <c r="AE154" s="40">
        <f t="shared" ref="AE154:AE177" si="154">IF(AB$151-Z$151 &lt;&gt; 0,(EXP(LN(AB154/Z154)/(AB$151-Z$151))-1)*100,0)</f>
        <v>0.60481553997819848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63.176564041394087</v>
      </c>
      <c r="C155" s="11">
        <f t="shared" si="146"/>
        <v>67.962409440888067</v>
      </c>
      <c r="D155" s="11">
        <f t="shared" si="146"/>
        <v>69.911721362644045</v>
      </c>
      <c r="E155" s="11">
        <f t="shared" si="146"/>
        <v>85.836885528622858</v>
      </c>
      <c r="F155" s="11">
        <f t="shared" si="146"/>
        <v>96.924596812940294</v>
      </c>
      <c r="H155" s="40">
        <f t="shared" si="147"/>
        <v>2.0466609007240733</v>
      </c>
      <c r="I155" s="40">
        <f t="shared" si="148"/>
        <v>2.2018915641871306</v>
      </c>
      <c r="L155" s="10" t="str">
        <f t="shared" ref="L155:Q155" si="155">L10</f>
        <v>21 Science, research, engineering and technology professionals</v>
      </c>
      <c r="M155" s="11">
        <f t="shared" si="155"/>
        <v>50.346544547552377</v>
      </c>
      <c r="N155" s="11">
        <f t="shared" si="155"/>
        <v>54.358891839603281</v>
      </c>
      <c r="O155" s="11">
        <f t="shared" si="155"/>
        <v>53.630281603136261</v>
      </c>
      <c r="P155" s="11">
        <f t="shared" si="155"/>
        <v>63.760752294483922</v>
      </c>
      <c r="Q155" s="11">
        <f t="shared" si="155"/>
        <v>70.615995212553827</v>
      </c>
      <c r="S155" s="40">
        <f t="shared" si="150"/>
        <v>1.2716956566015458</v>
      </c>
      <c r="T155" s="40">
        <f t="shared" si="151"/>
        <v>1.8512117901237968</v>
      </c>
      <c r="W155" s="10" t="str">
        <f t="shared" ref="W155:AB155" si="156">W10</f>
        <v>21 Science, research, engineering and technology professionals</v>
      </c>
      <c r="X155" s="11">
        <f t="shared" si="156"/>
        <v>12.83001949384167</v>
      </c>
      <c r="Y155" s="11">
        <f t="shared" si="156"/>
        <v>13.603517601284668</v>
      </c>
      <c r="Z155" s="11">
        <f t="shared" si="156"/>
        <v>16.281439759508018</v>
      </c>
      <c r="AA155" s="11">
        <f t="shared" si="156"/>
        <v>22.076133234139036</v>
      </c>
      <c r="AB155" s="11">
        <f t="shared" si="156"/>
        <v>26.30860160038646</v>
      </c>
      <c r="AD155" s="40">
        <f t="shared" si="153"/>
        <v>4.8801012852199621</v>
      </c>
      <c r="AE155" s="40">
        <f t="shared" si="154"/>
        <v>3.2508567100017371</v>
      </c>
    </row>
    <row r="156" spans="1:31" x14ac:dyDescent="0.2">
      <c r="A156" s="10" t="str">
        <f t="shared" si="142"/>
        <v>22 Health professionals</v>
      </c>
      <c r="B156" s="11">
        <f t="shared" si="142"/>
        <v>28.267194384711377</v>
      </c>
      <c r="C156" s="11">
        <f t="shared" si="146"/>
        <v>33.804261892733194</v>
      </c>
      <c r="D156" s="11">
        <f t="shared" si="146"/>
        <v>33.544125103358624</v>
      </c>
      <c r="E156" s="11">
        <f t="shared" si="146"/>
        <v>32.78744458290133</v>
      </c>
      <c r="F156" s="11">
        <f t="shared" si="146"/>
        <v>33.87378217360947</v>
      </c>
      <c r="H156" s="40">
        <f t="shared" si="147"/>
        <v>3.4824620154521702</v>
      </c>
      <c r="I156" s="40">
        <f t="shared" si="148"/>
        <v>6.5218515147558165E-2</v>
      </c>
      <c r="L156" s="10" t="str">
        <f t="shared" ref="L156:Q156" si="157">L11</f>
        <v>22 Health professionals</v>
      </c>
      <c r="M156" s="11">
        <f t="shared" si="157"/>
        <v>6.1180916749762071</v>
      </c>
      <c r="N156" s="11">
        <f t="shared" si="157"/>
        <v>7.1946050740616716</v>
      </c>
      <c r="O156" s="11">
        <f t="shared" si="157"/>
        <v>7.8187392841682506</v>
      </c>
      <c r="P156" s="11">
        <f t="shared" si="157"/>
        <v>7.7254858101644084</v>
      </c>
      <c r="Q156" s="11">
        <f t="shared" si="157"/>
        <v>8.0805657058381151</v>
      </c>
      <c r="S156" s="40">
        <f t="shared" si="150"/>
        <v>5.0277714211574454</v>
      </c>
      <c r="T156" s="40">
        <f t="shared" si="151"/>
        <v>0.21983166612993266</v>
      </c>
      <c r="W156" s="10" t="str">
        <f t="shared" ref="W156:AB156" si="158">W11</f>
        <v>22 Health professionals</v>
      </c>
      <c r="X156" s="11">
        <f t="shared" si="158"/>
        <v>22.149102709735203</v>
      </c>
      <c r="Y156" s="11">
        <f t="shared" si="158"/>
        <v>26.609656818671535</v>
      </c>
      <c r="Z156" s="11">
        <f t="shared" si="158"/>
        <v>25.72538581919035</v>
      </c>
      <c r="AA156" s="11">
        <f t="shared" si="158"/>
        <v>25.061958772736894</v>
      </c>
      <c r="AB156" s="11">
        <f t="shared" si="158"/>
        <v>25.79321646777138</v>
      </c>
      <c r="AD156" s="40">
        <f t="shared" si="153"/>
        <v>3.0388853532361537</v>
      </c>
      <c r="AE156" s="40">
        <f t="shared" si="154"/>
        <v>1.7556543061414409E-2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38.222998373704286</v>
      </c>
      <c r="C157" s="11">
        <f t="shared" si="146"/>
        <v>39.126425629130246</v>
      </c>
      <c r="D157" s="11">
        <f t="shared" si="146"/>
        <v>39.50688143097944</v>
      </c>
      <c r="E157" s="11">
        <f t="shared" si="146"/>
        <v>38.297164948422257</v>
      </c>
      <c r="F157" s="11">
        <f t="shared" si="146"/>
        <v>40.682593632306435</v>
      </c>
      <c r="H157" s="40">
        <f t="shared" si="147"/>
        <v>0.662937447733003</v>
      </c>
      <c r="I157" s="40">
        <f t="shared" si="148"/>
        <v>0.19569427120287308</v>
      </c>
      <c r="L157" s="10" t="str">
        <f t="shared" ref="L157:Q157" si="159">L12</f>
        <v>23 Teaching and other educational professionals</v>
      </c>
      <c r="M157" s="11">
        <f t="shared" si="159"/>
        <v>12.016821943185233</v>
      </c>
      <c r="N157" s="11">
        <f t="shared" si="159"/>
        <v>11.65459029238456</v>
      </c>
      <c r="O157" s="11">
        <f t="shared" si="159"/>
        <v>12.340218392042262</v>
      </c>
      <c r="P157" s="11">
        <f t="shared" si="159"/>
        <v>12.391922253660089</v>
      </c>
      <c r="Q157" s="11">
        <f t="shared" si="159"/>
        <v>13.130917739202888</v>
      </c>
      <c r="S157" s="40">
        <f t="shared" si="150"/>
        <v>0.53253735550851111</v>
      </c>
      <c r="T157" s="40">
        <f t="shared" si="151"/>
        <v>0.41489743286724501</v>
      </c>
      <c r="W157" s="10" t="str">
        <f t="shared" ref="W157:AB157" si="160">W12</f>
        <v>23 Teaching and other educational professionals</v>
      </c>
      <c r="X157" s="11">
        <f t="shared" si="160"/>
        <v>26.206176430519072</v>
      </c>
      <c r="Y157" s="11">
        <f t="shared" si="160"/>
        <v>27.471835336745713</v>
      </c>
      <c r="Z157" s="11">
        <f t="shared" si="160"/>
        <v>27.166663038937156</v>
      </c>
      <c r="AA157" s="11">
        <f t="shared" si="160"/>
        <v>25.905242694762165</v>
      </c>
      <c r="AB157" s="11">
        <f t="shared" si="160"/>
        <v>27.551675893103496</v>
      </c>
      <c r="AD157" s="40">
        <f t="shared" si="153"/>
        <v>0.72250704658567422</v>
      </c>
      <c r="AE157" s="40">
        <f t="shared" si="154"/>
        <v>9.3862467747496403E-2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57.737964261655684</v>
      </c>
      <c r="C158" s="11">
        <f t="shared" si="146"/>
        <v>64.092050381121766</v>
      </c>
      <c r="D158" s="11">
        <f t="shared" si="146"/>
        <v>67.478814180213675</v>
      </c>
      <c r="E158" s="11">
        <f t="shared" si="146"/>
        <v>71.014972146624785</v>
      </c>
      <c r="F158" s="11">
        <f t="shared" si="146"/>
        <v>77.722974618101219</v>
      </c>
      <c r="H158" s="40">
        <f t="shared" si="147"/>
        <v>3.1670933782129929</v>
      </c>
      <c r="I158" s="40">
        <f t="shared" si="148"/>
        <v>0.94670121734394819</v>
      </c>
      <c r="L158" s="10" t="str">
        <f t="shared" ref="L158:Q158" si="161">L13</f>
        <v>24 Business, media and public service professionals</v>
      </c>
      <c r="M158" s="11">
        <f t="shared" si="161"/>
        <v>34.408832727101576</v>
      </c>
      <c r="N158" s="11">
        <f t="shared" si="161"/>
        <v>36.169308767087749</v>
      </c>
      <c r="O158" s="11">
        <f t="shared" si="161"/>
        <v>37.632483043106106</v>
      </c>
      <c r="P158" s="11">
        <f t="shared" si="161"/>
        <v>39.953560966176418</v>
      </c>
      <c r="Q158" s="11">
        <f t="shared" si="161"/>
        <v>42.954268524886686</v>
      </c>
      <c r="S158" s="40">
        <f t="shared" si="150"/>
        <v>1.8072219639501785</v>
      </c>
      <c r="T158" s="40">
        <f t="shared" si="151"/>
        <v>0.88568880972788033</v>
      </c>
      <c r="W158" s="10" t="str">
        <f t="shared" ref="W158:AB158" si="162">W13</f>
        <v>24 Business, media and public service professionals</v>
      </c>
      <c r="X158" s="11">
        <f t="shared" si="162"/>
        <v>23.329131534554172</v>
      </c>
      <c r="Y158" s="11">
        <f t="shared" si="162"/>
        <v>27.922741614034038</v>
      </c>
      <c r="Z158" s="11">
        <f t="shared" si="162"/>
        <v>29.846331137107665</v>
      </c>
      <c r="AA158" s="11">
        <f t="shared" si="162"/>
        <v>31.06141118044842</v>
      </c>
      <c r="AB158" s="11">
        <f t="shared" si="162"/>
        <v>34.768706093214412</v>
      </c>
      <c r="AD158" s="40">
        <f t="shared" si="153"/>
        <v>5.0505852502116477</v>
      </c>
      <c r="AE158" s="40">
        <f t="shared" si="154"/>
        <v>1.0229016319609707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15.495168489057251</v>
      </c>
      <c r="C159" s="11">
        <f t="shared" si="146"/>
        <v>17.06956054964785</v>
      </c>
      <c r="D159" s="11">
        <f t="shared" si="146"/>
        <v>18.268257286139555</v>
      </c>
      <c r="E159" s="11">
        <f t="shared" si="146"/>
        <v>17.303797160438357</v>
      </c>
      <c r="F159" s="11">
        <f t="shared" si="146"/>
        <v>18.802898180922256</v>
      </c>
      <c r="H159" s="40">
        <f t="shared" si="147"/>
        <v>3.3475447133420433</v>
      </c>
      <c r="I159" s="40">
        <f t="shared" si="148"/>
        <v>0.19249194374499901</v>
      </c>
      <c r="L159" s="10" t="str">
        <f t="shared" ref="L159:Q159" si="163">L14</f>
        <v>31 Science, engineering and technology associate professionals</v>
      </c>
      <c r="M159" s="11">
        <f t="shared" si="163"/>
        <v>10.719833909804807</v>
      </c>
      <c r="N159" s="11">
        <f t="shared" si="163"/>
        <v>12.270902057539267</v>
      </c>
      <c r="O159" s="11">
        <f t="shared" si="163"/>
        <v>12.545400665550588</v>
      </c>
      <c r="P159" s="11">
        <f t="shared" si="163"/>
        <v>11.190134114434338</v>
      </c>
      <c r="Q159" s="11">
        <f t="shared" si="163"/>
        <v>11.623690368334538</v>
      </c>
      <c r="S159" s="40">
        <f t="shared" si="150"/>
        <v>3.1951521956924633</v>
      </c>
      <c r="T159" s="40">
        <f t="shared" si="151"/>
        <v>-0.50743370945578459</v>
      </c>
      <c r="W159" s="10" t="str">
        <f t="shared" ref="W159:AB159" si="164">W14</f>
        <v>31 Science, engineering and technology associate professionals</v>
      </c>
      <c r="X159" s="11">
        <f t="shared" si="164"/>
        <v>4.7753345792524247</v>
      </c>
      <c r="Y159" s="11">
        <f t="shared" si="164"/>
        <v>4.798658492108566</v>
      </c>
      <c r="Z159" s="11">
        <f t="shared" si="164"/>
        <v>5.7228566205889884</v>
      </c>
      <c r="AA159" s="11">
        <f t="shared" si="164"/>
        <v>6.1136630460040298</v>
      </c>
      <c r="AB159" s="11">
        <f t="shared" si="164"/>
        <v>7.1792078125877019</v>
      </c>
      <c r="AD159" s="40">
        <f t="shared" si="153"/>
        <v>3.6864038148689104</v>
      </c>
      <c r="AE159" s="40">
        <f t="shared" si="154"/>
        <v>1.5229535526246174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12.707484419440275</v>
      </c>
      <c r="C160" s="11">
        <f t="shared" si="146"/>
        <v>14.44598034418615</v>
      </c>
      <c r="D160" s="11">
        <f t="shared" si="146"/>
        <v>14.668437153130714</v>
      </c>
      <c r="E160" s="11">
        <f t="shared" si="146"/>
        <v>22.662762898288072</v>
      </c>
      <c r="F160" s="11">
        <f t="shared" si="146"/>
        <v>25.795947341506306</v>
      </c>
      <c r="H160" s="40">
        <f t="shared" si="147"/>
        <v>2.9117235388625984</v>
      </c>
      <c r="I160" s="40">
        <f t="shared" si="148"/>
        <v>3.8351773832059344</v>
      </c>
      <c r="L160" s="10" t="str">
        <f t="shared" ref="L160:Q160" si="165">L15</f>
        <v>32 Health and social care associate professionals</v>
      </c>
      <c r="M160" s="11">
        <f t="shared" si="165"/>
        <v>2.6081296876100293</v>
      </c>
      <c r="N160" s="11">
        <f t="shared" si="165"/>
        <v>2.6522488175463761</v>
      </c>
      <c r="O160" s="11">
        <f t="shared" si="165"/>
        <v>3.006309302920577</v>
      </c>
      <c r="P160" s="11">
        <f t="shared" si="165"/>
        <v>3.9785519352783938</v>
      </c>
      <c r="Q160" s="11">
        <f t="shared" si="165"/>
        <v>4.3872815590384269</v>
      </c>
      <c r="S160" s="40">
        <f t="shared" si="150"/>
        <v>2.8823547246774384</v>
      </c>
      <c r="T160" s="40">
        <f>IF(Q$151-O$151 &lt;&gt; 0,(EXP(LN(Q160/O160)/(Q$151-O$151))-1)*100,0)</f>
        <v>2.5519972918894629</v>
      </c>
      <c r="W160" s="10" t="str">
        <f t="shared" ref="W160:AB160" si="166">W15</f>
        <v>32 Health and social care associate professionals</v>
      </c>
      <c r="X160" s="11">
        <f t="shared" si="166"/>
        <v>10.099354731830248</v>
      </c>
      <c r="Y160" s="11">
        <f t="shared" si="166"/>
        <v>11.793731526639769</v>
      </c>
      <c r="Z160" s="11">
        <f t="shared" si="166"/>
        <v>11.662127850210137</v>
      </c>
      <c r="AA160" s="11">
        <f t="shared" si="166"/>
        <v>18.684210963009679</v>
      </c>
      <c r="AB160" s="11">
        <f t="shared" si="166"/>
        <v>21.408665782467889</v>
      </c>
      <c r="AD160" s="40">
        <f t="shared" si="153"/>
        <v>2.9193025077300705</v>
      </c>
      <c r="AE160" s="40">
        <f t="shared" si="154"/>
        <v>4.1327778030033624</v>
      </c>
    </row>
    <row r="161" spans="1:31" x14ac:dyDescent="0.2">
      <c r="A161" s="10" t="str">
        <f t="shared" si="142"/>
        <v>33 Protective service occupations</v>
      </c>
      <c r="B161" s="11">
        <f t="shared" si="142"/>
        <v>10.245227559390738</v>
      </c>
      <c r="C161" s="11">
        <f t="shared" si="146"/>
        <v>9.7022571982924504</v>
      </c>
      <c r="D161" s="11">
        <f t="shared" si="146"/>
        <v>10.163676449097792</v>
      </c>
      <c r="E161" s="11">
        <f t="shared" si="146"/>
        <v>8.8425791880158382</v>
      </c>
      <c r="F161" s="11">
        <f t="shared" si="146"/>
        <v>9.4322692055454347</v>
      </c>
      <c r="H161" s="40">
        <f t="shared" si="147"/>
        <v>-0.15970755698575534</v>
      </c>
      <c r="I161" s="40">
        <f t="shared" si="148"/>
        <v>-0.49665276381430923</v>
      </c>
      <c r="L161" s="10" t="str">
        <f t="shared" ref="L161:Q161" si="167">L16</f>
        <v>33 Protective service occupations</v>
      </c>
      <c r="M161" s="11">
        <f t="shared" si="167"/>
        <v>8.0582778342148025</v>
      </c>
      <c r="N161" s="11">
        <f t="shared" si="167"/>
        <v>7.3538520086701293</v>
      </c>
      <c r="O161" s="11">
        <f t="shared" si="167"/>
        <v>7.5712872262745323</v>
      </c>
      <c r="P161" s="11">
        <f t="shared" si="167"/>
        <v>6.4952231542774967</v>
      </c>
      <c r="Q161" s="11">
        <f t="shared" si="167"/>
        <v>6.4277567640440081</v>
      </c>
      <c r="S161" s="40">
        <f t="shared" si="150"/>
        <v>-1.2389958392909461</v>
      </c>
      <c r="T161" s="40">
        <f t="shared" si="151"/>
        <v>-1.0856471089308428</v>
      </c>
      <c r="W161" s="10" t="str">
        <f t="shared" ref="W161:AB161" si="168">W16</f>
        <v>33 Protective service occupations</v>
      </c>
      <c r="X161" s="11">
        <f t="shared" si="168"/>
        <v>2.1869497251759338</v>
      </c>
      <c r="Y161" s="11">
        <f t="shared" si="168"/>
        <v>2.3484051896223117</v>
      </c>
      <c r="Z161" s="11">
        <f t="shared" si="168"/>
        <v>2.5923892228232503</v>
      </c>
      <c r="AA161" s="11">
        <f t="shared" si="168"/>
        <v>2.3473560337383441</v>
      </c>
      <c r="AB161" s="11">
        <f t="shared" si="168"/>
        <v>3.0045124415014426</v>
      </c>
      <c r="AD161" s="40">
        <f t="shared" si="153"/>
        <v>3.4599541466884265</v>
      </c>
      <c r="AE161" s="40">
        <f t="shared" si="154"/>
        <v>0.98842210848271161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22.448448989730874</v>
      </c>
      <c r="C162" s="11">
        <f t="shared" si="146"/>
        <v>19.858512300221925</v>
      </c>
      <c r="D162" s="11">
        <f t="shared" si="146"/>
        <v>20.786619855218618</v>
      </c>
      <c r="E162" s="11">
        <f t="shared" si="146"/>
        <v>19.096714089592332</v>
      </c>
      <c r="F162" s="11">
        <f t="shared" si="146"/>
        <v>20.705712449404604</v>
      </c>
      <c r="H162" s="40">
        <f t="shared" si="147"/>
        <v>-1.5264699313403463</v>
      </c>
      <c r="I162" s="40">
        <f t="shared" si="148"/>
        <v>-2.599580440686422E-2</v>
      </c>
      <c r="L162" s="10" t="str">
        <f t="shared" ref="L162:Q162" si="169">L17</f>
        <v>34 Culture, media and sports occupations</v>
      </c>
      <c r="M162" s="11">
        <f t="shared" si="169"/>
        <v>12.293731325657342</v>
      </c>
      <c r="N162" s="11">
        <f t="shared" si="169"/>
        <v>10.258494291789141</v>
      </c>
      <c r="O162" s="11">
        <f t="shared" si="169"/>
        <v>10.291740439115284</v>
      </c>
      <c r="P162" s="11">
        <f t="shared" si="169"/>
        <v>9.3794058386091557</v>
      </c>
      <c r="Q162" s="11">
        <f t="shared" si="169"/>
        <v>10.401315758453347</v>
      </c>
      <c r="S162" s="40">
        <f t="shared" si="150"/>
        <v>-3.4925097942699934</v>
      </c>
      <c r="T162" s="40">
        <f t="shared" si="151"/>
        <v>7.0629190363535876E-2</v>
      </c>
      <c r="W162" s="10" t="str">
        <f t="shared" ref="W162:AB162" si="170">W17</f>
        <v>34 Culture, media and sports occupations</v>
      </c>
      <c r="X162" s="11">
        <f t="shared" si="170"/>
        <v>10.154717664073544</v>
      </c>
      <c r="Y162" s="11">
        <f t="shared" si="170"/>
        <v>9.6000180084327855</v>
      </c>
      <c r="Z162" s="11">
        <f t="shared" si="170"/>
        <v>10.494879416103332</v>
      </c>
      <c r="AA162" s="11">
        <f t="shared" si="170"/>
        <v>9.7173082509831605</v>
      </c>
      <c r="AB162" s="11">
        <f t="shared" si="170"/>
        <v>10.304396690951275</v>
      </c>
      <c r="AD162" s="40">
        <f t="shared" si="153"/>
        <v>0.66115749115882583</v>
      </c>
      <c r="AE162" s="40">
        <f t="shared" si="154"/>
        <v>-0.12203744833400032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57.166023212767385</v>
      </c>
      <c r="C163" s="11">
        <f t="shared" si="146"/>
        <v>58.979094947532573</v>
      </c>
      <c r="D163" s="11">
        <f t="shared" si="146"/>
        <v>60.08582223997923</v>
      </c>
      <c r="E163" s="11">
        <f t="shared" si="146"/>
        <v>61.361747642042168</v>
      </c>
      <c r="F163" s="11">
        <f t="shared" si="146"/>
        <v>64.711950638914431</v>
      </c>
      <c r="H163" s="40">
        <f t="shared" si="147"/>
        <v>1.001263204712699</v>
      </c>
      <c r="I163" s="40">
        <f t="shared" si="148"/>
        <v>0.49570444968860539</v>
      </c>
      <c r="L163" s="10" t="str">
        <f t="shared" ref="L163:Q163" si="171">L18</f>
        <v>35 Business and public service associate professionals</v>
      </c>
      <c r="M163" s="11">
        <f t="shared" si="171"/>
        <v>30.1359137252078</v>
      </c>
      <c r="N163" s="11">
        <f t="shared" si="171"/>
        <v>30.251876431862044</v>
      </c>
      <c r="O163" s="11">
        <f t="shared" si="171"/>
        <v>31.116593236612747</v>
      </c>
      <c r="P163" s="11">
        <f t="shared" si="171"/>
        <v>31.352752251167189</v>
      </c>
      <c r="Q163" s="11">
        <f t="shared" si="171"/>
        <v>32.084617217374699</v>
      </c>
      <c r="S163" s="40">
        <f t="shared" si="150"/>
        <v>0.64252768844739183</v>
      </c>
      <c r="T163" s="40">
        <f t="shared" si="151"/>
        <v>0.20444523404254955</v>
      </c>
      <c r="W163" s="10" t="str">
        <f t="shared" ref="W163:AB163" si="172">W18</f>
        <v>35 Business and public service associate professionals</v>
      </c>
      <c r="X163" s="11">
        <f t="shared" si="172"/>
        <v>27.030109487559702</v>
      </c>
      <c r="Y163" s="11">
        <f t="shared" si="172"/>
        <v>28.727218515670522</v>
      </c>
      <c r="Z163" s="11">
        <f t="shared" si="172"/>
        <v>28.969229003366337</v>
      </c>
      <c r="AA163" s="11">
        <f t="shared" si="172"/>
        <v>30.008995390874926</v>
      </c>
      <c r="AB163" s="11">
        <f t="shared" si="172"/>
        <v>32.627333421539731</v>
      </c>
      <c r="AD163" s="40">
        <f t="shared" si="153"/>
        <v>1.3953004437259997</v>
      </c>
      <c r="AE163" s="40">
        <f t="shared" si="154"/>
        <v>0.79592536359849309</v>
      </c>
    </row>
    <row r="164" spans="1:31" x14ac:dyDescent="0.2">
      <c r="A164" s="10" t="str">
        <f t="shared" si="142"/>
        <v>41 Administrative occupations</v>
      </c>
      <c r="B164" s="11">
        <f t="shared" si="142"/>
        <v>72.166138569680754</v>
      </c>
      <c r="C164" s="11">
        <f t="shared" si="146"/>
        <v>68.464955203891549</v>
      </c>
      <c r="D164" s="11">
        <f t="shared" si="146"/>
        <v>69.759385433578728</v>
      </c>
      <c r="E164" s="11">
        <f t="shared" si="146"/>
        <v>71.46937978441035</v>
      </c>
      <c r="F164" s="11">
        <f t="shared" si="146"/>
        <v>68.232195799490199</v>
      </c>
      <c r="H164" s="40">
        <f t="shared" si="147"/>
        <v>-0.67608362452553639</v>
      </c>
      <c r="I164" s="40">
        <f t="shared" si="148"/>
        <v>-0.14746075103552192</v>
      </c>
      <c r="L164" s="10" t="str">
        <f t="shared" ref="L164:Q164" si="173">L19</f>
        <v>41 Administrative occupations</v>
      </c>
      <c r="M164" s="11">
        <f t="shared" si="173"/>
        <v>18.298943668710727</v>
      </c>
      <c r="N164" s="11">
        <f t="shared" si="173"/>
        <v>16.543178299919877</v>
      </c>
      <c r="O164" s="11">
        <f t="shared" si="173"/>
        <v>19.118555510826027</v>
      </c>
      <c r="P164" s="11">
        <f t="shared" si="173"/>
        <v>19.98455540491069</v>
      </c>
      <c r="Q164" s="11">
        <f t="shared" si="173"/>
        <v>21.565066893739079</v>
      </c>
      <c r="S164" s="40">
        <f t="shared" si="150"/>
        <v>0.88017134824376342</v>
      </c>
      <c r="T164" s="40">
        <f t="shared" si="151"/>
        <v>0.80600000385009363</v>
      </c>
      <c r="W164" s="10" t="str">
        <f t="shared" ref="W164:AB164" si="174">W19</f>
        <v>41 Administrative occupations</v>
      </c>
      <c r="X164" s="11">
        <f t="shared" si="174"/>
        <v>53.867194900969992</v>
      </c>
      <c r="Y164" s="11">
        <f t="shared" si="174"/>
        <v>51.921776903971633</v>
      </c>
      <c r="Z164" s="11">
        <f t="shared" si="174"/>
        <v>50.640829922752644</v>
      </c>
      <c r="AA164" s="11">
        <f t="shared" si="174"/>
        <v>51.484824379499535</v>
      </c>
      <c r="AB164" s="11">
        <f t="shared" si="174"/>
        <v>46.667128905751156</v>
      </c>
      <c r="AD164" s="40">
        <f t="shared" si="153"/>
        <v>-1.2276718052104285</v>
      </c>
      <c r="AE164" s="40">
        <f t="shared" si="154"/>
        <v>-0.54330623974432335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21.802106897221904</v>
      </c>
      <c r="C165" s="11">
        <f t="shared" si="146"/>
        <v>19.035170606274193</v>
      </c>
      <c r="D165" s="11">
        <f t="shared" si="146"/>
        <v>18.400188626781318</v>
      </c>
      <c r="E165" s="11">
        <f t="shared" si="146"/>
        <v>16.638022863230908</v>
      </c>
      <c r="F165" s="11">
        <f t="shared" si="146"/>
        <v>12.753697641164123</v>
      </c>
      <c r="H165" s="40">
        <f t="shared" si="147"/>
        <v>-3.3360000860945371</v>
      </c>
      <c r="I165" s="40">
        <f t="shared" si="148"/>
        <v>-2.41398369125565</v>
      </c>
      <c r="L165" s="10" t="str">
        <f t="shared" ref="L165:Q165" si="175">L20</f>
        <v>42 Secretarial and related occupations</v>
      </c>
      <c r="M165" s="11">
        <f t="shared" si="175"/>
        <v>1.016832318234369</v>
      </c>
      <c r="N165" s="11">
        <f t="shared" si="175"/>
        <v>0.79959009688480776</v>
      </c>
      <c r="O165" s="11">
        <f t="shared" si="175"/>
        <v>0.7334987681279318</v>
      </c>
      <c r="P165" s="11">
        <f t="shared" si="175"/>
        <v>0.71031031816542944</v>
      </c>
      <c r="Q165" s="11">
        <f t="shared" si="175"/>
        <v>0.79279619957623904</v>
      </c>
      <c r="S165" s="40">
        <f>IF(O$151-M$151 &lt;&gt; 0,(EXP(LN(O165/M165)/(O$151-M$151))-1)*100,0)</f>
        <v>-6.3236394347380482</v>
      </c>
      <c r="T165" s="40">
        <f t="shared" si="151"/>
        <v>0.51961380882759034</v>
      </c>
      <c r="W165" s="10" t="str">
        <f t="shared" ref="W165:AB165" si="176">W20</f>
        <v>42 Secretarial and related occupations</v>
      </c>
      <c r="X165" s="11">
        <f t="shared" si="176"/>
        <v>20.785274578987529</v>
      </c>
      <c r="Y165" s="11">
        <f t="shared" si="176"/>
        <v>18.235580509389386</v>
      </c>
      <c r="Z165" s="11">
        <f t="shared" si="176"/>
        <v>17.666689858653385</v>
      </c>
      <c r="AA165" s="11">
        <f t="shared" si="176"/>
        <v>15.927712545065491</v>
      </c>
      <c r="AB165" s="11">
        <f t="shared" si="176"/>
        <v>11.960901441587882</v>
      </c>
      <c r="AD165" s="40">
        <f t="shared" si="153"/>
        <v>-3.1989910849723135</v>
      </c>
      <c r="AE165" s="40">
        <f t="shared" si="154"/>
        <v>-2.566736704967143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8.403947070791796</v>
      </c>
      <c r="C166" s="11">
        <f t="shared" si="146"/>
        <v>8.8761071523968713</v>
      </c>
      <c r="D166" s="11">
        <f t="shared" si="146"/>
        <v>7.0542339213513285</v>
      </c>
      <c r="E166" s="11">
        <f t="shared" si="146"/>
        <v>7.2883254556174979</v>
      </c>
      <c r="F166" s="11">
        <f t="shared" si="146"/>
        <v>8.4907028461034386</v>
      </c>
      <c r="H166" s="40">
        <f t="shared" si="147"/>
        <v>-3.4408776508863981</v>
      </c>
      <c r="I166" s="40">
        <f t="shared" si="148"/>
        <v>1.2432906501308016</v>
      </c>
      <c r="L166" s="10" t="str">
        <f t="shared" ref="L166:Q166" si="177">L21</f>
        <v>51 Skilled agricultural and related trades</v>
      </c>
      <c r="M166" s="11">
        <f t="shared" si="177"/>
        <v>6.527086821451177</v>
      </c>
      <c r="N166" s="11">
        <f t="shared" si="177"/>
        <v>7.5652070123537225</v>
      </c>
      <c r="O166" s="11">
        <f t="shared" si="177"/>
        <v>5.3087401705559509</v>
      </c>
      <c r="P166" s="11">
        <f t="shared" si="177"/>
        <v>5.3431059279075752</v>
      </c>
      <c r="Q166" s="11">
        <f t="shared" si="177"/>
        <v>6.0362819647370882</v>
      </c>
      <c r="S166" s="40">
        <f t="shared" si="150"/>
        <v>-4.0479150355964393</v>
      </c>
      <c r="T166" s="40">
        <f t="shared" si="151"/>
        <v>0.85990077168576207</v>
      </c>
      <c r="W166" s="10" t="str">
        <f t="shared" ref="W166:AB166" si="178">W21</f>
        <v>51 Skilled agricultural and related trades</v>
      </c>
      <c r="X166" s="11">
        <f t="shared" si="178"/>
        <v>1.8768602493406095</v>
      </c>
      <c r="Y166" s="11">
        <f t="shared" si="178"/>
        <v>1.3109001400431477</v>
      </c>
      <c r="Z166" s="11">
        <f t="shared" si="178"/>
        <v>1.7454937507953743</v>
      </c>
      <c r="AA166" s="11">
        <f t="shared" si="178"/>
        <v>1.9452195277099136</v>
      </c>
      <c r="AB166" s="11">
        <f t="shared" si="178"/>
        <v>2.4544208813663477</v>
      </c>
      <c r="AD166" s="40">
        <f t="shared" si="153"/>
        <v>-1.4407766926071153</v>
      </c>
      <c r="AE166" s="40">
        <f t="shared" si="154"/>
        <v>2.2983704964888663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28.87047786130708</v>
      </c>
      <c r="C167" s="11">
        <f t="shared" si="146"/>
        <v>28.90772077908883</v>
      </c>
      <c r="D167" s="11">
        <f t="shared" si="146"/>
        <v>24.997714607224495</v>
      </c>
      <c r="E167" s="11">
        <f t="shared" si="146"/>
        <v>25.658011110236352</v>
      </c>
      <c r="F167" s="11">
        <f t="shared" si="146"/>
        <v>24.823235122408875</v>
      </c>
      <c r="H167" s="40">
        <f t="shared" si="147"/>
        <v>-2.8396061410152829</v>
      </c>
      <c r="I167" s="40">
        <f t="shared" si="148"/>
        <v>-4.6684368305405233E-2</v>
      </c>
      <c r="L167" s="10" t="str">
        <f t="shared" ref="L167:Q167" si="179">L22</f>
        <v>52 Skilled metal, electrical and electronic trades</v>
      </c>
      <c r="M167" s="11">
        <f t="shared" si="179"/>
        <v>28.17468734607121</v>
      </c>
      <c r="N167" s="11">
        <f t="shared" si="179"/>
        <v>27.754568577603518</v>
      </c>
      <c r="O167" s="11">
        <f t="shared" si="179"/>
        <v>24.154678038968079</v>
      </c>
      <c r="P167" s="11">
        <f t="shared" si="179"/>
        <v>24.115994427206797</v>
      </c>
      <c r="Q167" s="11">
        <f t="shared" si="179"/>
        <v>22.873261318729529</v>
      </c>
      <c r="S167" s="40">
        <f t="shared" si="150"/>
        <v>-3.0320019384109997</v>
      </c>
      <c r="T167" s="40">
        <f t="shared" si="151"/>
        <v>-0.36273697155811968</v>
      </c>
      <c r="W167" s="10" t="str">
        <f t="shared" ref="W167:AB167" si="180">W22</f>
        <v>52 Skilled metal, electrical and electronic trades</v>
      </c>
      <c r="X167" s="11">
        <f t="shared" si="180"/>
        <v>0.6957905152358993</v>
      </c>
      <c r="Y167" s="11">
        <f t="shared" si="180"/>
        <v>1.1531522014853466</v>
      </c>
      <c r="Z167" s="11">
        <f t="shared" si="180"/>
        <v>0.84303656825638718</v>
      </c>
      <c r="AA167" s="11">
        <f t="shared" si="180"/>
        <v>1.542016683029555</v>
      </c>
      <c r="AB167" s="11">
        <f t="shared" si="180"/>
        <v>1.949973803679363</v>
      </c>
      <c r="AD167" s="40">
        <f t="shared" si="153"/>
        <v>3.9138849603664427</v>
      </c>
      <c r="AE167" s="40">
        <f t="shared" si="154"/>
        <v>5.7496221390539448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24.522418259082535</v>
      </c>
      <c r="C168" s="11">
        <f t="shared" si="146"/>
        <v>22.755820067139531</v>
      </c>
      <c r="D168" s="11">
        <f t="shared" si="146"/>
        <v>20.460159511457778</v>
      </c>
      <c r="E168" s="11">
        <f t="shared" si="146"/>
        <v>21.104601764822572</v>
      </c>
      <c r="F168" s="11">
        <f t="shared" si="146"/>
        <v>19.404021370072641</v>
      </c>
      <c r="H168" s="40">
        <f t="shared" si="147"/>
        <v>-3.5573480568114602</v>
      </c>
      <c r="I168" s="40">
        <f t="shared" si="148"/>
        <v>-0.35270469752332057</v>
      </c>
      <c r="L168" s="10" t="str">
        <f t="shared" ref="L168:Q168" si="181">L23</f>
        <v>53 Skilled construction and building trades</v>
      </c>
      <c r="M168" s="11">
        <f t="shared" si="181"/>
        <v>24.137234773279001</v>
      </c>
      <c r="N168" s="11">
        <f t="shared" si="181"/>
        <v>22.312204713223469</v>
      </c>
      <c r="O168" s="11">
        <f t="shared" si="181"/>
        <v>20.03436609405216</v>
      </c>
      <c r="P168" s="11">
        <f t="shared" si="181"/>
        <v>20.822093151470504</v>
      </c>
      <c r="Q168" s="11">
        <f t="shared" si="181"/>
        <v>19.063429445692908</v>
      </c>
      <c r="S168" s="40">
        <f t="shared" si="150"/>
        <v>-3.657565109523464</v>
      </c>
      <c r="T168" s="40">
        <f t="shared" si="151"/>
        <v>-0.33063414864525908</v>
      </c>
      <c r="W168" s="10" t="str">
        <f t="shared" ref="W168:AB168" si="182">W23</f>
        <v>53 Skilled construction and building trades</v>
      </c>
      <c r="X168" s="11">
        <f t="shared" si="182"/>
        <v>0.38518348580356071</v>
      </c>
      <c r="Y168" s="11">
        <f t="shared" si="182"/>
        <v>0.443615353916057</v>
      </c>
      <c r="Z168" s="11">
        <f t="shared" si="182"/>
        <v>0.42579341740559107</v>
      </c>
      <c r="AA168" s="11">
        <f t="shared" si="182"/>
        <v>0.28250861335208804</v>
      </c>
      <c r="AB168" s="11">
        <f t="shared" si="182"/>
        <v>0.34059192437976382</v>
      </c>
      <c r="AD168" s="40">
        <f t="shared" si="153"/>
        <v>2.0249185678455017</v>
      </c>
      <c r="AE168" s="40">
        <f t="shared" si="154"/>
        <v>-1.4774387355791285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19.615673592560054</v>
      </c>
      <c r="C169" s="11">
        <f t="shared" si="146"/>
        <v>17.302381047081514</v>
      </c>
      <c r="D169" s="11">
        <f t="shared" si="146"/>
        <v>15.903956264637861</v>
      </c>
      <c r="E169" s="11">
        <f t="shared" si="146"/>
        <v>17.534025033503575</v>
      </c>
      <c r="F169" s="11">
        <f t="shared" si="146"/>
        <v>18.675305329374755</v>
      </c>
      <c r="H169" s="40">
        <f t="shared" si="147"/>
        <v>-4.108438815530957</v>
      </c>
      <c r="I169" s="40">
        <f t="shared" si="148"/>
        <v>1.0766491362091513</v>
      </c>
      <c r="L169" s="10" t="str">
        <f t="shared" ref="L169:Q169" si="183">L24</f>
        <v>54 Textiles, printing and other skilled trades</v>
      </c>
      <c r="M169" s="11">
        <f t="shared" si="183"/>
        <v>12.274302864450657</v>
      </c>
      <c r="N169" s="11">
        <f t="shared" si="183"/>
        <v>10.874315154262877</v>
      </c>
      <c r="O169" s="11">
        <f t="shared" si="183"/>
        <v>9.0777022448775497</v>
      </c>
      <c r="P169" s="11">
        <f t="shared" si="183"/>
        <v>10.022077944945309</v>
      </c>
      <c r="Q169" s="11">
        <f t="shared" si="183"/>
        <v>10.508002822858456</v>
      </c>
      <c r="S169" s="40">
        <f t="shared" si="150"/>
        <v>-5.855312182264905</v>
      </c>
      <c r="T169" s="40">
        <f t="shared" si="151"/>
        <v>0.98021316876717446</v>
      </c>
      <c r="W169" s="10" t="str">
        <f t="shared" ref="W169:AB169" si="184">W24</f>
        <v>54 Textiles, printing and other skilled trades</v>
      </c>
      <c r="X169" s="11">
        <f t="shared" si="184"/>
        <v>7.3413707281093945</v>
      </c>
      <c r="Y169" s="11">
        <f t="shared" si="184"/>
        <v>6.4280658928186174</v>
      </c>
      <c r="Z169" s="11">
        <f t="shared" si="184"/>
        <v>6.8262540197603041</v>
      </c>
      <c r="AA169" s="11">
        <f t="shared" si="184"/>
        <v>7.5119470885582666</v>
      </c>
      <c r="AB169" s="11">
        <f t="shared" si="184"/>
        <v>8.1673025065163163</v>
      </c>
      <c r="AD169" s="40">
        <f t="shared" si="153"/>
        <v>-1.444456359107571</v>
      </c>
      <c r="AE169" s="40">
        <f t="shared" si="154"/>
        <v>1.2029284833770193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58.131005767511105</v>
      </c>
      <c r="C170" s="11">
        <f t="shared" si="146"/>
        <v>59.688732187940516</v>
      </c>
      <c r="D170" s="11">
        <f t="shared" si="146"/>
        <v>56.801358094628114</v>
      </c>
      <c r="E170" s="11">
        <f t="shared" si="146"/>
        <v>59.389638708960852</v>
      </c>
      <c r="F170" s="11">
        <f t="shared" si="146"/>
        <v>63.188965169099717</v>
      </c>
      <c r="H170" s="40">
        <f t="shared" si="147"/>
        <v>-0.4617097889905275</v>
      </c>
      <c r="I170" s="40">
        <f t="shared" si="148"/>
        <v>0.71299276643317366</v>
      </c>
      <c r="L170" s="10" t="str">
        <f t="shared" ref="L170:Q170" si="185">L25</f>
        <v>61 Caring personal service occupations</v>
      </c>
      <c r="M170" s="11">
        <f t="shared" si="185"/>
        <v>11.159679897500318</v>
      </c>
      <c r="N170" s="11">
        <f t="shared" si="185"/>
        <v>10.964917009478489</v>
      </c>
      <c r="O170" s="11">
        <f t="shared" si="185"/>
        <v>10.819493018378671</v>
      </c>
      <c r="P170" s="11">
        <f t="shared" si="185"/>
        <v>13.007279885902456</v>
      </c>
      <c r="Q170" s="11">
        <f t="shared" si="185"/>
        <v>15.066486358014728</v>
      </c>
      <c r="S170" s="40">
        <f t="shared" si="150"/>
        <v>-0.6172443154772278</v>
      </c>
      <c r="T170" s="40">
        <f t="shared" si="151"/>
        <v>2.2320347560727427</v>
      </c>
      <c r="W170" s="10" t="str">
        <f t="shared" ref="W170:AB170" si="186">W25</f>
        <v>61 Caring personal service occupations</v>
      </c>
      <c r="X170" s="11">
        <f t="shared" si="186"/>
        <v>46.971325870010809</v>
      </c>
      <c r="Y170" s="11">
        <f t="shared" si="186"/>
        <v>48.723815178462004</v>
      </c>
      <c r="Z170" s="11">
        <f t="shared" si="186"/>
        <v>45.981865076249463</v>
      </c>
      <c r="AA170" s="11">
        <f t="shared" si="186"/>
        <v>46.382358823058404</v>
      </c>
      <c r="AB170" s="11">
        <f t="shared" si="186"/>
        <v>48.122478811084996</v>
      </c>
      <c r="AD170" s="40">
        <f t="shared" si="153"/>
        <v>-0.42489966364804843</v>
      </c>
      <c r="AE170" s="40">
        <f t="shared" si="154"/>
        <v>0.30380937883178749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22.488059503441097</v>
      </c>
      <c r="C171" s="11">
        <f t="shared" si="146"/>
        <v>22.764587776774366</v>
      </c>
      <c r="D171" s="11">
        <f t="shared" si="146"/>
        <v>21.062604832901187</v>
      </c>
      <c r="E171" s="11">
        <f t="shared" si="146"/>
        <v>19.872117103790657</v>
      </c>
      <c r="F171" s="11">
        <f t="shared" si="146"/>
        <v>20.069974716800004</v>
      </c>
      <c r="H171" s="40">
        <f t="shared" si="147"/>
        <v>-1.3011665587289389</v>
      </c>
      <c r="I171" s="40">
        <f t="shared" si="148"/>
        <v>-0.32131123551825125</v>
      </c>
      <c r="L171" s="10" t="str">
        <f t="shared" ref="L171:Q171" si="187">L26</f>
        <v>62 Leisure, travel and related personal service occupations</v>
      </c>
      <c r="M171" s="11">
        <f t="shared" si="187"/>
        <v>6.5422404659955316</v>
      </c>
      <c r="N171" s="11">
        <f t="shared" si="187"/>
        <v>6.9236658168298257</v>
      </c>
      <c r="O171" s="11">
        <f t="shared" si="187"/>
        <v>6.1197578153680885</v>
      </c>
      <c r="P171" s="11">
        <f t="shared" si="187"/>
        <v>6.1011656098298666</v>
      </c>
      <c r="Q171" s="11">
        <f t="shared" si="187"/>
        <v>6.8006231627906635</v>
      </c>
      <c r="S171" s="40">
        <f t="shared" si="150"/>
        <v>-1.3262697499383025</v>
      </c>
      <c r="T171" s="40">
        <f t="shared" si="151"/>
        <v>0.70575698507491236</v>
      </c>
      <c r="W171" s="10" t="str">
        <f t="shared" ref="W171:AB171" si="188">W26</f>
        <v>62 Leisure, travel and related personal service occupations</v>
      </c>
      <c r="X171" s="11">
        <f t="shared" si="188"/>
        <v>15.945819037445558</v>
      </c>
      <c r="Y171" s="11">
        <f t="shared" si="188"/>
        <v>15.840921959944504</v>
      </c>
      <c r="Z171" s="11">
        <f t="shared" si="188"/>
        <v>14.942847017533108</v>
      </c>
      <c r="AA171" s="11">
        <f t="shared" si="188"/>
        <v>13.770951493960791</v>
      </c>
      <c r="AB171" s="11">
        <f t="shared" si="188"/>
        <v>13.269351554009351</v>
      </c>
      <c r="AD171" s="40">
        <f t="shared" si="153"/>
        <v>-1.2908746218329048</v>
      </c>
      <c r="AE171" s="40">
        <f t="shared" si="154"/>
        <v>-0.7887115082970797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0.92324802540605322</v>
      </c>
      <c r="C172" s="11">
        <f t="shared" si="146"/>
        <v>0.75004945933320466</v>
      </c>
      <c r="D172" s="11">
        <f t="shared" si="146"/>
        <v>0.91825612836454951</v>
      </c>
      <c r="E172" s="11">
        <f t="shared" si="146"/>
        <v>0.6892887736277592</v>
      </c>
      <c r="F172" s="11">
        <f t="shared" si="146"/>
        <v>0.74014613388164985</v>
      </c>
      <c r="H172" s="40">
        <f t="shared" si="147"/>
        <v>-0.10837236168742548</v>
      </c>
      <c r="I172" s="40">
        <f t="shared" si="148"/>
        <v>-1.4272417037563989</v>
      </c>
      <c r="L172" s="10" t="str">
        <f t="shared" ref="L172:Q172" si="189">L27</f>
        <v>63 Community and civil enforcement occupations</v>
      </c>
      <c r="M172" s="11">
        <f t="shared" si="189"/>
        <v>0.70489847310324216</v>
      </c>
      <c r="N172" s="11">
        <f t="shared" si="189"/>
        <v>0.49537728596617581</v>
      </c>
      <c r="O172" s="11">
        <f t="shared" si="189"/>
        <v>0.70397663915282138</v>
      </c>
      <c r="P172" s="11">
        <f t="shared" si="189"/>
        <v>0.39527420995349999</v>
      </c>
      <c r="Q172" s="11">
        <f t="shared" si="189"/>
        <v>0.44717059967498429</v>
      </c>
      <c r="S172" s="40">
        <f t="shared" si="150"/>
        <v>-2.6168776844437414E-2</v>
      </c>
      <c r="T172" s="40">
        <f t="shared" si="151"/>
        <v>-2.9800604658514973</v>
      </c>
      <c r="W172" s="10" t="str">
        <f t="shared" ref="W172:AB172" si="190">W27</f>
        <v>63 Community and civil enforcement occupations</v>
      </c>
      <c r="X172" s="11">
        <f t="shared" si="190"/>
        <v>0.21834955230281083</v>
      </c>
      <c r="Y172" s="11">
        <f t="shared" si="190"/>
        <v>0.25467217336702885</v>
      </c>
      <c r="Z172" s="11">
        <f t="shared" si="190"/>
        <v>0.21427948921172726</v>
      </c>
      <c r="AA172" s="11">
        <f t="shared" si="190"/>
        <v>0.29401456367425938</v>
      </c>
      <c r="AB172" s="11">
        <f t="shared" si="190"/>
        <v>0.29297553420666594</v>
      </c>
      <c r="AD172" s="40">
        <f t="shared" si="153"/>
        <v>-0.37561364643098338</v>
      </c>
      <c r="AE172" s="40">
        <f t="shared" si="154"/>
        <v>2.1072822326475116</v>
      </c>
    </row>
    <row r="173" spans="1:31" x14ac:dyDescent="0.2">
      <c r="A173" s="10" t="str">
        <f t="shared" si="142"/>
        <v>71 Sales occupations</v>
      </c>
      <c r="B173" s="11">
        <f t="shared" si="142"/>
        <v>54.477963592890461</v>
      </c>
      <c r="C173" s="11">
        <f t="shared" si="146"/>
        <v>52.542405994336896</v>
      </c>
      <c r="D173" s="11">
        <f t="shared" si="146"/>
        <v>52.48145023606957</v>
      </c>
      <c r="E173" s="11">
        <f t="shared" si="146"/>
        <v>52.11259540840377</v>
      </c>
      <c r="F173" s="11">
        <f t="shared" si="146"/>
        <v>50.72066441053925</v>
      </c>
      <c r="H173" s="40">
        <f t="shared" si="147"/>
        <v>-0.74394897435221541</v>
      </c>
      <c r="I173" s="40">
        <f t="shared" si="148"/>
        <v>-0.22725051884815439</v>
      </c>
      <c r="L173" s="10" t="str">
        <f t="shared" ref="L173:Q173" si="191">L28</f>
        <v>71 Sales occupations</v>
      </c>
      <c r="M173" s="11">
        <f t="shared" si="191"/>
        <v>23.436538539019487</v>
      </c>
      <c r="N173" s="11">
        <f t="shared" si="191"/>
        <v>23.622904671779828</v>
      </c>
      <c r="O173" s="11">
        <f t="shared" si="191"/>
        <v>23.561617505009465</v>
      </c>
      <c r="P173" s="11">
        <f t="shared" si="191"/>
        <v>23.765564287152745</v>
      </c>
      <c r="Q173" s="11">
        <f t="shared" si="191"/>
        <v>23.939915125246621</v>
      </c>
      <c r="S173" s="40">
        <f t="shared" si="150"/>
        <v>0.10651129472414311</v>
      </c>
      <c r="T173" s="40">
        <f t="shared" si="151"/>
        <v>0.10624402351027129</v>
      </c>
      <c r="W173" s="10" t="str">
        <f t="shared" ref="W173:AB173" si="192">W28</f>
        <v>71 Sales occupations</v>
      </c>
      <c r="X173" s="11">
        <f t="shared" si="192"/>
        <v>31.041425053870949</v>
      </c>
      <c r="Y173" s="11">
        <f t="shared" si="192"/>
        <v>28.919501322557043</v>
      </c>
      <c r="Z173" s="11">
        <f t="shared" si="192"/>
        <v>28.919832731060104</v>
      </c>
      <c r="AA173" s="11">
        <f t="shared" si="192"/>
        <v>28.347031121251071</v>
      </c>
      <c r="AB173" s="11">
        <f t="shared" si="192"/>
        <v>26.780749285292604</v>
      </c>
      <c r="AD173" s="40">
        <f t="shared" si="153"/>
        <v>-1.4059231023248464</v>
      </c>
      <c r="AE173" s="40">
        <f t="shared" si="154"/>
        <v>-0.51098530072621884</v>
      </c>
    </row>
    <row r="174" spans="1:31" x14ac:dyDescent="0.2">
      <c r="A174" s="10" t="str">
        <f t="shared" si="142"/>
        <v>72 Customer service occupations</v>
      </c>
      <c r="B174" s="11">
        <f t="shared" si="142"/>
        <v>13.172148960692217</v>
      </c>
      <c r="C174" s="11">
        <f t="shared" si="146"/>
        <v>13.522266488290803</v>
      </c>
      <c r="D174" s="11">
        <f t="shared" si="146"/>
        <v>13.717771793073434</v>
      </c>
      <c r="E174" s="11">
        <f t="shared" si="146"/>
        <v>15.277267514104105</v>
      </c>
      <c r="F174" s="11">
        <f t="shared" si="146"/>
        <v>16.994939542426231</v>
      </c>
      <c r="H174" s="40">
        <f t="shared" si="147"/>
        <v>0.81505422853298537</v>
      </c>
      <c r="I174" s="40">
        <f t="shared" si="148"/>
        <v>1.4384030216824772</v>
      </c>
      <c r="L174" s="10" t="str">
        <f t="shared" ref="L174:Q174" si="193">L29</f>
        <v>72 Customer service occupations</v>
      </c>
      <c r="M174" s="11">
        <f t="shared" si="193"/>
        <v>4.7544500675695565</v>
      </c>
      <c r="N174" s="11">
        <f t="shared" si="193"/>
        <v>4.1743849175164458</v>
      </c>
      <c r="O174" s="11">
        <f t="shared" si="193"/>
        <v>4.7683177261506007</v>
      </c>
      <c r="P174" s="11">
        <f t="shared" si="193"/>
        <v>5.9790429424844804</v>
      </c>
      <c r="Q174" s="11">
        <f t="shared" si="193"/>
        <v>7.0604877330980598</v>
      </c>
      <c r="S174" s="40">
        <f t="shared" si="150"/>
        <v>5.8267547702572919E-2</v>
      </c>
      <c r="T174" s="40">
        <f t="shared" si="151"/>
        <v>2.6513427134532863</v>
      </c>
      <c r="W174" s="10" t="str">
        <f t="shared" ref="W174:AB174" si="194">W29</f>
        <v>72 Customer service occupations</v>
      </c>
      <c r="X174" s="11">
        <f t="shared" si="194"/>
        <v>8.4176988931226777</v>
      </c>
      <c r="Y174" s="11">
        <f t="shared" si="194"/>
        <v>9.3478815707743568</v>
      </c>
      <c r="Z174" s="11">
        <f t="shared" si="194"/>
        <v>8.9494540669228417</v>
      </c>
      <c r="AA174" s="11">
        <f t="shared" si="194"/>
        <v>9.2982245716196186</v>
      </c>
      <c r="AB174" s="11">
        <f t="shared" si="194"/>
        <v>9.9344518093281966</v>
      </c>
      <c r="AD174" s="40">
        <f t="shared" si="153"/>
        <v>1.2326559841570717</v>
      </c>
      <c r="AE174" s="40">
        <f>IF(AB$151-Z$151 &lt;&gt; 0,(EXP(LN(AB174/Z174)/(AB$151-Z$151))-1)*100,0)</f>
        <v>0.6985362246676452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12.743962550817093</v>
      </c>
      <c r="C175" s="11">
        <f t="shared" si="146"/>
        <v>12.497065863849603</v>
      </c>
      <c r="D175" s="11">
        <f t="shared" si="146"/>
        <v>10.995451437377282</v>
      </c>
      <c r="E175" s="11">
        <f t="shared" si="146"/>
        <v>11.810902614332843</v>
      </c>
      <c r="F175" s="11">
        <f t="shared" si="146"/>
        <v>11.291138153967838</v>
      </c>
      <c r="H175" s="40">
        <f t="shared" si="147"/>
        <v>-2.9083871160904828</v>
      </c>
      <c r="I175" s="40">
        <f t="shared" si="148"/>
        <v>0.17706659339029596</v>
      </c>
      <c r="L175" s="10" t="str">
        <f t="shared" ref="L175:Q175" si="195">L30</f>
        <v>81 Process, plant and machine operatives</v>
      </c>
      <c r="M175" s="11">
        <f t="shared" si="195"/>
        <v>10.570279497514932</v>
      </c>
      <c r="N175" s="11">
        <f t="shared" si="195"/>
        <v>10.35204818494663</v>
      </c>
      <c r="O175" s="11">
        <f t="shared" si="195"/>
        <v>9.1044769969391552</v>
      </c>
      <c r="P175" s="11">
        <f t="shared" si="195"/>
        <v>9.5853154254234667</v>
      </c>
      <c r="Q175" s="11">
        <f t="shared" si="195"/>
        <v>9.0858447512522904</v>
      </c>
      <c r="S175" s="40">
        <f t="shared" si="150"/>
        <v>-2.9414706764883225</v>
      </c>
      <c r="T175" s="40">
        <f t="shared" si="151"/>
        <v>-1.3656331603828509E-2</v>
      </c>
      <c r="W175" s="10" t="str">
        <f t="shared" ref="W175:AB175" si="196">W30</f>
        <v>81 Process, plant and machine operatives</v>
      </c>
      <c r="X175" s="11">
        <f t="shared" si="196"/>
        <v>2.1736830533021836</v>
      </c>
      <c r="Y175" s="11">
        <f t="shared" si="196"/>
        <v>2.145017678902954</v>
      </c>
      <c r="Z175" s="11">
        <f t="shared" si="196"/>
        <v>1.8909744404381479</v>
      </c>
      <c r="AA175" s="11">
        <f t="shared" si="196"/>
        <v>2.2255871889093748</v>
      </c>
      <c r="AB175" s="11">
        <f t="shared" si="196"/>
        <v>2.2052934027155335</v>
      </c>
      <c r="AD175" s="40">
        <f t="shared" si="153"/>
        <v>-2.7481463548315821</v>
      </c>
      <c r="AE175" s="40">
        <f t="shared" si="154"/>
        <v>1.0303943044976283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25.119721078559426</v>
      </c>
      <c r="C176" s="11">
        <f t="shared" si="146"/>
        <v>27.244477746533164</v>
      </c>
      <c r="D176" s="11">
        <f t="shared" si="146"/>
        <v>22.735092146683947</v>
      </c>
      <c r="E176" s="11">
        <f t="shared" si="146"/>
        <v>23.235913454834837</v>
      </c>
      <c r="F176" s="11">
        <f t="shared" si="146"/>
        <v>22.863812041297166</v>
      </c>
      <c r="H176" s="40">
        <f t="shared" si="147"/>
        <v>-1.9751060352424021</v>
      </c>
      <c r="I176" s="40">
        <f t="shared" si="148"/>
        <v>3.7645484680615127E-2</v>
      </c>
      <c r="L176" s="10" t="str">
        <f t="shared" ref="L176:Q176" si="197">L31</f>
        <v>82 Transport and mobile machine drivers and operatives</v>
      </c>
      <c r="M176" s="11">
        <f t="shared" si="197"/>
        <v>22.67396417541265</v>
      </c>
      <c r="N176" s="11">
        <f t="shared" si="197"/>
        <v>24.895497161057449</v>
      </c>
      <c r="O176" s="11">
        <f t="shared" si="197"/>
        <v>20.737523487637777</v>
      </c>
      <c r="P176" s="11">
        <f t="shared" si="197"/>
        <v>20.612339980920272</v>
      </c>
      <c r="Q176" s="11">
        <f t="shared" si="197"/>
        <v>19.899634788650193</v>
      </c>
      <c r="S176" s="40">
        <f t="shared" si="150"/>
        <v>-1.7696057819775457</v>
      </c>
      <c r="T176" s="40">
        <f t="shared" si="151"/>
        <v>-0.27457840136874134</v>
      </c>
      <c r="W176" s="10" t="str">
        <f t="shared" ref="W176:AB176" si="198">W31</f>
        <v>82 Transport and mobile machine drivers and operatives</v>
      </c>
      <c r="X176" s="11">
        <f t="shared" si="198"/>
        <v>2.4457569031467377</v>
      </c>
      <c r="Y176" s="11">
        <f t="shared" si="198"/>
        <v>2.3489805854756947</v>
      </c>
      <c r="Z176" s="11">
        <f t="shared" si="198"/>
        <v>1.9975686590461916</v>
      </c>
      <c r="AA176" s="11">
        <f t="shared" si="198"/>
        <v>2.6235734739145586</v>
      </c>
      <c r="AB176" s="11">
        <f t="shared" si="198"/>
        <v>2.9641772526470125</v>
      </c>
      <c r="AD176" s="40">
        <f t="shared" si="153"/>
        <v>-3.9676214920370656</v>
      </c>
      <c r="AE176" s="40">
        <f t="shared" si="154"/>
        <v>2.6660445918250897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11.210781757562081</v>
      </c>
      <c r="C177" s="11">
        <f t="shared" si="146"/>
        <v>9.7879247979048181</v>
      </c>
      <c r="D177" s="11">
        <f t="shared" si="146"/>
        <v>8.6653820382917139</v>
      </c>
      <c r="E177" s="11">
        <f t="shared" si="146"/>
        <v>16.149091298552474</v>
      </c>
      <c r="F177" s="11">
        <f t="shared" si="146"/>
        <v>18.084643969725438</v>
      </c>
      <c r="H177" s="40">
        <f t="shared" si="147"/>
        <v>-5.0203940867378671</v>
      </c>
      <c r="I177" s="40">
        <f t="shared" si="148"/>
        <v>5.0271264325136622</v>
      </c>
      <c r="L177" s="10" t="str">
        <f t="shared" ref="L177:Q178" si="199">L32</f>
        <v>91 Elementary trades and related occupations</v>
      </c>
      <c r="M177" s="11">
        <f t="shared" si="199"/>
        <v>9.0274734612371823</v>
      </c>
      <c r="N177" s="11">
        <f t="shared" si="199"/>
        <v>8.0995240509574966</v>
      </c>
      <c r="O177" s="11">
        <f t="shared" si="199"/>
        <v>7.1847857896241454</v>
      </c>
      <c r="P177" s="11">
        <f t="shared" si="199"/>
        <v>10.009030584523114</v>
      </c>
      <c r="Q177" s="11">
        <f t="shared" si="199"/>
        <v>10.828491237104034</v>
      </c>
      <c r="S177" s="40">
        <f t="shared" si="150"/>
        <v>-4.4634573147169458</v>
      </c>
      <c r="T177" s="40">
        <f t="shared" si="151"/>
        <v>2.7725048626032089</v>
      </c>
      <c r="W177" s="10" t="str">
        <f t="shared" ref="W177:AB178" si="200">W32</f>
        <v>91 Elementary trades and related occupations</v>
      </c>
      <c r="X177" s="11">
        <f t="shared" si="200"/>
        <v>2.1833082963248804</v>
      </c>
      <c r="Y177" s="11">
        <f t="shared" si="200"/>
        <v>1.688400746947309</v>
      </c>
      <c r="Z177" s="11">
        <f t="shared" si="200"/>
        <v>1.480596248667557</v>
      </c>
      <c r="AA177" s="11">
        <f t="shared" si="200"/>
        <v>6.1400607140293522</v>
      </c>
      <c r="AB177" s="11">
        <f t="shared" si="200"/>
        <v>7.2561527326214099</v>
      </c>
      <c r="AD177" s="40">
        <f t="shared" si="153"/>
        <v>-7.4738874289485002</v>
      </c>
      <c r="AE177" s="40">
        <f t="shared" si="154"/>
        <v>11.177776654334902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86.066867113344415</v>
      </c>
      <c r="C178" s="11">
        <f t="shared" si="146"/>
        <v>83.354213239045265</v>
      </c>
      <c r="D178" s="11">
        <f t="shared" si="146"/>
        <v>76.004499317729881</v>
      </c>
      <c r="E178" s="11">
        <f t="shared" si="146"/>
        <v>69.05773137196978</v>
      </c>
      <c r="F178" s="11">
        <f t="shared" si="146"/>
        <v>64.552691898106829</v>
      </c>
      <c r="H178" s="40">
        <f>IF(D$151-B$151 &lt;&gt; 0,(EXP(LN(D178/B178)/(D$151-B$151))-1)*100,0)</f>
        <v>-2.4559773693589193</v>
      </c>
      <c r="I178" s="40">
        <f t="shared" ref="I178" si="201">IF(F$151-D$151 &lt;&gt; 0,(EXP(LN(F178/D178)/(F$151-D$151))-1)*100,0)</f>
        <v>-1.0828328377161967</v>
      </c>
      <c r="L178" s="10" t="str">
        <f t="shared" si="199"/>
        <v>92 Elementary administration and service occupations</v>
      </c>
      <c r="M178" s="11">
        <f t="shared" si="199"/>
        <v>40.520995390997314</v>
      </c>
      <c r="N178" s="11">
        <f t="shared" si="199"/>
        <v>38.504727401800316</v>
      </c>
      <c r="O178" s="11">
        <f t="shared" si="199"/>
        <v>35.479123219926102</v>
      </c>
      <c r="P178" s="11">
        <f t="shared" si="199"/>
        <v>34.368482498154172</v>
      </c>
      <c r="Q178" s="11">
        <f t="shared" si="199"/>
        <v>31.661761875225576</v>
      </c>
      <c r="S178" s="40">
        <f t="shared" ref="S178" si="202">IF(O$151-M$151 &lt;&gt; 0,(EXP(LN(O178/M178)/(O$151-M$151))-1)*100,0)</f>
        <v>-2.6225147700354334</v>
      </c>
      <c r="T178" s="40">
        <f t="shared" ref="T178" si="203">IF(Q$151-O$151 &lt;&gt; 0,(EXP(LN(Q178/O178)/(Q$151-O$151))-1)*100,0)</f>
        <v>-0.75602592033392479</v>
      </c>
      <c r="W178" s="10" t="str">
        <f t="shared" si="200"/>
        <v>92 Elementary administration and service occupations</v>
      </c>
      <c r="X178" s="11">
        <f t="shared" si="200"/>
        <v>45.545871722346924</v>
      </c>
      <c r="Y178" s="11">
        <f t="shared" si="200"/>
        <v>44.849485837245034</v>
      </c>
      <c r="Z178" s="11">
        <f t="shared" si="200"/>
        <v>40.525376097803893</v>
      </c>
      <c r="AA178" s="11">
        <f t="shared" si="200"/>
        <v>34.689248873815558</v>
      </c>
      <c r="AB178" s="11">
        <f t="shared" si="200"/>
        <v>32.8909300228812</v>
      </c>
      <c r="AD178" s="40">
        <f t="shared" ref="AD178" si="204">IF(Z$151-X$151 &lt;&gt; 0,(EXP(LN(Z178/X178)/(Z$151-X$151))-1)*100,0)</f>
        <v>-2.3087633927923568</v>
      </c>
      <c r="AE178" s="40">
        <f t="shared" ref="AE178" si="205">IF(AB$151-Z$151 &lt;&gt; 0,(EXP(LN(AB178/Z178)/(AB$151-Z$151))-1)*100,0)</f>
        <v>-1.3819055419846515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865.00500000000011</v>
      </c>
      <c r="C180" s="34">
        <f t="shared" si="206"/>
        <v>882.44900000000086</v>
      </c>
      <c r="D180" s="34">
        <f t="shared" si="206"/>
        <v>864.6400000000001</v>
      </c>
      <c r="E180" s="34">
        <f t="shared" si="206"/>
        <v>889.97999999999968</v>
      </c>
      <c r="F180" s="34">
        <f t="shared" si="206"/>
        <v>925.4779999999995</v>
      </c>
      <c r="H180" s="43">
        <f>IF(D$151-B$151 &lt;&gt; 0,(EXP(LN(D180/B180)/(D$151-B$151))-1)*100,0)</f>
        <v>-8.4406823586569146E-3</v>
      </c>
      <c r="I180" s="43">
        <f t="shared" si="148"/>
        <v>0.45434319276140833</v>
      </c>
      <c r="L180" s="231" t="str">
        <f t="shared" ref="L180:Q180" si="207">L35</f>
        <v>All occupations</v>
      </c>
      <c r="M180" s="34">
        <f t="shared" si="207"/>
        <v>451.48896050555686</v>
      </c>
      <c r="N180" s="34">
        <f t="shared" si="207"/>
        <v>455.42579368363351</v>
      </c>
      <c r="O180" s="34">
        <f t="shared" si="207"/>
        <v>441.09721785838474</v>
      </c>
      <c r="P180" s="34">
        <f t="shared" si="207"/>
        <v>455.15699328706251</v>
      </c>
      <c r="Q180" s="34">
        <f t="shared" si="207"/>
        <v>473.49867149949233</v>
      </c>
      <c r="S180" s="43">
        <f t="shared" ref="S180" si="208">IF(O$151-M$151 &lt;&gt; 0,(EXP(LN(O180/M180)/(O$151-M$151))-1)*100,0)</f>
        <v>-0.46462968192254595</v>
      </c>
      <c r="T180" s="43">
        <f t="shared" ref="T180" si="209">IF(Q$151-O$151 &lt;&gt; 0,(EXP(LN(Q180/O180)/(Q$151-O$151))-1)*100,0)</f>
        <v>0.47367703362828362</v>
      </c>
      <c r="W180" s="231" t="str">
        <f t="shared" ref="W180:AB180" si="210">W35</f>
        <v>All occupations</v>
      </c>
      <c r="X180" s="34">
        <f t="shared" si="210"/>
        <v>413.51603949444313</v>
      </c>
      <c r="Y180" s="34">
        <f t="shared" si="210"/>
        <v>427.02320631636678</v>
      </c>
      <c r="Z180" s="34">
        <f t="shared" si="210"/>
        <v>423.54278214161559</v>
      </c>
      <c r="AA180" s="34">
        <f t="shared" si="210"/>
        <v>434.82300671293717</v>
      </c>
      <c r="AB180" s="34">
        <f t="shared" si="210"/>
        <v>451.97932850050734</v>
      </c>
      <c r="AD180" s="43">
        <f t="shared" ref="AD180" si="211">IF(Z$151-X$151 &lt;&gt; 0,(EXP(LN(Z180/X180)/(Z$151-X$151))-1)*100,0)</f>
        <v>0.48031435090887253</v>
      </c>
      <c r="AE180" s="43">
        <f t="shared" ref="AE180" si="212">IF(AB$151-Z$151 &lt;&gt; 0,(EXP(LN(AB180/Z180)/(AB$151-Z$151))-1)*100,0)</f>
        <v>0.43415249628018238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Enterprise M3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99.823405667280085</v>
      </c>
      <c r="C7" s="31">
        <f>'Occ T1'!C8</f>
        <v>109.91456890636522</v>
      </c>
      <c r="D7" s="31">
        <f>'Occ T1'!D8</f>
        <v>110.26814054908741</v>
      </c>
      <c r="E7" s="31">
        <f>'Occ T1'!E8</f>
        <v>105.4890195546534</v>
      </c>
      <c r="F7" s="31">
        <f>'Occ T1'!F8</f>
        <v>115.93914080229115</v>
      </c>
      <c r="H7" s="31">
        <f>C7-B7</f>
        <v>10.091163239085134</v>
      </c>
      <c r="I7" s="31">
        <f>D7-C7</f>
        <v>0.35357164272218711</v>
      </c>
      <c r="J7" s="31">
        <f>E7-D7</f>
        <v>-4.7791209944340096</v>
      </c>
      <c r="K7" s="31">
        <f>F7-E7</f>
        <v>10.450121247637753</v>
      </c>
      <c r="L7" s="31">
        <f>F7-D7</f>
        <v>5.6710002532037436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68.673395206321089</v>
      </c>
      <c r="C8" s="32">
        <f>'Occ T2'!C8</f>
        <v>78.354158175892394</v>
      </c>
      <c r="D8" s="32">
        <f>'Occ T2'!D8</f>
        <v>79.123594705634744</v>
      </c>
      <c r="E8" s="32">
        <f>'Occ T2'!E8</f>
        <v>72.576559446969895</v>
      </c>
      <c r="F8" s="32">
        <f>'Occ T2'!F8</f>
        <v>78.698359430329802</v>
      </c>
      <c r="H8" s="31">
        <f t="shared" ref="H8:H9" si="0">C8-B8</f>
        <v>9.6807629695713047</v>
      </c>
      <c r="I8" s="31">
        <f t="shared" ref="I8:I9" si="1">D8-C8</f>
        <v>0.76943652974235022</v>
      </c>
      <c r="J8" s="31">
        <f t="shared" ref="J8:J9" si="2">E8-D8</f>
        <v>-6.5470352586648488</v>
      </c>
      <c r="K8" s="31">
        <f t="shared" ref="K8:K9" si="3">F8-E8</f>
        <v>6.1217999833599066</v>
      </c>
      <c r="L8" s="31">
        <f t="shared" ref="L8:L49" si="4">F8-D8</f>
        <v>-0.42523527530494221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31.150010460958992</v>
      </c>
      <c r="C9" s="32">
        <f>'Occ T2'!C9</f>
        <v>31.560410730472817</v>
      </c>
      <c r="D9" s="32">
        <f>'Occ T2'!D9</f>
        <v>31.144545843452661</v>
      </c>
      <c r="E9" s="32">
        <f>'Occ T2'!E9</f>
        <v>32.912460107683494</v>
      </c>
      <c r="F9" s="32">
        <f>'Occ T2'!F9</f>
        <v>37.240781371961354</v>
      </c>
      <c r="H9" s="31">
        <f t="shared" si="0"/>
        <v>0.41040026951382558</v>
      </c>
      <c r="I9" s="31">
        <f t="shared" si="1"/>
        <v>-0.415864887020156</v>
      </c>
      <c r="J9" s="31">
        <f t="shared" si="2"/>
        <v>1.7679142642308321</v>
      </c>
      <c r="K9" s="31">
        <f t="shared" si="3"/>
        <v>4.3283212642778608</v>
      </c>
      <c r="L9" s="31">
        <f t="shared" si="4"/>
        <v>6.0962355285086929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187.40472106146544</v>
      </c>
      <c r="C11" s="31">
        <f>'Occ T1'!C9</f>
        <v>204.98514734387328</v>
      </c>
      <c r="D11" s="31">
        <f>'Occ T1'!D9</f>
        <v>210.44154207719578</v>
      </c>
      <c r="E11" s="31">
        <f>'Occ T1'!E9</f>
        <v>227.93646720657122</v>
      </c>
      <c r="F11" s="31">
        <f>'Occ T1'!F9</f>
        <v>249.20394723695745</v>
      </c>
      <c r="H11" s="31">
        <f>C11-B11</f>
        <v>17.580426282407842</v>
      </c>
      <c r="I11" s="31">
        <f t="shared" ref="I11:I49" si="5">D11-C11</f>
        <v>5.4563947333224974</v>
      </c>
      <c r="J11" s="31">
        <f>E11-D11</f>
        <v>17.494925129375446</v>
      </c>
      <c r="K11" s="31">
        <f>F11-E11</f>
        <v>21.267480030386224</v>
      </c>
      <c r="L11" s="31">
        <f t="shared" si="4"/>
        <v>38.76240515976167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63.176564041394087</v>
      </c>
      <c r="C12" s="10">
        <f>'Occ T2'!C10</f>
        <v>67.962409440888067</v>
      </c>
      <c r="D12" s="10">
        <f>'Occ T2'!D10</f>
        <v>69.911721362644045</v>
      </c>
      <c r="E12" s="10">
        <f>'Occ T2'!E10</f>
        <v>85.836885528622858</v>
      </c>
      <c r="F12" s="10">
        <f>'Occ T2'!F10</f>
        <v>96.924596812940294</v>
      </c>
      <c r="H12" s="11">
        <f t="shared" ref="H12:K14" si="6">C12-B12</f>
        <v>4.7858453994939794</v>
      </c>
      <c r="I12" s="31">
        <f t="shared" si="5"/>
        <v>1.949311921755978</v>
      </c>
      <c r="J12" s="11">
        <f t="shared" si="6"/>
        <v>15.925164165978813</v>
      </c>
      <c r="K12" s="11">
        <f t="shared" si="6"/>
        <v>11.087711284317436</v>
      </c>
      <c r="L12" s="31">
        <f t="shared" si="4"/>
        <v>27.012875450296249</v>
      </c>
    </row>
    <row r="13" spans="1:12" x14ac:dyDescent="0.2">
      <c r="A13" s="10" t="str">
        <f>'Occ T2'!A11</f>
        <v>22 Health professionals</v>
      </c>
      <c r="B13" s="10">
        <f>'Occ T2'!B11</f>
        <v>28.267194384711377</v>
      </c>
      <c r="C13" s="10">
        <f>'Occ T2'!C11</f>
        <v>33.804261892733194</v>
      </c>
      <c r="D13" s="10">
        <f>'Occ T2'!D11</f>
        <v>33.544125103358624</v>
      </c>
      <c r="E13" s="10">
        <f>'Occ T2'!E11</f>
        <v>32.78744458290133</v>
      </c>
      <c r="F13" s="10">
        <f>'Occ T2'!F11</f>
        <v>33.87378217360947</v>
      </c>
      <c r="H13" s="11">
        <f t="shared" si="6"/>
        <v>5.537067508021817</v>
      </c>
      <c r="I13" s="31">
        <f t="shared" si="5"/>
        <v>-0.2601367893745703</v>
      </c>
      <c r="J13" s="11">
        <f t="shared" si="6"/>
        <v>-0.75668052045729439</v>
      </c>
      <c r="K13" s="11">
        <f t="shared" si="6"/>
        <v>1.0863375907081405</v>
      </c>
      <c r="L13" s="31">
        <f t="shared" si="4"/>
        <v>0.32965707025084612</v>
      </c>
    </row>
    <row r="14" spans="1:12" x14ac:dyDescent="0.2">
      <c r="A14" s="10" t="str">
        <f>'Occ T2'!A12</f>
        <v>23 Teaching and other educational professionals</v>
      </c>
      <c r="B14" s="10">
        <f>'Occ T2'!B12</f>
        <v>38.222998373704286</v>
      </c>
      <c r="C14" s="10">
        <f>'Occ T2'!C12</f>
        <v>39.126425629130246</v>
      </c>
      <c r="D14" s="10">
        <f>'Occ T2'!D12</f>
        <v>39.50688143097944</v>
      </c>
      <c r="E14" s="10">
        <f>'Occ T2'!E12</f>
        <v>38.297164948422257</v>
      </c>
      <c r="F14" s="10">
        <f>'Occ T2'!F12</f>
        <v>40.682593632306435</v>
      </c>
      <c r="H14" s="11">
        <f t="shared" si="6"/>
        <v>0.90342725542596014</v>
      </c>
      <c r="I14" s="31">
        <f t="shared" si="5"/>
        <v>0.38045580184919459</v>
      </c>
      <c r="J14" s="11">
        <f t="shared" si="6"/>
        <v>-1.2097164825571838</v>
      </c>
      <c r="K14" s="11">
        <f t="shared" si="6"/>
        <v>2.3854286838841787</v>
      </c>
      <c r="L14" s="31">
        <f t="shared" si="4"/>
        <v>1.1757122013269949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57.737964261655684</v>
      </c>
      <c r="C15" s="10">
        <f>'Occ T2'!C13</f>
        <v>64.092050381121766</v>
      </c>
      <c r="D15" s="10">
        <f>'Occ T2'!D13</f>
        <v>67.478814180213675</v>
      </c>
      <c r="E15" s="10">
        <f>'Occ T2'!E13</f>
        <v>71.014972146624785</v>
      </c>
      <c r="F15" s="10">
        <f>'Occ T2'!F13</f>
        <v>77.722974618101219</v>
      </c>
      <c r="H15" s="11">
        <f t="shared" ref="H15" si="7">C15-B15</f>
        <v>6.354086119466082</v>
      </c>
      <c r="I15" s="31">
        <f t="shared" si="5"/>
        <v>3.3867637990919093</v>
      </c>
      <c r="J15" s="11">
        <f t="shared" ref="J15" si="8">E15-D15</f>
        <v>3.5361579664111105</v>
      </c>
      <c r="K15" s="11">
        <f t="shared" ref="K15" si="9">F15-E15</f>
        <v>6.7080024714764335</v>
      </c>
      <c r="L15" s="31">
        <f t="shared" si="4"/>
        <v>10.244160437887544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118.06235267038653</v>
      </c>
      <c r="C17" s="31">
        <f>'Occ T1'!C10</f>
        <v>120.05540533988095</v>
      </c>
      <c r="D17" s="31">
        <f>'Occ T1'!D10</f>
        <v>123.97281298356592</v>
      </c>
      <c r="E17" s="31">
        <f>'Occ T1'!E10</f>
        <v>129.26760097837678</v>
      </c>
      <c r="F17" s="31">
        <f>'Occ T1'!F10</f>
        <v>139.44877781629305</v>
      </c>
      <c r="H17" s="31">
        <f t="shared" ref="H17:K21" si="10">C17-B17</f>
        <v>1.9930526694944177</v>
      </c>
      <c r="I17" s="31">
        <f t="shared" si="5"/>
        <v>3.9174076436849674</v>
      </c>
      <c r="J17" s="31">
        <f t="shared" si="10"/>
        <v>5.2947879948108607</v>
      </c>
      <c r="K17" s="31">
        <f t="shared" si="10"/>
        <v>10.181176837916269</v>
      </c>
      <c r="L17" s="31">
        <f t="shared" si="4"/>
        <v>15.475964832727129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15.495168489057251</v>
      </c>
      <c r="C18" s="10">
        <f>'Occ T2'!C14</f>
        <v>17.06956054964785</v>
      </c>
      <c r="D18" s="10">
        <f>'Occ T2'!D14</f>
        <v>18.268257286139555</v>
      </c>
      <c r="E18" s="10">
        <f>'Occ T2'!E14</f>
        <v>17.303797160438357</v>
      </c>
      <c r="F18" s="10">
        <f>'Occ T2'!F14</f>
        <v>18.802898180922256</v>
      </c>
      <c r="H18" s="11">
        <f t="shared" si="10"/>
        <v>1.5743920605905988</v>
      </c>
      <c r="I18" s="31">
        <f t="shared" si="5"/>
        <v>1.1986967364917049</v>
      </c>
      <c r="J18" s="11">
        <f t="shared" si="10"/>
        <v>-0.96446012570119777</v>
      </c>
      <c r="K18" s="11">
        <f t="shared" si="10"/>
        <v>1.4991010204838986</v>
      </c>
      <c r="L18" s="31">
        <f t="shared" si="4"/>
        <v>0.53464089478270083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12.707484419440275</v>
      </c>
      <c r="C19" s="10">
        <f>'Occ T2'!C15</f>
        <v>14.44598034418615</v>
      </c>
      <c r="D19" s="10">
        <f>'Occ T2'!D15</f>
        <v>14.668437153130714</v>
      </c>
      <c r="E19" s="10">
        <f>'Occ T2'!E15</f>
        <v>22.662762898288072</v>
      </c>
      <c r="F19" s="10">
        <f>'Occ T2'!F15</f>
        <v>25.795947341506306</v>
      </c>
      <c r="H19" s="11">
        <f t="shared" si="10"/>
        <v>1.7384959247458749</v>
      </c>
      <c r="I19" s="31">
        <f t="shared" si="5"/>
        <v>0.22245680894456399</v>
      </c>
      <c r="J19" s="11">
        <f t="shared" si="10"/>
        <v>7.9943257451573579</v>
      </c>
      <c r="K19" s="11">
        <f t="shared" si="10"/>
        <v>3.1331844432182336</v>
      </c>
      <c r="L19" s="31">
        <f t="shared" si="4"/>
        <v>11.127510188375592</v>
      </c>
    </row>
    <row r="20" spans="1:12" x14ac:dyDescent="0.2">
      <c r="A20" s="10" t="str">
        <f>'Occ T2'!A16</f>
        <v>33 Protective service occupations</v>
      </c>
      <c r="B20" s="10">
        <f>'Occ T2'!B16</f>
        <v>10.245227559390738</v>
      </c>
      <c r="C20" s="10">
        <f>'Occ T2'!C16</f>
        <v>9.7022571982924504</v>
      </c>
      <c r="D20" s="10">
        <f>'Occ T2'!D16</f>
        <v>10.163676449097792</v>
      </c>
      <c r="E20" s="10">
        <f>'Occ T2'!E16</f>
        <v>8.8425791880158382</v>
      </c>
      <c r="F20" s="10">
        <f>'Occ T2'!F16</f>
        <v>9.4322692055454347</v>
      </c>
      <c r="H20" s="11">
        <f t="shared" si="10"/>
        <v>-0.54297036109828767</v>
      </c>
      <c r="I20" s="31">
        <f t="shared" si="5"/>
        <v>0.46141925080534207</v>
      </c>
      <c r="J20" s="11">
        <f t="shared" si="10"/>
        <v>-1.3210972610819542</v>
      </c>
      <c r="K20" s="11">
        <f t="shared" si="10"/>
        <v>0.58969001752959649</v>
      </c>
      <c r="L20" s="31">
        <f t="shared" si="4"/>
        <v>-0.73140724355235776</v>
      </c>
    </row>
    <row r="21" spans="1:12" x14ac:dyDescent="0.2">
      <c r="A21" s="10" t="str">
        <f>'Occ T2'!A17</f>
        <v>34 Culture, media and sports occupations</v>
      </c>
      <c r="B21" s="10">
        <f>'Occ T2'!B17</f>
        <v>22.448448989730874</v>
      </c>
      <c r="C21" s="10">
        <f>'Occ T2'!C17</f>
        <v>19.858512300221925</v>
      </c>
      <c r="D21" s="10">
        <f>'Occ T2'!D17</f>
        <v>20.786619855218618</v>
      </c>
      <c r="E21" s="10">
        <f>'Occ T2'!E17</f>
        <v>19.096714089592332</v>
      </c>
      <c r="F21" s="10">
        <f>'Occ T2'!F17</f>
        <v>20.705712449404604</v>
      </c>
      <c r="H21" s="11">
        <f t="shared" si="10"/>
        <v>-2.5899366895089493</v>
      </c>
      <c r="I21" s="31">
        <f t="shared" si="5"/>
        <v>0.92810755499669284</v>
      </c>
      <c r="J21" s="11">
        <f t="shared" si="10"/>
        <v>-1.6899057656262855</v>
      </c>
      <c r="K21" s="11">
        <f t="shared" si="10"/>
        <v>1.6089983598122721</v>
      </c>
      <c r="L21" s="31">
        <f t="shared" si="4"/>
        <v>-8.0907405814013345E-2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57.166023212767385</v>
      </c>
      <c r="C22" s="10">
        <f>'Occ T2'!C18</f>
        <v>58.979094947532573</v>
      </c>
      <c r="D22" s="10">
        <f>'Occ T2'!D18</f>
        <v>60.08582223997923</v>
      </c>
      <c r="E22" s="10">
        <f>'Occ T2'!E18</f>
        <v>61.361747642042168</v>
      </c>
      <c r="F22" s="10">
        <f>'Occ T2'!F18</f>
        <v>64.711950638914431</v>
      </c>
      <c r="H22" s="11">
        <f t="shared" ref="H22" si="11">C22-B22</f>
        <v>1.8130717347651881</v>
      </c>
      <c r="I22" s="31">
        <f t="shared" si="5"/>
        <v>1.1067272924466565</v>
      </c>
      <c r="J22" s="11">
        <f t="shared" ref="J22" si="12">E22-D22</f>
        <v>1.2759254020629385</v>
      </c>
      <c r="K22" s="11">
        <f t="shared" ref="K22" si="13">F22-E22</f>
        <v>3.3502029968722624</v>
      </c>
      <c r="L22" s="31">
        <f t="shared" si="4"/>
        <v>4.6261283989352009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93.968245466902658</v>
      </c>
      <c r="C24" s="31">
        <f>'Occ T1'!C11</f>
        <v>87.500125810165741</v>
      </c>
      <c r="D24" s="31">
        <f>'Occ T1'!D11</f>
        <v>88.159574060360043</v>
      </c>
      <c r="E24" s="31">
        <f>'Occ T1'!E11</f>
        <v>88.107402647641266</v>
      </c>
      <c r="F24" s="31">
        <f>'Occ T1'!F11</f>
        <v>80.985893440654323</v>
      </c>
      <c r="H24" s="31">
        <f t="shared" ref="H24:K26" si="14">C24-B24</f>
        <v>-6.468119656736917</v>
      </c>
      <c r="I24" s="31">
        <f t="shared" si="5"/>
        <v>0.65944825019430198</v>
      </c>
      <c r="J24" s="31">
        <f t="shared" si="14"/>
        <v>-5.2171412718777788E-2</v>
      </c>
      <c r="K24" s="31">
        <f t="shared" si="14"/>
        <v>-7.1215092069869428</v>
      </c>
      <c r="L24" s="31">
        <f t="shared" si="4"/>
        <v>-7.1736806197057206</v>
      </c>
    </row>
    <row r="25" spans="1:12" x14ac:dyDescent="0.2">
      <c r="A25" t="str">
        <f>'Occ T2'!A19</f>
        <v>41 Administrative occupations</v>
      </c>
      <c r="B25" s="32">
        <f>'Occ T2'!B19</f>
        <v>72.166138569680754</v>
      </c>
      <c r="C25" s="32">
        <f>'Occ T2'!C19</f>
        <v>68.464955203891549</v>
      </c>
      <c r="D25" s="32">
        <f>'Occ T2'!D19</f>
        <v>69.759385433578728</v>
      </c>
      <c r="E25" s="32">
        <f>'Occ T2'!E19</f>
        <v>71.46937978441035</v>
      </c>
      <c r="F25" s="32">
        <f>'Occ T2'!F19</f>
        <v>68.232195799490199</v>
      </c>
      <c r="H25" s="11">
        <f t="shared" si="14"/>
        <v>-3.7011833657892055</v>
      </c>
      <c r="I25" s="31">
        <f t="shared" si="5"/>
        <v>1.2944302296871797</v>
      </c>
      <c r="J25" s="11">
        <f t="shared" si="14"/>
        <v>1.7099943508316215</v>
      </c>
      <c r="K25" s="11">
        <f t="shared" si="14"/>
        <v>-3.2371839849201507</v>
      </c>
      <c r="L25" s="31">
        <f t="shared" si="4"/>
        <v>-1.5271896340885291</v>
      </c>
    </row>
    <row r="26" spans="1:12" x14ac:dyDescent="0.2">
      <c r="A26" t="str">
        <f>'Occ T2'!A20</f>
        <v>42 Secretarial and related occupations</v>
      </c>
      <c r="B26" s="32">
        <f>'Occ T2'!B20</f>
        <v>21.802106897221904</v>
      </c>
      <c r="C26" s="32">
        <f>'Occ T2'!C20</f>
        <v>19.035170606274193</v>
      </c>
      <c r="D26" s="32">
        <f>'Occ T2'!D20</f>
        <v>18.400188626781318</v>
      </c>
      <c r="E26" s="32">
        <f>'Occ T2'!E20</f>
        <v>16.638022863230908</v>
      </c>
      <c r="F26" s="32">
        <f>'Occ T2'!F20</f>
        <v>12.753697641164123</v>
      </c>
      <c r="H26" s="11">
        <f t="shared" si="14"/>
        <v>-2.7669362909477115</v>
      </c>
      <c r="I26" s="31">
        <f t="shared" si="5"/>
        <v>-0.63498197949287416</v>
      </c>
      <c r="J26" s="11">
        <f t="shared" si="14"/>
        <v>-1.76216576355041</v>
      </c>
      <c r="K26" s="11">
        <f t="shared" si="14"/>
        <v>-3.884325222066785</v>
      </c>
      <c r="L26" s="31">
        <f t="shared" si="4"/>
        <v>-5.646490985617195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81.412516783741466</v>
      </c>
      <c r="C28" s="31">
        <f>'Occ T1'!C12</f>
        <v>77.842029045706752</v>
      </c>
      <c r="D28" s="31">
        <f>'Occ T1'!D12</f>
        <v>68.416064304671451</v>
      </c>
      <c r="E28" s="31">
        <f>'Occ T1'!E12</f>
        <v>71.584963364179998</v>
      </c>
      <c r="F28" s="31">
        <f>'Occ T1'!F12</f>
        <v>71.393264667959713</v>
      </c>
      <c r="H28" s="31">
        <f t="shared" ref="H28:K30" si="15">C28-B28</f>
        <v>-3.5704877380347142</v>
      </c>
      <c r="I28" s="31">
        <f t="shared" si="5"/>
        <v>-9.4259647410353011</v>
      </c>
      <c r="J28" s="31">
        <f t="shared" si="15"/>
        <v>3.1688990595085471</v>
      </c>
      <c r="K28" s="31">
        <f t="shared" si="15"/>
        <v>-0.19169869622028557</v>
      </c>
      <c r="L28" s="31">
        <f t="shared" si="4"/>
        <v>2.9772003632882615</v>
      </c>
    </row>
    <row r="29" spans="1:12" x14ac:dyDescent="0.2">
      <c r="A29" s="10" t="str">
        <f>'Occ T2'!A21</f>
        <v>51 Skilled agricultural and related trades</v>
      </c>
      <c r="B29" s="10">
        <f>'Occ T2'!B21</f>
        <v>8.403947070791796</v>
      </c>
      <c r="C29" s="10">
        <f>'Occ T2'!C21</f>
        <v>8.8761071523968713</v>
      </c>
      <c r="D29" s="10">
        <f>'Occ T2'!D21</f>
        <v>7.0542339213513285</v>
      </c>
      <c r="E29" s="10">
        <f>'Occ T2'!E21</f>
        <v>7.2883254556174979</v>
      </c>
      <c r="F29" s="10">
        <f>'Occ T2'!F21</f>
        <v>8.4907028461034386</v>
      </c>
      <c r="H29" s="11">
        <f t="shared" si="15"/>
        <v>0.47216008160507528</v>
      </c>
      <c r="I29" s="31">
        <f t="shared" si="5"/>
        <v>-1.8218732310455428</v>
      </c>
      <c r="J29" s="11">
        <f t="shared" si="15"/>
        <v>0.23409153426616935</v>
      </c>
      <c r="K29" s="11">
        <f t="shared" si="15"/>
        <v>1.2023773904859407</v>
      </c>
      <c r="L29" s="31">
        <f t="shared" si="4"/>
        <v>1.4364689247521101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28.87047786130708</v>
      </c>
      <c r="C30" s="10">
        <f>'Occ T2'!C22</f>
        <v>28.90772077908883</v>
      </c>
      <c r="D30" s="10">
        <f>'Occ T2'!D22</f>
        <v>24.997714607224495</v>
      </c>
      <c r="E30" s="10">
        <f>'Occ T2'!E22</f>
        <v>25.658011110236352</v>
      </c>
      <c r="F30" s="10">
        <f>'Occ T2'!F22</f>
        <v>24.823235122408875</v>
      </c>
      <c r="H30" s="11">
        <f t="shared" si="15"/>
        <v>3.7242917781750151E-2</v>
      </c>
      <c r="I30" s="31">
        <f t="shared" si="5"/>
        <v>-3.9100061718643353</v>
      </c>
      <c r="J30" s="11">
        <f t="shared" si="15"/>
        <v>0.66029650301185683</v>
      </c>
      <c r="K30" s="11">
        <f t="shared" si="15"/>
        <v>-0.83477598782747719</v>
      </c>
      <c r="L30" s="31">
        <f t="shared" si="4"/>
        <v>-0.17447948481562037</v>
      </c>
    </row>
    <row r="31" spans="1:12" x14ac:dyDescent="0.2">
      <c r="A31" s="10" t="str">
        <f>'Occ T2'!A23</f>
        <v>53 Skilled construction and building trades</v>
      </c>
      <c r="B31" s="10">
        <f>'Occ T2'!B23</f>
        <v>24.522418259082535</v>
      </c>
      <c r="C31" s="10">
        <f>'Occ T2'!C23</f>
        <v>22.755820067139531</v>
      </c>
      <c r="D31" s="10">
        <f>'Occ T2'!D23</f>
        <v>20.460159511457778</v>
      </c>
      <c r="E31" s="10">
        <f>'Occ T2'!E23</f>
        <v>21.104601764822572</v>
      </c>
      <c r="F31" s="10">
        <f>'Occ T2'!F23</f>
        <v>19.404021370072641</v>
      </c>
      <c r="H31" s="11">
        <f t="shared" ref="H31:H32" si="16">C31-B31</f>
        <v>-1.7665981919430038</v>
      </c>
      <c r="I31" s="31">
        <f t="shared" si="5"/>
        <v>-2.2956605556817529</v>
      </c>
      <c r="J31" s="11">
        <f t="shared" ref="J31:J32" si="17">E31-D31</f>
        <v>0.64444225336479377</v>
      </c>
      <c r="K31" s="11">
        <f t="shared" ref="K31:K32" si="18">F31-E31</f>
        <v>-1.7005803947499309</v>
      </c>
      <c r="L31" s="31">
        <f t="shared" si="4"/>
        <v>-1.0561381413851372</v>
      </c>
    </row>
    <row r="32" spans="1:12" x14ac:dyDescent="0.2">
      <c r="A32" s="10" t="str">
        <f>'Occ T2'!A24</f>
        <v>54 Textiles, printing and other skilled trades</v>
      </c>
      <c r="B32" s="10">
        <f>'Occ T2'!B24</f>
        <v>19.615673592560054</v>
      </c>
      <c r="C32" s="10">
        <f>'Occ T2'!C24</f>
        <v>17.302381047081514</v>
      </c>
      <c r="D32" s="10">
        <f>'Occ T2'!D24</f>
        <v>15.903956264637861</v>
      </c>
      <c r="E32" s="10">
        <f>'Occ T2'!E24</f>
        <v>17.534025033503575</v>
      </c>
      <c r="F32" s="10">
        <f>'Occ T2'!F24</f>
        <v>18.675305329374755</v>
      </c>
      <c r="H32" s="11">
        <f t="shared" si="16"/>
        <v>-2.3132925454785394</v>
      </c>
      <c r="I32" s="31">
        <f t="shared" si="5"/>
        <v>-1.3984247824436533</v>
      </c>
      <c r="J32" s="11">
        <f t="shared" si="17"/>
        <v>1.6300687688657138</v>
      </c>
      <c r="K32" s="11">
        <f t="shared" si="18"/>
        <v>1.1412802958711801</v>
      </c>
      <c r="L32" s="31">
        <f t="shared" si="4"/>
        <v>2.7713490647368939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81.542313296358259</v>
      </c>
      <c r="C34" s="31">
        <f>'Occ T1'!C13</f>
        <v>83.203369424048077</v>
      </c>
      <c r="D34" s="31">
        <f>'Occ T1'!D13</f>
        <v>78.782219055893847</v>
      </c>
      <c r="E34" s="31">
        <f>'Occ T1'!E13</f>
        <v>79.951044586379282</v>
      </c>
      <c r="F34" s="31">
        <f>'Occ T1'!F13</f>
        <v>83.999086019781373</v>
      </c>
      <c r="H34" s="31">
        <f t="shared" ref="H34:K36" si="19">C34-B34</f>
        <v>1.6610561276898181</v>
      </c>
      <c r="I34" s="31">
        <f t="shared" si="5"/>
        <v>-4.4211503681542297</v>
      </c>
      <c r="J34" s="31">
        <f t="shared" si="19"/>
        <v>1.1688255304854351</v>
      </c>
      <c r="K34" s="31">
        <f t="shared" si="19"/>
        <v>4.0480414334020907</v>
      </c>
      <c r="L34" s="31">
        <f t="shared" si="4"/>
        <v>5.2168669638875258</v>
      </c>
    </row>
    <row r="35" spans="1:12" x14ac:dyDescent="0.2">
      <c r="A35" s="10" t="str">
        <f>'Occ T2'!A25</f>
        <v>61 Caring personal service occupations</v>
      </c>
      <c r="B35" s="10">
        <f>'Occ T2'!B25</f>
        <v>58.131005767511105</v>
      </c>
      <c r="C35" s="10">
        <f>'Occ T2'!C25</f>
        <v>59.688732187940516</v>
      </c>
      <c r="D35" s="10">
        <f>'Occ T2'!D25</f>
        <v>56.801358094628114</v>
      </c>
      <c r="E35" s="10">
        <f>'Occ T2'!E25</f>
        <v>59.389638708960852</v>
      </c>
      <c r="F35" s="10">
        <f>'Occ T2'!F25</f>
        <v>63.188965169099717</v>
      </c>
      <c r="G35" s="10"/>
      <c r="H35" s="11">
        <f t="shared" si="19"/>
        <v>1.557726420429411</v>
      </c>
      <c r="I35" s="31">
        <f t="shared" si="5"/>
        <v>-2.8873740933124026</v>
      </c>
      <c r="J35" s="11">
        <f t="shared" si="19"/>
        <v>2.5882806143327386</v>
      </c>
      <c r="K35" s="11">
        <f t="shared" si="19"/>
        <v>3.7993264601388645</v>
      </c>
      <c r="L35" s="31">
        <f t="shared" si="4"/>
        <v>6.3876070744716031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22.488059503441097</v>
      </c>
      <c r="C36" s="10">
        <f>'Occ T2'!C26</f>
        <v>22.764587776774366</v>
      </c>
      <c r="D36" s="10">
        <f>'Occ T2'!D26</f>
        <v>21.062604832901187</v>
      </c>
      <c r="E36" s="10">
        <f>'Occ T2'!E26</f>
        <v>19.872117103790657</v>
      </c>
      <c r="F36" s="10">
        <f>'Occ T2'!F26</f>
        <v>20.069974716800004</v>
      </c>
      <c r="G36" s="10"/>
      <c r="H36" s="11">
        <f t="shared" si="19"/>
        <v>0.27652827333326968</v>
      </c>
      <c r="I36" s="31">
        <f t="shared" si="5"/>
        <v>-1.7019829438731797</v>
      </c>
      <c r="J36" s="11">
        <f t="shared" si="19"/>
        <v>-1.1904877291105294</v>
      </c>
      <c r="K36" s="11">
        <f t="shared" si="19"/>
        <v>0.19785761300934723</v>
      </c>
      <c r="L36" s="31">
        <f t="shared" si="4"/>
        <v>-0.99263011610118213</v>
      </c>
    </row>
    <row r="37" spans="1:12" x14ac:dyDescent="0.2">
      <c r="A37" s="10" t="str">
        <f>'Occ T2'!A27</f>
        <v>63 Community and civil enforcement occupations</v>
      </c>
      <c r="B37" s="10">
        <f>'Occ T2'!B27</f>
        <v>0.92324802540605322</v>
      </c>
      <c r="C37" s="10">
        <f>'Occ T2'!C27</f>
        <v>0.75004945933320466</v>
      </c>
      <c r="D37" s="10">
        <f>'Occ T2'!D27</f>
        <v>0.91825612836454951</v>
      </c>
      <c r="E37" s="10">
        <f>'Occ T2'!E27</f>
        <v>0.6892887736277592</v>
      </c>
      <c r="F37" s="10">
        <f>'Occ T2'!F27</f>
        <v>0.74014613388164985</v>
      </c>
      <c r="G37" s="10"/>
      <c r="H37" s="11">
        <f t="shared" ref="H37" si="20">C37-B37</f>
        <v>-0.17319856607284856</v>
      </c>
      <c r="I37" s="31">
        <f t="shared" ref="I37" si="21">D37-C37</f>
        <v>0.16820666903134485</v>
      </c>
      <c r="J37" s="11">
        <f t="shared" ref="J37" si="22">E37-D37</f>
        <v>-0.22896735473679031</v>
      </c>
      <c r="K37" s="11">
        <f t="shared" ref="K37" si="23">F37-E37</f>
        <v>5.0857360253890649E-2</v>
      </c>
      <c r="L37" s="31">
        <f t="shared" ref="L37" si="24">F37-D37</f>
        <v>-0.17810999448289966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67.650112553582673</v>
      </c>
      <c r="C39" s="31">
        <f>'Occ T1'!C14</f>
        <v>66.064672482627699</v>
      </c>
      <c r="D39" s="31">
        <f>'Occ T1'!D14</f>
        <v>66.199222029143002</v>
      </c>
      <c r="E39" s="31">
        <f>'Occ T1'!E14</f>
        <v>67.389862922507874</v>
      </c>
      <c r="F39" s="31">
        <f>'Occ T1'!F14</f>
        <v>67.715603952965481</v>
      </c>
      <c r="H39" s="31">
        <f>C39-B39</f>
        <v>-1.5854400709549736</v>
      </c>
      <c r="I39" s="31">
        <f t="shared" si="5"/>
        <v>0.13454954651530215</v>
      </c>
      <c r="J39" s="31">
        <f>E39-D39</f>
        <v>1.190640893364872</v>
      </c>
      <c r="K39" s="31">
        <f>F39-E39</f>
        <v>0.32574103045760694</v>
      </c>
      <c r="L39" s="31">
        <f t="shared" si="4"/>
        <v>1.5163819238224789</v>
      </c>
    </row>
    <row r="40" spans="1:12" s="30" customFormat="1" x14ac:dyDescent="0.2">
      <c r="A40" s="126" t="str">
        <f>'Occ T2'!A28</f>
        <v>71 Sales occupations</v>
      </c>
      <c r="B40" s="126">
        <f>'Occ T2'!B28</f>
        <v>54.477963592890461</v>
      </c>
      <c r="C40" s="126">
        <f>'Occ T2'!C28</f>
        <v>52.542405994336896</v>
      </c>
      <c r="D40" s="126">
        <f>'Occ T2'!D28</f>
        <v>52.48145023606957</v>
      </c>
      <c r="E40" s="126">
        <f>'Occ T2'!E28</f>
        <v>52.11259540840377</v>
      </c>
      <c r="F40" s="126">
        <f>'Occ T2'!F28</f>
        <v>50.72066441053925</v>
      </c>
      <c r="G40"/>
      <c r="H40" s="11">
        <f>C40-B40</f>
        <v>-1.9355575985535651</v>
      </c>
      <c r="I40" s="31">
        <f t="shared" si="5"/>
        <v>-6.0955758267326132E-2</v>
      </c>
      <c r="J40" s="11">
        <f t="shared" ref="J40" si="25">E40-D40</f>
        <v>-0.36885482766579969</v>
      </c>
      <c r="K40" s="11">
        <f t="shared" ref="K40" si="26">F40-E40</f>
        <v>-1.3919309978645202</v>
      </c>
      <c r="L40" s="31">
        <f t="shared" si="4"/>
        <v>-1.7607858255303199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13.172148960692217</v>
      </c>
      <c r="C41" s="126">
        <f>'Occ T2'!C29</f>
        <v>13.522266488290803</v>
      </c>
      <c r="D41" s="126">
        <f>'Occ T2'!D29</f>
        <v>13.717771793073434</v>
      </c>
      <c r="E41" s="126">
        <f>'Occ T2'!E29</f>
        <v>15.277267514104105</v>
      </c>
      <c r="F41" s="126">
        <f>'Occ T2'!F29</f>
        <v>16.994939542426231</v>
      </c>
      <c r="G41"/>
      <c r="H41" s="11">
        <f t="shared" ref="H41" si="27">C41-B41</f>
        <v>0.35011752759858616</v>
      </c>
      <c r="I41" s="31">
        <f t="shared" si="5"/>
        <v>0.19550530478263006</v>
      </c>
      <c r="J41" s="11">
        <f t="shared" ref="J41" si="28">E41-D41</f>
        <v>1.5594957210306717</v>
      </c>
      <c r="K41" s="11">
        <f t="shared" ref="K41" si="29">F41-E41</f>
        <v>1.7176720283221254</v>
      </c>
      <c r="L41" s="31">
        <f t="shared" si="4"/>
        <v>3.2771677493527971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37.863683629376517</v>
      </c>
      <c r="C43" s="31">
        <f>'Occ T1'!C15</f>
        <v>39.741543610382763</v>
      </c>
      <c r="D43" s="31">
        <f>'Occ T1'!D15</f>
        <v>33.73054358406123</v>
      </c>
      <c r="E43" s="31">
        <f>'Occ T1'!E15</f>
        <v>35.046816069167676</v>
      </c>
      <c r="F43" s="31">
        <f>'Occ T1'!F15</f>
        <v>34.154950195265002</v>
      </c>
      <c r="H43" s="31">
        <f t="shared" ref="H43:K45" si="30">C43-B43</f>
        <v>1.877859981006246</v>
      </c>
      <c r="I43" s="31">
        <f t="shared" si="5"/>
        <v>-6.0110000263215326</v>
      </c>
      <c r="J43" s="31">
        <f t="shared" si="30"/>
        <v>1.3162724851064453</v>
      </c>
      <c r="K43" s="31">
        <f t="shared" si="30"/>
        <v>-0.89186587390267391</v>
      </c>
      <c r="L43" s="31">
        <f t="shared" si="4"/>
        <v>0.42440661120377143</v>
      </c>
    </row>
    <row r="44" spans="1:12" x14ac:dyDescent="0.2">
      <c r="A44" s="10" t="str">
        <f>'Occ T2'!A30</f>
        <v>81 Process, plant and machine operatives</v>
      </c>
      <c r="B44" s="10">
        <f>'Occ T2'!B30</f>
        <v>12.743962550817093</v>
      </c>
      <c r="C44" s="10">
        <f>'Occ T2'!C30</f>
        <v>12.497065863849603</v>
      </c>
      <c r="D44" s="10">
        <f>'Occ T2'!D30</f>
        <v>10.995451437377282</v>
      </c>
      <c r="E44" s="10">
        <f>'Occ T2'!E30</f>
        <v>11.810902614332843</v>
      </c>
      <c r="F44" s="10">
        <f>'Occ T2'!F30</f>
        <v>11.291138153967838</v>
      </c>
      <c r="H44" s="11">
        <f t="shared" si="30"/>
        <v>-0.24689668696749045</v>
      </c>
      <c r="I44" s="31">
        <f t="shared" si="5"/>
        <v>-1.5016144264723206</v>
      </c>
      <c r="J44" s="11">
        <f t="shared" si="30"/>
        <v>0.8154511769555608</v>
      </c>
      <c r="K44" s="11">
        <f t="shared" si="30"/>
        <v>-0.51976446036500512</v>
      </c>
      <c r="L44" s="31">
        <f t="shared" si="4"/>
        <v>0.29568671659055568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25.119721078559426</v>
      </c>
      <c r="C45" s="10">
        <f>'Occ T2'!C31</f>
        <v>27.244477746533164</v>
      </c>
      <c r="D45" s="10">
        <f>'Occ T2'!D31</f>
        <v>22.735092146683947</v>
      </c>
      <c r="E45" s="10">
        <f>'Occ T2'!E31</f>
        <v>23.235913454834837</v>
      </c>
      <c r="F45" s="10">
        <f>'Occ T2'!F31</f>
        <v>22.863812041297166</v>
      </c>
      <c r="H45" s="11">
        <f t="shared" si="30"/>
        <v>2.1247566679737382</v>
      </c>
      <c r="I45" s="31">
        <f t="shared" si="5"/>
        <v>-4.5093855998492174</v>
      </c>
      <c r="J45" s="11">
        <f t="shared" si="30"/>
        <v>0.50082130815088988</v>
      </c>
      <c r="K45" s="11">
        <f t="shared" si="30"/>
        <v>-0.37210141353767057</v>
      </c>
      <c r="L45" s="31">
        <f t="shared" si="4"/>
        <v>0.12871989461321931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97.277648870906489</v>
      </c>
      <c r="C47" s="31">
        <f>'Occ T1'!C16</f>
        <v>93.142138036950087</v>
      </c>
      <c r="D47" s="31">
        <f>'Occ T1'!D16</f>
        <v>84.669881356021591</v>
      </c>
      <c r="E47" s="31">
        <f>'Occ T1'!E16</f>
        <v>85.206822670522257</v>
      </c>
      <c r="F47" s="31">
        <f>'Occ T1'!F16</f>
        <v>82.637335867832263</v>
      </c>
      <c r="H47" s="31">
        <f t="shared" ref="H47:K49" si="31">C47-B47</f>
        <v>-4.1355108339564026</v>
      </c>
      <c r="I47" s="31">
        <f t="shared" si="5"/>
        <v>-8.4722566809284956</v>
      </c>
      <c r="J47" s="31">
        <f t="shared" si="31"/>
        <v>0.53694131450066607</v>
      </c>
      <c r="K47" s="31">
        <f t="shared" si="31"/>
        <v>-2.569486802689994</v>
      </c>
      <c r="L47" s="31">
        <f t="shared" si="4"/>
        <v>-2.0325454881893279</v>
      </c>
    </row>
    <row r="48" spans="1:12" x14ac:dyDescent="0.2">
      <c r="A48" s="10" t="str">
        <f>'Occ T2'!A32</f>
        <v>91 Elementary trades and related occupations</v>
      </c>
      <c r="B48" s="10">
        <f>'Occ T2'!B32</f>
        <v>11.210781757562081</v>
      </c>
      <c r="C48" s="10">
        <f>'Occ T2'!C32</f>
        <v>9.7879247979048181</v>
      </c>
      <c r="D48" s="10">
        <f>'Occ T2'!D32</f>
        <v>8.6653820382917139</v>
      </c>
      <c r="E48" s="10">
        <f>'Occ T2'!E32</f>
        <v>16.149091298552474</v>
      </c>
      <c r="F48" s="10">
        <f>'Occ T2'!F32</f>
        <v>18.084643969725438</v>
      </c>
      <c r="H48" s="11">
        <f t="shared" si="31"/>
        <v>-1.4228569596572633</v>
      </c>
      <c r="I48" s="31">
        <f t="shared" si="5"/>
        <v>-1.1225427596131041</v>
      </c>
      <c r="J48" s="11">
        <f t="shared" si="31"/>
        <v>7.4837092602607598</v>
      </c>
      <c r="K48" s="11">
        <f t="shared" si="31"/>
        <v>1.9355526711729638</v>
      </c>
      <c r="L48" s="31">
        <f t="shared" si="4"/>
        <v>9.4192619314337236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86.066867113344415</v>
      </c>
      <c r="C49" s="10">
        <f>'Occ T2'!C33</f>
        <v>83.354213239045265</v>
      </c>
      <c r="D49" s="10">
        <f>'Occ T2'!D33</f>
        <v>76.004499317729881</v>
      </c>
      <c r="E49" s="10">
        <f>'Occ T2'!E33</f>
        <v>69.05773137196978</v>
      </c>
      <c r="F49" s="10">
        <f>'Occ T2'!F33</f>
        <v>64.552691898106829</v>
      </c>
      <c r="H49" s="11">
        <f t="shared" si="31"/>
        <v>-2.7126538742991499</v>
      </c>
      <c r="I49" s="31">
        <f t="shared" si="5"/>
        <v>-7.3497139213153844</v>
      </c>
      <c r="J49" s="11">
        <f t="shared" si="31"/>
        <v>-6.9467679457601008</v>
      </c>
      <c r="K49" s="11">
        <f t="shared" si="31"/>
        <v>-4.5050394738629507</v>
      </c>
      <c r="L49" s="31">
        <f t="shared" si="4"/>
        <v>-11.451807419623051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865.00500000000011</v>
      </c>
      <c r="C51" s="34">
        <f>'Occ T1'!C18</f>
        <v>882.44900000000064</v>
      </c>
      <c r="D51" s="34">
        <f>'Occ T1'!D18</f>
        <v>864.64000000000033</v>
      </c>
      <c r="E51" s="34">
        <f>'Occ T1'!E18</f>
        <v>889.97999999999968</v>
      </c>
      <c r="F51" s="34">
        <f>'Occ T1'!F18</f>
        <v>925.47799999999961</v>
      </c>
      <c r="G51" s="24"/>
      <c r="H51" s="34">
        <f>C51-B51</f>
        <v>17.444000000000528</v>
      </c>
      <c r="I51" s="205">
        <f>D51-C51</f>
        <v>-17.80900000000031</v>
      </c>
      <c r="J51" s="34">
        <f>E51-D51</f>
        <v>25.33999999999935</v>
      </c>
      <c r="K51" s="34">
        <f>F51-E51</f>
        <v>35.497999999999934</v>
      </c>
      <c r="L51" s="205">
        <f>F51-D51</f>
        <v>60.837999999999283</v>
      </c>
    </row>
    <row r="53" spans="1:12" ht="15.75" x14ac:dyDescent="0.25">
      <c r="A53" s="19" t="str">
        <f>CONCATENATE(A1," (Continued)")</f>
        <v>Occupation Table 3  Employment Change by Occupation in Occupation Group (SOC 2020), 2015-2035, Enterprise M3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2.4367331079079291</v>
      </c>
      <c r="C59" s="44">
        <f>IF(AND(D$5-C$5 &lt;&gt; 0,D7 &lt;&gt; 0,C7 &lt;&gt; 0),(EXP(LN(D7/C7)/(D$5-C$5))-1)*100,0)</f>
        <v>0.32167859660476861</v>
      </c>
      <c r="D59" s="44">
        <f>IF(AND(E$5-D$5 &lt;&gt; 0,E7 &lt;&gt; 0,D7 &lt;&gt; 0),(EXP(LN(E7/D7)/(E$5-D$5))-1)*100,0)</f>
        <v>-0.88224861348473738</v>
      </c>
      <c r="E59" s="44">
        <f>IF(AND(F$5-E$5 &lt;&gt; 0,F7 &lt;&gt; 0,E7 &lt;&gt; 0),(EXP(LN(F7/E7)/(F$5-E$5))-1)*100,0)</f>
        <v>0.94906066480107132</v>
      </c>
      <c r="F59" s="44">
        <f>IF(AND(F$5-D$5 &lt;&gt; 0,F7 &lt;&gt; 0,D7 &lt;&gt; 0),(EXP(LN(F7/D7)/(F$5-D$5))-1)*100,0)</f>
        <v>0.33489528709655936</v>
      </c>
      <c r="H59" s="44">
        <f>(B7/B$51)*100</f>
        <v>11.540211405399978</v>
      </c>
      <c r="I59" s="44">
        <f>(C7/C$51)*100</f>
        <v>12.455628473301589</v>
      </c>
      <c r="J59" s="44">
        <f>(D7/D$51)*100</f>
        <v>12.753069549070986</v>
      </c>
      <c r="K59" s="44">
        <f>(E7/E$51)*100</f>
        <v>11.85296518513376</v>
      </c>
      <c r="L59" s="44">
        <f>(F7/F$51)*100</f>
        <v>12.527487504002385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3.3518803379938955</v>
      </c>
      <c r="C60" s="44">
        <f t="shared" si="32"/>
        <v>0.98199833634238232</v>
      </c>
      <c r="D60" s="44">
        <f t="shared" si="32"/>
        <v>-1.7125487398771289</v>
      </c>
      <c r="E60" s="44">
        <f t="shared" si="32"/>
        <v>0.81309089707870541</v>
      </c>
      <c r="F60" s="44">
        <f>IF(AND(F$5-D$5 &lt;&gt; 0,F8 &lt;&gt; 0,D8 &lt;&gt; 0),(EXP(LN(F8/D8)/(F$5-D$5))-1)*100,0)</f>
        <v>-3.5918951149138678E-2</v>
      </c>
      <c r="H60" s="44">
        <f t="shared" ref="H60:L60" si="33">(B8/B$51)*100</f>
        <v>7.9390749424940994</v>
      </c>
      <c r="I60" s="44">
        <f t="shared" si="33"/>
        <v>8.8791712808210264</v>
      </c>
      <c r="J60" s="44">
        <f t="shared" si="33"/>
        <v>9.1510449095154875</v>
      </c>
      <c r="K60" s="44">
        <f t="shared" si="33"/>
        <v>8.1548528559034956</v>
      </c>
      <c r="L60" s="44">
        <f t="shared" si="33"/>
        <v>8.503536489287681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0.32775918733385367</v>
      </c>
      <c r="C61" s="44">
        <f>IF(AND(D$5-C$5 &lt;&gt; 0,D9 &lt;&gt; 0,C9 &lt;&gt; 0),(EXP(LN(D9/C9)/(D$5-C$5))-1)*100,0)</f>
        <v>-1.317678944585543</v>
      </c>
      <c r="D61" s="44">
        <f t="shared" si="34"/>
        <v>1.1103627950387995</v>
      </c>
      <c r="E61" s="44">
        <f t="shared" si="34"/>
        <v>1.2431954339984674</v>
      </c>
      <c r="F61" s="44">
        <f>IF(AND(F$5-D$5 &lt;&gt; 0,F9 &lt;&gt; 0,D9 &lt;&gt; 0),(EXP(LN(F9/D9)/(F$5-D$5))-1)*100,0)</f>
        <v>1.1988985092763471</v>
      </c>
      <c r="H61" s="44">
        <f t="shared" ref="H61:L61" si="35">(B9/B$51)*100</f>
        <v>3.6011364629058775</v>
      </c>
      <c r="I61" s="44">
        <f t="shared" si="35"/>
        <v>3.5764571924805622</v>
      </c>
      <c r="J61" s="44">
        <f t="shared" si="35"/>
        <v>3.6020246395554971</v>
      </c>
      <c r="K61" s="44">
        <f t="shared" si="35"/>
        <v>3.6981123292302645</v>
      </c>
      <c r="L61" s="44">
        <f t="shared" si="35"/>
        <v>4.0239510147147062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2.2669883793781098</v>
      </c>
      <c r="C63" s="44">
        <f t="shared" si="36"/>
        <v>2.6618488236950677</v>
      </c>
      <c r="D63" s="44">
        <f t="shared" si="36"/>
        <v>1.6100037649650512</v>
      </c>
      <c r="E63" s="44">
        <f t="shared" si="36"/>
        <v>0.89603748444586628</v>
      </c>
      <c r="F63" s="44">
        <f>IF(AND(F$5-D$5 &lt;&gt; 0,F11 &lt;&gt; 0,D11 &lt;&gt; 0),(EXP(LN(F11/D11)/(F$5-D$5))-1)*100,0)</f>
        <v>1.1334670845622119</v>
      </c>
      <c r="H63" s="44">
        <f>(B11/B$51)*100</f>
        <v>21.665160439704444</v>
      </c>
      <c r="I63" s="44">
        <f>(C11/C$51)*100</f>
        <v>23.229121155315845</v>
      </c>
      <c r="J63" s="44">
        <f>(D11/D$51)*100</f>
        <v>24.338631346825927</v>
      </c>
      <c r="K63" s="44">
        <f>(E11/E$51)*100</f>
        <v>25.611414549379909</v>
      </c>
      <c r="L63" s="44">
        <f>(F11/F$51)*100</f>
        <v>26.927052532524549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1.8422982158332823</v>
      </c>
      <c r="C64" s="44">
        <f t="shared" si="36"/>
        <v>2.8682207381882652</v>
      </c>
      <c r="D64" s="49">
        <f t="shared" si="36"/>
        <v>4.1897008798078783</v>
      </c>
      <c r="E64" s="49">
        <f t="shared" si="36"/>
        <v>1.2222542998437502</v>
      </c>
      <c r="F64" s="44">
        <f>IF(AND(F$5-D$5 &lt;&gt; 0,F12 &lt;&gt; 0,D12 &lt;&gt; 0),(EXP(LN(F12/D12)/(F$5-D$5))-1)*100,0)</f>
        <v>2.2018915641871306</v>
      </c>
      <c r="H64" s="40">
        <f t="shared" ref="H64:L67" si="37">(B12/B$11)*100</f>
        <v>33.711298031106317</v>
      </c>
      <c r="I64" s="40">
        <f t="shared" si="37"/>
        <v>33.154796979938048</v>
      </c>
      <c r="J64" s="40">
        <f t="shared" si="37"/>
        <v>33.221445097089472</v>
      </c>
      <c r="K64" s="40">
        <f t="shared" si="37"/>
        <v>37.65825038028327</v>
      </c>
      <c r="L64" s="40">
        <f t="shared" si="37"/>
        <v>38.893684424981764</v>
      </c>
    </row>
    <row r="65" spans="1:12" x14ac:dyDescent="0.2">
      <c r="A65" t="str">
        <f>A13</f>
        <v>22 Health professionals</v>
      </c>
      <c r="B65" s="49">
        <f t="shared" si="36"/>
        <v>4.5736310556607096</v>
      </c>
      <c r="C65" s="44">
        <f t="shared" si="36"/>
        <v>-0.7695384392655269</v>
      </c>
      <c r="D65" s="49">
        <f t="shared" si="36"/>
        <v>-0.4552821222395087</v>
      </c>
      <c r="E65" s="49">
        <f t="shared" si="36"/>
        <v>0.32648854619474754</v>
      </c>
      <c r="F65" s="44">
        <f>IF(AND(F$5-D$5 &lt;&gt; 0,F13 &lt;&gt; 0,D13 &lt;&gt; 0),(EXP(LN(F13/D13)/(F$5-D$5))-1)*100,0)</f>
        <v>6.5218515147558165E-2</v>
      </c>
      <c r="H65" s="40">
        <f t="shared" si="37"/>
        <v>15.083501752039766</v>
      </c>
      <c r="I65" s="40">
        <f t="shared" si="37"/>
        <v>16.491078661433349</v>
      </c>
      <c r="J65" s="40">
        <f t="shared" si="37"/>
        <v>15.939878016600787</v>
      </c>
      <c r="K65" s="40">
        <f t="shared" si="37"/>
        <v>14.38446641940237</v>
      </c>
      <c r="L65" s="40">
        <f t="shared" si="37"/>
        <v>13.592795198143603</v>
      </c>
    </row>
    <row r="66" spans="1:12" x14ac:dyDescent="0.2">
      <c r="A66" t="str">
        <f>A14</f>
        <v>23 Teaching and other educational professionals</v>
      </c>
      <c r="B66" s="49">
        <f t="shared" si="36"/>
        <v>0.58572620399575115</v>
      </c>
      <c r="C66" s="44">
        <f t="shared" si="36"/>
        <v>0.97237556391027713</v>
      </c>
      <c r="D66" s="49">
        <f t="shared" si="36"/>
        <v>-0.62004968788462733</v>
      </c>
      <c r="E66" s="49">
        <f t="shared" si="36"/>
        <v>0.60607378863071215</v>
      </c>
      <c r="F66" s="44">
        <f>IF(AND(F$5-D$5 &lt;&gt; 0,F14 &lt;&gt; 0,D14 &lt;&gt; 0),(EXP(LN(F14/D14)/(F$5-D$5))-1)*100,0)</f>
        <v>0.19569427120287308</v>
      </c>
      <c r="H66" s="40">
        <f t="shared" si="37"/>
        <v>20.395963429954264</v>
      </c>
      <c r="I66" s="40">
        <f t="shared" si="37"/>
        <v>19.087444205649508</v>
      </c>
      <c r="J66" s="40">
        <f t="shared" si="37"/>
        <v>18.773328232163983</v>
      </c>
      <c r="K66" s="40">
        <f t="shared" si="37"/>
        <v>16.801684003338881</v>
      </c>
      <c r="L66" s="40">
        <f t="shared" si="37"/>
        <v>16.325019761273317</v>
      </c>
    </row>
    <row r="67" spans="1:12" x14ac:dyDescent="0.2">
      <c r="A67" t="str">
        <f>A15</f>
        <v>24 Business, media and public service professionals</v>
      </c>
      <c r="B67" s="49">
        <f t="shared" si="36"/>
        <v>2.6444978684249332</v>
      </c>
      <c r="C67" s="44">
        <f t="shared" si="36"/>
        <v>5.2842182126372927</v>
      </c>
      <c r="D67" s="49">
        <f t="shared" si="36"/>
        <v>1.0267764516760591</v>
      </c>
      <c r="E67" s="49">
        <f t="shared" si="36"/>
        <v>0.90668740410397852</v>
      </c>
      <c r="F67" s="44">
        <f>IF(AND(F$5-D$5 &lt;&gt; 0,F15 &lt;&gt; 0,D15 &lt;&gt; 0),(EXP(LN(F15/D15)/(F$5-D$5))-1)*100,0)</f>
        <v>0.94670121734394819</v>
      </c>
      <c r="H67" s="40">
        <f t="shared" si="37"/>
        <v>30.809236786899646</v>
      </c>
      <c r="I67" s="40">
        <f t="shared" si="37"/>
        <v>31.266680152979088</v>
      </c>
      <c r="J67" s="40">
        <f t="shared" si="37"/>
        <v>32.065348654145758</v>
      </c>
      <c r="K67" s="40">
        <f t="shared" si="37"/>
        <v>31.15559919697548</v>
      </c>
      <c r="L67" s="40">
        <f t="shared" si="37"/>
        <v>31.188500615601299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0.41938823198097719</v>
      </c>
      <c r="C69" s="44">
        <f t="shared" si="39"/>
        <v>3.2629998062933208</v>
      </c>
      <c r="D69" s="44">
        <f t="shared" si="39"/>
        <v>0.83995580804498982</v>
      </c>
      <c r="E69" s="44">
        <f t="shared" si="39"/>
        <v>0.76100773459102378</v>
      </c>
      <c r="F69" s="44">
        <f t="shared" ref="F69:F74" si="40">IF(AND(F$5-D$5 &lt;&gt; 0,F17 &lt;&gt; 0,D17 &lt;&gt; 0),(EXP(LN(F17/D17)/(F$5-D$5))-1)*100,0)</f>
        <v>0.78731688903868058</v>
      </c>
      <c r="H69" s="44">
        <f>(B17/B$51)*100</f>
        <v>13.648748003813449</v>
      </c>
      <c r="I69" s="44">
        <f>(C17/C$51)*100</f>
        <v>13.604798162826503</v>
      </c>
      <c r="J69" s="44">
        <f>(D17/D$51)*100</f>
        <v>14.338084403169626</v>
      </c>
      <c r="K69" s="44">
        <f>(E17/E$51)*100</f>
        <v>14.524775947591722</v>
      </c>
      <c r="L69" s="44">
        <f>(F17/F$51)*100</f>
        <v>15.0677571823742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2.4487135619122524</v>
      </c>
      <c r="C70" s="44">
        <f t="shared" si="39"/>
        <v>7.0224229440776886</v>
      </c>
      <c r="D70" s="49">
        <f t="shared" si="39"/>
        <v>-1.0789177314609932</v>
      </c>
      <c r="E70" s="49">
        <f t="shared" si="39"/>
        <v>0.83431164229017529</v>
      </c>
      <c r="F70" s="44">
        <f t="shared" si="40"/>
        <v>0.19249194374499901</v>
      </c>
      <c r="H70" s="40">
        <f t="shared" ref="H70:L74" si="41">(B18/B$17)*100</f>
        <v>13.124563536623382</v>
      </c>
      <c r="I70" s="40">
        <f t="shared" si="41"/>
        <v>14.218069150092278</v>
      </c>
      <c r="J70" s="40">
        <f t="shared" si="41"/>
        <v>14.735696356717526</v>
      </c>
      <c r="K70" s="40">
        <f t="shared" si="41"/>
        <v>13.38602792151519</v>
      </c>
      <c r="L70" s="40">
        <f t="shared" si="41"/>
        <v>13.483731069836127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3.2575600179258313</v>
      </c>
      <c r="C71" s="44">
        <f t="shared" si="39"/>
        <v>1.5399218581526819</v>
      </c>
      <c r="D71" s="49">
        <f t="shared" si="39"/>
        <v>9.0902161193139541</v>
      </c>
      <c r="E71" s="49">
        <f t="shared" si="39"/>
        <v>1.3033629173607952</v>
      </c>
      <c r="F71" s="44">
        <f t="shared" si="40"/>
        <v>3.8351773832059344</v>
      </c>
      <c r="H71" s="40">
        <f t="shared" si="41"/>
        <v>10.763367095451489</v>
      </c>
      <c r="I71" s="40">
        <f t="shared" si="41"/>
        <v>12.03276129324547</v>
      </c>
      <c r="J71" s="40">
        <f t="shared" si="41"/>
        <v>11.831978963867822</v>
      </c>
      <c r="K71" s="40">
        <f t="shared" si="41"/>
        <v>17.531665109248053</v>
      </c>
      <c r="L71" s="40">
        <f t="shared" si="41"/>
        <v>18.498510883680428</v>
      </c>
    </row>
    <row r="72" spans="1:12" x14ac:dyDescent="0.2">
      <c r="A72" t="str">
        <f t="shared" si="38"/>
        <v>33 Protective service occupations</v>
      </c>
      <c r="B72" s="49">
        <f t="shared" si="39"/>
        <v>-1.3521115763078351</v>
      </c>
      <c r="C72" s="44">
        <f t="shared" si="39"/>
        <v>4.7557928157846652</v>
      </c>
      <c r="D72" s="49">
        <f t="shared" si="39"/>
        <v>-2.7464136851063081</v>
      </c>
      <c r="E72" s="49">
        <f t="shared" si="39"/>
        <v>0.6476694372816505</v>
      </c>
      <c r="F72" s="44">
        <f t="shared" si="40"/>
        <v>-0.49665276381430923</v>
      </c>
      <c r="H72" s="40">
        <f t="shared" si="41"/>
        <v>8.6778107734257777</v>
      </c>
      <c r="I72" s="40">
        <f t="shared" si="41"/>
        <v>8.0814830209643862</v>
      </c>
      <c r="J72" s="40">
        <f t="shared" si="41"/>
        <v>8.1983107461190787</v>
      </c>
      <c r="K72" s="40">
        <f t="shared" si="41"/>
        <v>6.8405223900573358</v>
      </c>
      <c r="L72" s="40">
        <f t="shared" si="41"/>
        <v>6.7639669226583781</v>
      </c>
    </row>
    <row r="73" spans="1:12" x14ac:dyDescent="0.2">
      <c r="A73" t="str">
        <f t="shared" si="38"/>
        <v>34 Culture, media and sports occupations</v>
      </c>
      <c r="B73" s="49">
        <f t="shared" si="39"/>
        <v>-3.0182330273154867</v>
      </c>
      <c r="C73" s="44">
        <f t="shared" si="39"/>
        <v>4.6736006250897244</v>
      </c>
      <c r="D73" s="49">
        <f t="shared" si="39"/>
        <v>-1.6815655725860745</v>
      </c>
      <c r="E73" s="49">
        <f t="shared" si="39"/>
        <v>0.81221413555236932</v>
      </c>
      <c r="F73" s="44">
        <f t="shared" si="40"/>
        <v>-2.599580440686422E-2</v>
      </c>
      <c r="H73" s="40">
        <f t="shared" si="41"/>
        <v>19.014062046013759</v>
      </c>
      <c r="I73" s="40">
        <f t="shared" si="41"/>
        <v>16.541123028989656</v>
      </c>
      <c r="J73" s="40">
        <f t="shared" si="41"/>
        <v>16.767079293404542</v>
      </c>
      <c r="K73" s="40">
        <f t="shared" si="41"/>
        <v>14.773008816638233</v>
      </c>
      <c r="L73" s="40">
        <f t="shared" si="41"/>
        <v>14.848256667177024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0.7836378965435653</v>
      </c>
      <c r="C74" s="44">
        <f t="shared" si="39"/>
        <v>1.8764738479476462</v>
      </c>
      <c r="D74" s="49">
        <f t="shared" si="39"/>
        <v>0.42113885880559199</v>
      </c>
      <c r="E74" s="49">
        <f t="shared" si="39"/>
        <v>0.53300800522424474</v>
      </c>
      <c r="F74" s="44">
        <f t="shared" si="40"/>
        <v>0.49570444968860539</v>
      </c>
      <c r="H74" s="40">
        <f t="shared" si="41"/>
        <v>48.420196548485592</v>
      </c>
      <c r="I74" s="40">
        <f t="shared" si="41"/>
        <v>49.126563506708209</v>
      </c>
      <c r="J74" s="40">
        <f t="shared" si="41"/>
        <v>48.466934639891029</v>
      </c>
      <c r="K74" s="40">
        <f t="shared" si="41"/>
        <v>47.468775762541185</v>
      </c>
      <c r="L74" s="40">
        <f t="shared" si="41"/>
        <v>46.405534456648034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-1.7671170697122096</v>
      </c>
      <c r="C76" s="44">
        <f t="shared" si="42"/>
        <v>0.75365405945242436</v>
      </c>
      <c r="D76" s="44">
        <f t="shared" si="42"/>
        <v>-1.1838479788883749E-2</v>
      </c>
      <c r="E76" s="44">
        <f t="shared" si="42"/>
        <v>-0.83927397024734507</v>
      </c>
      <c r="F76" s="44">
        <f>IF(AND(F$5-D$5 &lt;&gt; 0,F24 &lt;&gt; 0,D24 &lt;&gt; 0),(EXP(LN(F24/D24)/(F$5-D$5))-1)*100,0)</f>
        <v>-0.56422576361189192</v>
      </c>
      <c r="H76" s="44">
        <f>(B24/B$51)*100</f>
        <v>10.863318185085941</v>
      </c>
      <c r="I76" s="44">
        <f>(C24/C$51)*100</f>
        <v>9.9156014466746161</v>
      </c>
      <c r="J76" s="44">
        <f>(D24/D$51)*100</f>
        <v>10.196101737180793</v>
      </c>
      <c r="K76" s="44">
        <f>(E24/E$51)*100</f>
        <v>9.8999306330076298</v>
      </c>
      <c r="L76" s="44">
        <f>(F24/F$51)*100</f>
        <v>8.7507097349320411</v>
      </c>
    </row>
    <row r="77" spans="1:12" x14ac:dyDescent="0.2">
      <c r="A77" t="str">
        <f>A25</f>
        <v>41 Administrative occupations</v>
      </c>
      <c r="B77" s="49">
        <f t="shared" si="42"/>
        <v>-1.3075988997870547</v>
      </c>
      <c r="C77" s="44">
        <f t="shared" si="42"/>
        <v>1.8906464275516122</v>
      </c>
      <c r="D77" s="49">
        <f t="shared" si="42"/>
        <v>0.48551750252159298</v>
      </c>
      <c r="E77" s="49">
        <f t="shared" si="42"/>
        <v>-0.46245308336075874</v>
      </c>
      <c r="F77" s="44">
        <f>IF(AND(F$5-D$5 &lt;&gt; 0,F25 &lt;&gt; 0,D25 &lt;&gt; 0),(EXP(LN(F25/D25)/(F$5-D$5))-1)*100,0)</f>
        <v>-0.14746075103552192</v>
      </c>
      <c r="H77" s="40">
        <f t="shared" ref="H77:L78" si="43">(B25/B$24)*100</f>
        <v>76.798431439372777</v>
      </c>
      <c r="I77" s="40">
        <f t="shared" si="43"/>
        <v>78.245550586325336</v>
      </c>
      <c r="J77" s="40">
        <f t="shared" si="43"/>
        <v>79.128541825550002</v>
      </c>
      <c r="K77" s="40">
        <f t="shared" si="43"/>
        <v>81.116203221005591</v>
      </c>
      <c r="L77" s="40">
        <f t="shared" si="43"/>
        <v>84.251951667965599</v>
      </c>
    </row>
    <row r="78" spans="1:12" x14ac:dyDescent="0.2">
      <c r="A78" t="str">
        <f>A26</f>
        <v>42 Secretarial and related occupations</v>
      </c>
      <c r="B78" s="49">
        <f t="shared" si="42"/>
        <v>-3.3360412313618859</v>
      </c>
      <c r="C78" s="44">
        <f t="shared" si="42"/>
        <v>-3.3358355048500488</v>
      </c>
      <c r="D78" s="49">
        <f t="shared" si="42"/>
        <v>-1.9932724495706045</v>
      </c>
      <c r="E78" s="49">
        <f t="shared" si="42"/>
        <v>-2.6236615852085143</v>
      </c>
      <c r="F78" s="44">
        <f>IF(AND(F$5-D$5 &lt;&gt; 0,F26 &lt;&gt; 0,D26 &lt;&gt; 0),(EXP(LN(F26/D26)/(F$5-D$5))-1)*100,0)</f>
        <v>-2.41398369125565</v>
      </c>
      <c r="H78" s="40">
        <f t="shared" si="43"/>
        <v>23.201568560627226</v>
      </c>
      <c r="I78" s="40">
        <f t="shared" si="43"/>
        <v>21.754449413674664</v>
      </c>
      <c r="J78" s="40">
        <f t="shared" si="43"/>
        <v>20.871458174450002</v>
      </c>
      <c r="K78" s="40">
        <f t="shared" si="43"/>
        <v>18.883796778994398</v>
      </c>
      <c r="L78" s="40">
        <f t="shared" si="43"/>
        <v>15.748048332034404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-1.114926250497994</v>
      </c>
      <c r="C80" s="44">
        <f t="shared" si="44"/>
        <v>-12.109094349918125</v>
      </c>
      <c r="D80" s="44">
        <f t="shared" si="44"/>
        <v>0.90966024226699638</v>
      </c>
      <c r="E80" s="44">
        <f t="shared" si="44"/>
        <v>-2.6811510242374936E-2</v>
      </c>
      <c r="F80" s="44">
        <f>IF(AND(F$5-D$5 &lt;&gt; 0,F28 &lt;&gt; 0,D28 &lt;&gt; 0),(EXP(LN(F28/D28)/(F$5-D$5))-1)*100,0)</f>
        <v>0.28437609858014135</v>
      </c>
      <c r="H80" s="44">
        <f>(B28/B$51)*100</f>
        <v>9.4117972478472911</v>
      </c>
      <c r="I80" s="44">
        <f>(C28/C$51)*100</f>
        <v>8.8211362974751744</v>
      </c>
      <c r="J80" s="44">
        <f>(D28/D$51)*100</f>
        <v>7.912664728056928</v>
      </c>
      <c r="K80" s="44">
        <f>(E28/E$51)*100</f>
        <v>8.0434350619317314</v>
      </c>
      <c r="L80" s="44">
        <f>(F28/F$51)*100</f>
        <v>7.7142044076639031</v>
      </c>
    </row>
    <row r="81" spans="1:12" x14ac:dyDescent="0.2">
      <c r="A81" t="str">
        <f>A29</f>
        <v>51 Skilled agricultural and related trades</v>
      </c>
      <c r="B81" s="49">
        <f t="shared" si="44"/>
        <v>1.3759196399276252</v>
      </c>
      <c r="C81" s="44">
        <f t="shared" si="44"/>
        <v>-20.525588523946226</v>
      </c>
      <c r="D81" s="49">
        <f t="shared" si="44"/>
        <v>0.65505259695415319</v>
      </c>
      <c r="E81" s="49">
        <f t="shared" si="44"/>
        <v>1.53869756926035</v>
      </c>
      <c r="F81" s="44">
        <f>IF(AND(F$5-D$5 &lt;&gt; 0,F29 &lt;&gt; 0,D29 &lt;&gt; 0),(EXP(LN(F29/D29)/(F$5-D$5))-1)*100,0)</f>
        <v>1.2432906501308016</v>
      </c>
      <c r="H81" s="40">
        <f t="shared" ref="H81:L84" si="45">(B29/B$28)*100</f>
        <v>10.322671995407605</v>
      </c>
      <c r="I81" s="40">
        <f t="shared" si="45"/>
        <v>11.402718121832436</v>
      </c>
      <c r="J81" s="40">
        <f t="shared" si="45"/>
        <v>10.310785914163825</v>
      </c>
      <c r="K81" s="40">
        <f t="shared" si="45"/>
        <v>10.181363673456124</v>
      </c>
      <c r="L81" s="40">
        <f t="shared" si="45"/>
        <v>11.892862562865746</v>
      </c>
    </row>
    <row r="82" spans="1:12" x14ac:dyDescent="0.2">
      <c r="A82" t="str">
        <f>A30</f>
        <v>52 Skilled metal, electrical and electronic trades</v>
      </c>
      <c r="B82" s="49">
        <f t="shared" si="44"/>
        <v>3.2234411951614916E-2</v>
      </c>
      <c r="C82" s="44">
        <f t="shared" si="44"/>
        <v>-13.52581963048689</v>
      </c>
      <c r="D82" s="49">
        <f t="shared" si="44"/>
        <v>0.52279064330462699</v>
      </c>
      <c r="E82" s="49">
        <f t="shared" si="44"/>
        <v>-0.33021092243989969</v>
      </c>
      <c r="F82" s="44">
        <f>IF(AND(F$5-D$5 &lt;&gt; 0,F30 &lt;&gt; 0,D30 &lt;&gt; 0),(EXP(LN(F30/D30)/(F$5-D$5))-1)*100,0)</f>
        <v>-4.6684368305405233E-2</v>
      </c>
      <c r="H82" s="40">
        <f t="shared" si="45"/>
        <v>35.461964574804398</v>
      </c>
      <c r="I82" s="40">
        <f t="shared" si="45"/>
        <v>37.136391655611895</v>
      </c>
      <c r="J82" s="40">
        <f t="shared" si="45"/>
        <v>36.537785184345438</v>
      </c>
      <c r="K82" s="40">
        <f t="shared" si="45"/>
        <v>35.8427383411573</v>
      </c>
      <c r="L82" s="40">
        <f t="shared" si="45"/>
        <v>34.76971565575316</v>
      </c>
    </row>
    <row r="83" spans="1:12" x14ac:dyDescent="0.2">
      <c r="A83" t="str">
        <f>A31</f>
        <v>53 Skilled construction and building trades</v>
      </c>
      <c r="B83" s="49">
        <f t="shared" si="44"/>
        <v>-1.8518091155279581</v>
      </c>
      <c r="C83" s="44">
        <f t="shared" si="44"/>
        <v>-10.088234785248606</v>
      </c>
      <c r="D83" s="49">
        <f t="shared" si="44"/>
        <v>0.62215847701141413</v>
      </c>
      <c r="E83" s="49">
        <f t="shared" si="44"/>
        <v>-0.83658873723564398</v>
      </c>
      <c r="F83" s="44">
        <f>IF(AND(F$5-D$5 &lt;&gt; 0,F31 &lt;&gt; 0,D31 &lt;&gt; 0),(EXP(LN(F31/D31)/(F$5-D$5))-1)*100,0)</f>
        <v>-0.35270469752332057</v>
      </c>
      <c r="H83" s="40">
        <f t="shared" si="45"/>
        <v>30.121189256711194</v>
      </c>
      <c r="I83" s="40">
        <f t="shared" si="45"/>
        <v>29.233333645218735</v>
      </c>
      <c r="J83" s="40">
        <f t="shared" si="45"/>
        <v>29.905490354347609</v>
      </c>
      <c r="K83" s="40">
        <f t="shared" si="45"/>
        <v>29.481892248034576</v>
      </c>
      <c r="L83" s="40">
        <f t="shared" si="45"/>
        <v>27.179064384179775</v>
      </c>
    </row>
    <row r="84" spans="1:12" x14ac:dyDescent="0.2">
      <c r="A84" t="str">
        <f>A32</f>
        <v>54 Textiles, printing and other skilled trades</v>
      </c>
      <c r="B84" s="49">
        <f t="shared" si="44"/>
        <v>-3.0884228248643231</v>
      </c>
      <c r="C84" s="44">
        <f t="shared" si="44"/>
        <v>-8.0822678603505445</v>
      </c>
      <c r="D84" s="49">
        <f t="shared" si="44"/>
        <v>1.9706740032621406</v>
      </c>
      <c r="E84" s="49">
        <f t="shared" si="44"/>
        <v>0.6325803882284875</v>
      </c>
      <c r="F84" s="44">
        <f>IF(AND(F$5-D$5 &lt;&gt; 0,F32 &lt;&gt; 0,D32 &lt;&gt; 0),(EXP(LN(F32/D32)/(F$5-D$5))-1)*100,0)</f>
        <v>1.0766491362091513</v>
      </c>
      <c r="H84" s="40">
        <f t="shared" si="45"/>
        <v>24.094174173076802</v>
      </c>
      <c r="I84" s="40">
        <f t="shared" si="45"/>
        <v>22.22755657733693</v>
      </c>
      <c r="J84" s="40">
        <f t="shared" si="45"/>
        <v>23.245938547143144</v>
      </c>
      <c r="K84" s="40">
        <f t="shared" si="45"/>
        <v>24.494005737351998</v>
      </c>
      <c r="L84" s="40">
        <f t="shared" si="45"/>
        <v>26.158357397201321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0.50541739195446578</v>
      </c>
      <c r="C86" s="44">
        <f t="shared" si="46"/>
        <v>-5.3136674617367046</v>
      </c>
      <c r="D86" s="44">
        <f t="shared" si="46"/>
        <v>0.29497780159808418</v>
      </c>
      <c r="E86" s="44">
        <f t="shared" si="46"/>
        <v>0.4951359002914435</v>
      </c>
      <c r="F86" s="44">
        <f>IF(AND(F$5-D$5 &lt;&gt; 0,F34 &lt;&gt; 0,D34 &lt;&gt; 0),(EXP(LN(F34/D34)/(F$5-D$5))-1)*100,0)</f>
        <v>0.42837218956599532</v>
      </c>
      <c r="H86" s="44">
        <f>(B34/B$51)*100</f>
        <v>9.426802538292641</v>
      </c>
      <c r="I86" s="44">
        <f>(C34/C$51)*100</f>
        <v>9.428688731478875</v>
      </c>
      <c r="J86" s="44">
        <f>(D34/D$51)*100</f>
        <v>9.1115630847397551</v>
      </c>
      <c r="K86" s="44">
        <f>(E34/E$51)*100</f>
        <v>8.9834653122968291</v>
      </c>
      <c r="L86" s="44">
        <f>(F34/F$51)*100</f>
        <v>9.0762920371722942</v>
      </c>
    </row>
    <row r="87" spans="1:12" x14ac:dyDescent="0.2">
      <c r="A87" t="str">
        <f>A35</f>
        <v>61 Caring personal service occupations</v>
      </c>
      <c r="B87" s="49">
        <f t="shared" si="46"/>
        <v>0.66329206291988463</v>
      </c>
      <c r="C87" s="44">
        <f t="shared" si="46"/>
        <v>-4.8373855290157586</v>
      </c>
      <c r="D87" s="49">
        <f t="shared" si="46"/>
        <v>0.89517379052936885</v>
      </c>
      <c r="E87" s="49">
        <f t="shared" si="46"/>
        <v>0.62202564948645733</v>
      </c>
      <c r="F87" s="44">
        <f>IF(AND(F$5-D$5 &lt;&gt; 0,F35 &lt;&gt; 0,D35 &lt;&gt; 0),(EXP(LN(F35/D35)/(F$5-D$5))-1)*100,0)</f>
        <v>0.71299276643317366</v>
      </c>
      <c r="H87" s="40">
        <f t="shared" ref="H87:L89" si="47">(B35/B$34)*100</f>
        <v>71.289375316394512</v>
      </c>
      <c r="I87" s="40">
        <f t="shared" si="47"/>
        <v>71.738359397124157</v>
      </c>
      <c r="J87" s="40">
        <f t="shared" si="47"/>
        <v>72.099210678908506</v>
      </c>
      <c r="K87" s="40">
        <f t="shared" si="47"/>
        <v>74.28250502067695</v>
      </c>
      <c r="L87" s="40">
        <f t="shared" si="47"/>
        <v>75.225777045025254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0.30600928669137772</v>
      </c>
      <c r="C88" s="44">
        <f t="shared" si="46"/>
        <v>-7.4764496531302571</v>
      </c>
      <c r="D88" s="49">
        <f t="shared" si="46"/>
        <v>-1.1568877236090458</v>
      </c>
      <c r="E88" s="49">
        <f t="shared" si="46"/>
        <v>9.9122137739482419E-2</v>
      </c>
      <c r="F88" s="44">
        <f>IF(AND(F$5-D$5 &lt;&gt; 0,F36 &lt;&gt; 0,D36 &lt;&gt; 0),(EXP(LN(F36/D36)/(F$5-D$5))-1)*100,0)</f>
        <v>-0.32131123551825125</v>
      </c>
      <c r="H88" s="40">
        <f t="shared" si="47"/>
        <v>27.578392854407074</v>
      </c>
      <c r="I88" s="40">
        <f t="shared" si="47"/>
        <v>27.360175356305668</v>
      </c>
      <c r="J88" s="40">
        <f t="shared" si="47"/>
        <v>26.73522666067306</v>
      </c>
      <c r="K88" s="40">
        <f t="shared" si="47"/>
        <v>24.855356432924122</v>
      </c>
      <c r="L88" s="40">
        <f t="shared" si="47"/>
        <v>23.893087017724959</v>
      </c>
    </row>
    <row r="89" spans="1:12" x14ac:dyDescent="0.2">
      <c r="A89" t="str">
        <f>A37</f>
        <v>63 Community and civil enforcement occupations</v>
      </c>
      <c r="B89" s="49">
        <f t="shared" si="46"/>
        <v>-5.0613878558777863</v>
      </c>
      <c r="C89" s="44">
        <f t="shared" si="46"/>
        <v>22.426076965761823</v>
      </c>
      <c r="D89" s="49">
        <f t="shared" si="46"/>
        <v>-5.5748955386767722</v>
      </c>
      <c r="E89" s="49">
        <f t="shared" si="46"/>
        <v>0.7144132599465447</v>
      </c>
      <c r="F89" s="44">
        <f>IF(AND(F$5-D$5 &lt;&gt; 0,F37 &lt;&gt; 0,D37 &lt;&gt; 0),(EXP(LN(F37/D37)/(F$5-D$5))-1)*100,0)</f>
        <v>-1.4272417037563989</v>
      </c>
      <c r="H89" s="40">
        <f t="shared" si="47"/>
        <v>1.1322318291984073</v>
      </c>
      <c r="I89" s="40">
        <f t="shared" si="47"/>
        <v>0.90146524657019433</v>
      </c>
      <c r="J89" s="40">
        <f t="shared" si="47"/>
        <v>1.1655626604184273</v>
      </c>
      <c r="K89" s="40">
        <f t="shared" si="47"/>
        <v>0.86213854639891552</v>
      </c>
      <c r="L89" s="40">
        <f t="shared" si="47"/>
        <v>0.88113593724978045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-0.59111773417415137</v>
      </c>
      <c r="C91" s="44">
        <f t="shared" si="48"/>
        <v>0.2036633823480738</v>
      </c>
      <c r="D91" s="44">
        <f t="shared" si="48"/>
        <v>0.35715415721371269</v>
      </c>
      <c r="E91" s="44">
        <f t="shared" si="48"/>
        <v>4.8231980346091774E-2</v>
      </c>
      <c r="F91" s="44">
        <f t="shared" ref="F91:F93" si="49">IF(AND(F$5-D$5 &lt;&gt; 0,F39 &lt;&gt; 0,D39 &lt;&gt; 0),(EXP(LN(F39/D39)/(F$5-D$5))-1)*100,0)</f>
        <v>0.15110023528743799</v>
      </c>
      <c r="H91" s="44">
        <f>(B39/B$51)*100</f>
        <v>7.8207770537260091</v>
      </c>
      <c r="I91" s="44">
        <f>(C39/C$51)*100</f>
        <v>7.4865145161508089</v>
      </c>
      <c r="J91" s="44">
        <f>(D39/D$51)*100</f>
        <v>7.6562756787961446</v>
      </c>
      <c r="K91" s="44">
        <f>(E39/E$51)*100</f>
        <v>7.572064869155251</v>
      </c>
      <c r="L91" s="44">
        <f>(F39/F$51)*100</f>
        <v>7.3168248140923406</v>
      </c>
    </row>
    <row r="92" spans="1:12" s="30" customFormat="1" x14ac:dyDescent="0.2">
      <c r="A92" t="str">
        <f>A40</f>
        <v>71 Sales occupations</v>
      </c>
      <c r="B92" s="49">
        <f t="shared" si="48"/>
        <v>-0.90031530514603775</v>
      </c>
      <c r="C92" s="44">
        <f t="shared" si="48"/>
        <v>-0.1160124990734035</v>
      </c>
      <c r="D92" s="49">
        <f t="shared" si="48"/>
        <v>-0.14096264028760075</v>
      </c>
      <c r="E92" s="49">
        <f t="shared" si="48"/>
        <v>-0.2703664936941963</v>
      </c>
      <c r="F92" s="44">
        <f t="shared" si="49"/>
        <v>-0.22725051884815439</v>
      </c>
      <c r="G92"/>
      <c r="H92" s="40">
        <f>(B40/B$34)*100</f>
        <v>66.809440878743729</v>
      </c>
      <c r="I92" s="40">
        <f t="shared" ref="H92:L93" si="50">(C40/C$34)*100</f>
        <v>63.149372865602579</v>
      </c>
      <c r="J92" s="40">
        <f t="shared" si="50"/>
        <v>66.615856807530903</v>
      </c>
      <c r="K92" s="40">
        <f t="shared" si="50"/>
        <v>65.180631069930811</v>
      </c>
      <c r="L92" s="40">
        <f t="shared" si="50"/>
        <v>60.382400349683309</v>
      </c>
    </row>
    <row r="93" spans="1:12" s="30" customFormat="1" x14ac:dyDescent="0.2">
      <c r="A93" t="str">
        <f>A41</f>
        <v>72 Customer service occupations</v>
      </c>
      <c r="B93" s="49">
        <f t="shared" si="48"/>
        <v>0.65798081717147738</v>
      </c>
      <c r="C93" s="44">
        <f t="shared" si="48"/>
        <v>1.4458027798218698</v>
      </c>
      <c r="D93" s="49">
        <f t="shared" si="48"/>
        <v>2.1768293467199218</v>
      </c>
      <c r="E93" s="49">
        <f t="shared" si="48"/>
        <v>1.0711934885736074</v>
      </c>
      <c r="F93" s="44">
        <f t="shared" si="49"/>
        <v>1.4384030216824772</v>
      </c>
      <c r="G93"/>
      <c r="H93" s="40">
        <f t="shared" si="50"/>
        <v>16.153759230277437</v>
      </c>
      <c r="I93" s="40">
        <f t="shared" si="50"/>
        <v>16.252065970278476</v>
      </c>
      <c r="J93" s="40">
        <f t="shared" si="50"/>
        <v>17.412268856429453</v>
      </c>
      <c r="K93" s="40">
        <f t="shared" si="50"/>
        <v>19.1082775630261</v>
      </c>
      <c r="L93" s="40">
        <f t="shared" si="50"/>
        <v>20.232291025671405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1.2174675779490496</v>
      </c>
      <c r="C95" s="44">
        <f t="shared" si="51"/>
        <v>-15.125230376686016</v>
      </c>
      <c r="D95" s="44">
        <f t="shared" si="51"/>
        <v>0.76855846449963572</v>
      </c>
      <c r="E95" s="44">
        <f t="shared" si="51"/>
        <v>-0.25744044911931718</v>
      </c>
      <c r="F95" s="44">
        <f>IF(AND(F$5-D$5 &lt;&gt; 0,F43 &lt;&gt; 0,D43 &lt;&gt; 0),(EXP(LN(F43/D43)/(F$5-D$5))-1)*100,0)</f>
        <v>8.3393188113412009E-2</v>
      </c>
      <c r="H95" s="44">
        <f>(B43/B$51)*100</f>
        <v>4.3772791636321768</v>
      </c>
      <c r="I95" s="44">
        <f>(C43/C$51)*100</f>
        <v>4.5035513225560608</v>
      </c>
      <c r="J95" s="44">
        <f>(D43/D$51)*100</f>
        <v>3.9011083900885013</v>
      </c>
      <c r="K95" s="44">
        <f>(E43/E$51)*100</f>
        <v>3.9379329950299655</v>
      </c>
      <c r="L95" s="44">
        <f>(F43/F$51)*100</f>
        <v>3.6905199470181915</v>
      </c>
    </row>
    <row r="96" spans="1:12" x14ac:dyDescent="0.2">
      <c r="A96" t="str">
        <f>A44</f>
        <v>81 Process, plant and machine operatives</v>
      </c>
      <c r="B96" s="49">
        <f t="shared" si="51"/>
        <v>-0.48789958849589921</v>
      </c>
      <c r="C96" s="44">
        <f t="shared" si="51"/>
        <v>-12.015735876179201</v>
      </c>
      <c r="D96" s="49">
        <f t="shared" si="51"/>
        <v>1.4411128062906897</v>
      </c>
      <c r="E96" s="49">
        <f t="shared" si="51"/>
        <v>-0.449037512069006</v>
      </c>
      <c r="F96" s="44">
        <f>IF(AND(F$5-D$5 &lt;&gt; 0,F44 &lt;&gt; 0,D44 &lt;&gt; 0),(EXP(LN(F44/D44)/(F$5-D$5))-1)*100,0)</f>
        <v>0.17706659339029596</v>
      </c>
      <c r="H96" s="40">
        <f>(B44/B$43)*100</f>
        <v>33.657482128679355</v>
      </c>
      <c r="I96" s="40">
        <f t="shared" ref="H96:L97" si="52">(C44/C$43)*100</f>
        <v>31.445849175784542</v>
      </c>
      <c r="J96" s="40">
        <f t="shared" si="52"/>
        <v>32.597907620359209</v>
      </c>
      <c r="K96" s="40">
        <f t="shared" si="52"/>
        <v>33.7003583749893</v>
      </c>
      <c r="L96" s="40">
        <f t="shared" si="52"/>
        <v>33.058570103062721</v>
      </c>
    </row>
    <row r="97" spans="1:12" x14ac:dyDescent="0.2">
      <c r="A97" t="str">
        <f>A45</f>
        <v>82 Transport and mobile machine drivers and operatives</v>
      </c>
      <c r="B97" s="49">
        <f t="shared" si="51"/>
        <v>2.0506836867862033</v>
      </c>
      <c r="C97" s="44">
        <f t="shared" si="51"/>
        <v>-16.551558234303222</v>
      </c>
      <c r="D97" s="49">
        <f t="shared" si="51"/>
        <v>0.43673964309178803</v>
      </c>
      <c r="E97" s="49">
        <f t="shared" si="51"/>
        <v>-0.16130651178326572</v>
      </c>
      <c r="F97" s="44">
        <f>IF(AND(F$5-D$5 &lt;&gt; 0,F45 &lt;&gt; 0,D45 &lt;&gt; 0),(EXP(LN(F45/D45)/(F$5-D$5))-1)*100,0)</f>
        <v>3.7645484680615127E-2</v>
      </c>
      <c r="H97" s="40">
        <f t="shared" si="52"/>
        <v>66.342517871320652</v>
      </c>
      <c r="I97" s="40">
        <f t="shared" si="52"/>
        <v>68.554150824215469</v>
      </c>
      <c r="J97" s="40">
        <f t="shared" si="52"/>
        <v>67.402092379640777</v>
      </c>
      <c r="K97" s="40">
        <f t="shared" si="52"/>
        <v>66.299641625010722</v>
      </c>
      <c r="L97" s="40">
        <f t="shared" si="52"/>
        <v>66.941429896937294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-1.0801875404681138</v>
      </c>
      <c r="C99" s="44">
        <f t="shared" si="53"/>
        <v>-9.0960513248767079</v>
      </c>
      <c r="D99" s="44">
        <f t="shared" si="53"/>
        <v>0.12651120840212471</v>
      </c>
      <c r="E99" s="44">
        <f t="shared" si="53"/>
        <v>-0.30573091263096375</v>
      </c>
      <c r="F99" s="44">
        <f>IF(AND(F$5-D$5 &lt;&gt; 0,F47 &lt;&gt; 0,D47 &lt;&gt; 0),(EXP(LN(F47/D47)/(F$5-D$5))-1)*100,0)</f>
        <v>-0.16185793462378806</v>
      </c>
      <c r="H99" s="44">
        <f>(B47/B$51)*100</f>
        <v>11.245905962498075</v>
      </c>
      <c r="I99" s="44">
        <f>(C47/C$51)*100</f>
        <v>10.554959894220518</v>
      </c>
      <c r="J99" s="44">
        <f>(D47/D$51)*100</f>
        <v>9.7925010820713307</v>
      </c>
      <c r="K99" s="44">
        <f>(E47/E$51)*100</f>
        <v>9.5740154464732115</v>
      </c>
      <c r="L99" s="44">
        <f>(F47/F$51)*100</f>
        <v>8.9291518402201131</v>
      </c>
    </row>
    <row r="100" spans="1:12" x14ac:dyDescent="0.2">
      <c r="A100" t="str">
        <f>A48</f>
        <v>91 Elementary trades and related occupations</v>
      </c>
      <c r="B100" s="49">
        <f t="shared" si="53"/>
        <v>-3.3362406122738553</v>
      </c>
      <c r="C100" s="44">
        <f t="shared" si="53"/>
        <v>-11.468649205941928</v>
      </c>
      <c r="D100" s="49">
        <f t="shared" si="53"/>
        <v>13.258831077626866</v>
      </c>
      <c r="E100" s="49">
        <f t="shared" si="53"/>
        <v>1.1384252658472649</v>
      </c>
      <c r="F100" s="44">
        <f>IF(AND(F$5-D$5 &lt;&gt; 0,F48 &lt;&gt; 0,D48 &lt;&gt; 0),(EXP(LN(F48/D48)/(F$5-D$5))-1)*100,0)</f>
        <v>5.0271264325136622</v>
      </c>
      <c r="H100" s="40">
        <f t="shared" ref="H100:L101" si="54">(B48/B$47)*100</f>
        <v>11.524519648331024</v>
      </c>
      <c r="I100" s="40">
        <f t="shared" si="54"/>
        <v>10.508589349776237</v>
      </c>
      <c r="J100" s="40">
        <f t="shared" si="54"/>
        <v>10.234314610475648</v>
      </c>
      <c r="K100" s="40">
        <f t="shared" si="54"/>
        <v>18.952814800990502</v>
      </c>
      <c r="L100" s="40">
        <f t="shared" si="54"/>
        <v>21.884350190874365</v>
      </c>
    </row>
    <row r="101" spans="1:12" x14ac:dyDescent="0.2">
      <c r="A101" t="str">
        <f>A49</f>
        <v>92 Elementary administration and service occupations</v>
      </c>
      <c r="B101" s="49">
        <f t="shared" si="53"/>
        <v>-0.79743751296854626</v>
      </c>
      <c r="C101" s="44">
        <f t="shared" si="53"/>
        <v>-8.8174474159304914</v>
      </c>
      <c r="D101" s="49">
        <f t="shared" si="53"/>
        <v>-1.8987364967998466</v>
      </c>
      <c r="E101" s="49">
        <f t="shared" si="53"/>
        <v>-0.67233983722414514</v>
      </c>
      <c r="F101" s="44">
        <f>IF(AND(F$5-D$5 &lt;&gt; 0,F49 &lt;&gt; 0,D49 &lt;&gt; 0),(EXP(LN(F49/D49)/(F$5-D$5))-1)*100,0)</f>
        <v>-1.0828328377161967</v>
      </c>
      <c r="H101" s="40">
        <f t="shared" si="54"/>
        <v>88.475480351668978</v>
      </c>
      <c r="I101" s="40">
        <f t="shared" si="54"/>
        <v>89.491410650223756</v>
      </c>
      <c r="J101" s="40">
        <f t="shared" si="54"/>
        <v>89.76568538952435</v>
      </c>
      <c r="K101" s="40">
        <f t="shared" si="54"/>
        <v>81.04718519900949</v>
      </c>
      <c r="L101" s="40">
        <f t="shared" si="54"/>
        <v>78.115649809125642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0.50039053026922353</v>
      </c>
      <c r="C103" s="206">
        <f t="shared" ref="C103" si="56">IF(AND(D$5-C$5 &lt;&gt; 0,D51 &lt;&gt; 0,C51 &lt;&gt; 0),(EXP(LN(D51/C51)/(D$5-C$5))-1)*100,0)</f>
        <v>-2.0181336258526361</v>
      </c>
      <c r="D103" s="50">
        <f>IF(AND(E$5-D$5 &lt;&gt; 0,E51 &lt;&gt; 0,D51 &lt;&gt; 0),(EXP(LN(E51/D51)/(E$5-D$5))-1)*100,0)</f>
        <v>0.57938709657918697</v>
      </c>
      <c r="E103" s="50">
        <f>IF(AND(F$5-E$5 &lt;&gt; 0,F51 &lt;&gt; 0,E51 &lt;&gt; 0),(EXP(LN(F51/E51)/(F$5-E$5))-1)*100,0)</f>
        <v>0.39187955008854747</v>
      </c>
      <c r="F103" s="206">
        <f>IF(AND(F$5-D$5 &lt;&gt; 0,F51 &lt;&gt; 0,D51 &lt;&gt; 0),(EXP(LN(F51/D51)/(F$5-D$5))-1)*100,0)</f>
        <v>0.45434319276138613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Enterprise M3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21.61193290358834</v>
      </c>
      <c r="C9" s="330">
        <v>47.061462302732672</v>
      </c>
      <c r="D9" s="330">
        <f>SUM(B9:C9)</f>
        <v>68.673395206321004</v>
      </c>
      <c r="E9" s="331"/>
      <c r="F9" s="330">
        <v>27.773730634218179</v>
      </c>
      <c r="G9" s="330">
        <v>51.349864071416398</v>
      </c>
      <c r="H9" s="330">
        <f>SUM(F9:G9)</f>
        <v>79.123594705634574</v>
      </c>
      <c r="I9" s="331"/>
      <c r="J9" s="330">
        <v>32.169637733730823</v>
      </c>
      <c r="K9" s="330">
        <v>46.52872169659905</v>
      </c>
      <c r="L9" s="330">
        <f>SUM(J9:K9)</f>
        <v>78.698359430329873</v>
      </c>
      <c r="M9" s="236"/>
      <c r="N9" s="328">
        <f>IF(B9&gt;0,(EXP(LN(F9/B9)/($F$6-$B$6))-1)*100,0)</f>
        <v>5.1448780695908525</v>
      </c>
      <c r="O9" s="328">
        <f>IF(F9&gt;0,(EXP(LN(J9/F9)/($J$6-$F$6))-1)*100,0)</f>
        <v>0.98436294058577012</v>
      </c>
      <c r="P9" s="328"/>
      <c r="Q9" s="328">
        <f>IF(C9&gt;0,(EXP(LN(G9/C9)/($F$6-$B$6))-1)*100,0)</f>
        <v>1.7594558964289631</v>
      </c>
      <c r="R9" s="328">
        <f>IF(G9&gt;0,(EXP(LN(K9/G9)/($J$6-$F$6))-1)*100,0)</f>
        <v>-0.65512792791626584</v>
      </c>
      <c r="S9" s="327"/>
      <c r="T9" s="328">
        <f>IF(D9&gt;0,(EXP(LN(H9/D9)/($F$6-$B$6))-1)*100,0)</f>
        <v>2.87349579464109</v>
      </c>
      <c r="U9" s="328">
        <f>IF(H9&gt;0,(EXP(LN(L9/H9)/($J$6-$F$6))-1)*100,0)</f>
        <v>-3.5918951149116474E-2</v>
      </c>
    </row>
    <row r="10" spans="1:21" x14ac:dyDescent="0.2">
      <c r="A10" s="329" t="str">
        <f>name!D5</f>
        <v>12 Other managers and proprietors</v>
      </c>
      <c r="B10" s="330">
        <v>13.24829739399231</v>
      </c>
      <c r="C10" s="330">
        <v>17.901713066966654</v>
      </c>
      <c r="D10" s="330">
        <f t="shared" ref="D10:D33" si="0">SUM(B10:C10)</f>
        <v>31.150010460958963</v>
      </c>
      <c r="E10" s="331"/>
      <c r="F10" s="330">
        <v>14.25685827500546</v>
      </c>
      <c r="G10" s="330">
        <v>16.887687568447173</v>
      </c>
      <c r="H10" s="330">
        <f t="shared" ref="H10:H33" si="1">SUM(F10:G10)</f>
        <v>31.144545843452633</v>
      </c>
      <c r="I10" s="331"/>
      <c r="J10" s="330">
        <v>15.606494695184979</v>
      </c>
      <c r="K10" s="330">
        <v>21.634286676776355</v>
      </c>
      <c r="L10" s="330">
        <f t="shared" ref="L10:L33" si="2">SUM(J10:K10)</f>
        <v>37.240781371961333</v>
      </c>
      <c r="M10" s="236"/>
      <c r="N10" s="328">
        <f t="shared" ref="N10:N36" si="3">IF(B10&gt;0,(EXP(LN(F10/B10)/($F$6-$B$6))-1)*100,0)</f>
        <v>1.4781994374183371</v>
      </c>
      <c r="O10" s="328">
        <f t="shared" ref="O10:O34" si="4">IF(F10&gt;0,(EXP(LN(J10/F10)/($J$6-$F$6))-1)*100,0)</f>
        <v>0.60481553997819848</v>
      </c>
      <c r="P10" s="328"/>
      <c r="Q10" s="328">
        <f t="shared" ref="Q10:Q34" si="5">IF(C10&gt;0,(EXP(LN(G10/C10)/($F$6-$B$6))-1)*100,0)</f>
        <v>-1.1594578775170006</v>
      </c>
      <c r="R10" s="328">
        <f t="shared" ref="R10:R34" si="6">IF(G10&gt;0,(EXP(LN(K10/G10)/($J$6-$F$6))-1)*100,0)</f>
        <v>1.6650065510025236</v>
      </c>
      <c r="S10" s="327"/>
      <c r="T10" s="328">
        <f t="shared" ref="T10:T34" si="7">IF(D10&gt;0,(EXP(LN(H10/D10)/($F$6-$B$6))-1)*100,0)</f>
        <v>-3.5088277191230866E-3</v>
      </c>
      <c r="U10" s="328">
        <f t="shared" ref="U10:U34" si="8">IF(H10&gt;0,(EXP(LN(L10/H10)/($J$6-$F$6))-1)*100,0)</f>
        <v>1.1988985092763471</v>
      </c>
    </row>
    <row r="11" spans="1:21" x14ac:dyDescent="0.2">
      <c r="A11" s="329" t="str">
        <f>name!D6</f>
        <v>21 Science, research, engineering and technology professionals</v>
      </c>
      <c r="B11" s="330">
        <v>12.83001949384167</v>
      </c>
      <c r="C11" s="330">
        <v>50.346544547552377</v>
      </c>
      <c r="D11" s="330">
        <f t="shared" si="0"/>
        <v>63.176564041394045</v>
      </c>
      <c r="E11" s="331"/>
      <c r="F11" s="330">
        <v>16.281439759508018</v>
      </c>
      <c r="G11" s="330">
        <v>53.630281603136261</v>
      </c>
      <c r="H11" s="330">
        <f t="shared" si="1"/>
        <v>69.911721362644272</v>
      </c>
      <c r="I11" s="331"/>
      <c r="J11" s="330">
        <v>26.30860160038646</v>
      </c>
      <c r="K11" s="330">
        <v>70.615995212553827</v>
      </c>
      <c r="L11" s="330">
        <f t="shared" si="2"/>
        <v>96.92459681294028</v>
      </c>
      <c r="M11" s="236"/>
      <c r="N11" s="328">
        <f t="shared" si="3"/>
        <v>4.8801012852199621</v>
      </c>
      <c r="O11" s="328">
        <f t="shared" si="4"/>
        <v>3.2508567100017371</v>
      </c>
      <c r="P11" s="328"/>
      <c r="Q11" s="328">
        <f t="shared" si="5"/>
        <v>1.2716956566015458</v>
      </c>
      <c r="R11" s="328">
        <f t="shared" si="6"/>
        <v>1.8512117901237968</v>
      </c>
      <c r="S11" s="327"/>
      <c r="T11" s="328">
        <f t="shared" si="7"/>
        <v>2.0466609007241621</v>
      </c>
      <c r="U11" s="328">
        <f t="shared" si="8"/>
        <v>2.2018915641871084</v>
      </c>
    </row>
    <row r="12" spans="1:21" x14ac:dyDescent="0.2">
      <c r="A12" s="329" t="str">
        <f>name!D7</f>
        <v>22 Health professionals</v>
      </c>
      <c r="B12" s="330">
        <v>22.149102709735203</v>
      </c>
      <c r="C12" s="330">
        <v>6.1180916749762071</v>
      </c>
      <c r="D12" s="330">
        <f t="shared" si="0"/>
        <v>28.267194384711409</v>
      </c>
      <c r="E12" s="331"/>
      <c r="F12" s="330">
        <v>25.72538581919035</v>
      </c>
      <c r="G12" s="330">
        <v>7.8187392841682506</v>
      </c>
      <c r="H12" s="330">
        <f t="shared" si="1"/>
        <v>33.544125103358603</v>
      </c>
      <c r="I12" s="331"/>
      <c r="J12" s="330">
        <v>25.79321646777138</v>
      </c>
      <c r="K12" s="330">
        <v>8.0805657058381151</v>
      </c>
      <c r="L12" s="330">
        <f t="shared" si="2"/>
        <v>33.873782173609499</v>
      </c>
      <c r="M12" s="236"/>
      <c r="N12" s="328">
        <f t="shared" si="3"/>
        <v>3.0388853532361537</v>
      </c>
      <c r="O12" s="328">
        <f t="shared" si="4"/>
        <v>1.7556543061414409E-2</v>
      </c>
      <c r="P12" s="328"/>
      <c r="Q12" s="328">
        <f t="shared" si="5"/>
        <v>5.0277714211574454</v>
      </c>
      <c r="R12" s="328">
        <f t="shared" si="6"/>
        <v>0.21983166612993266</v>
      </c>
      <c r="S12" s="327"/>
      <c r="T12" s="328">
        <f t="shared" si="7"/>
        <v>3.482462015452148</v>
      </c>
      <c r="U12" s="328">
        <f t="shared" si="8"/>
        <v>6.5218515147580369E-2</v>
      </c>
    </row>
    <row r="13" spans="1:21" x14ac:dyDescent="0.2">
      <c r="A13" s="329" t="str">
        <f>name!D8</f>
        <v>23 Teaching and other educational professionals</v>
      </c>
      <c r="B13" s="330">
        <v>26.206176430519072</v>
      </c>
      <c r="C13" s="330">
        <v>12.016821943185233</v>
      </c>
      <c r="D13" s="330">
        <f t="shared" si="0"/>
        <v>38.222998373704307</v>
      </c>
      <c r="E13" s="331"/>
      <c r="F13" s="330">
        <v>27.166663038937156</v>
      </c>
      <c r="G13" s="330">
        <v>12.340218392042262</v>
      </c>
      <c r="H13" s="330">
        <f t="shared" si="1"/>
        <v>39.506881430979419</v>
      </c>
      <c r="I13" s="331"/>
      <c r="J13" s="330">
        <v>27.551675893103496</v>
      </c>
      <c r="K13" s="330">
        <v>13.130917739202888</v>
      </c>
      <c r="L13" s="330">
        <f t="shared" si="2"/>
        <v>40.682593632306386</v>
      </c>
      <c r="M13" s="236"/>
      <c r="N13" s="328">
        <f t="shared" si="3"/>
        <v>0.72250704658567422</v>
      </c>
      <c r="O13" s="328">
        <f t="shared" si="4"/>
        <v>9.3862467747496403E-2</v>
      </c>
      <c r="P13" s="328"/>
      <c r="Q13" s="328">
        <f t="shared" si="5"/>
        <v>0.53253735550851111</v>
      </c>
      <c r="R13" s="328">
        <f t="shared" si="6"/>
        <v>0.41489743286724501</v>
      </c>
      <c r="S13" s="327"/>
      <c r="T13" s="328">
        <f t="shared" si="7"/>
        <v>0.6629374477329808</v>
      </c>
      <c r="U13" s="328">
        <f t="shared" si="8"/>
        <v>0.19569427120287308</v>
      </c>
    </row>
    <row r="14" spans="1:21" x14ac:dyDescent="0.2">
      <c r="A14" s="329" t="str">
        <f>name!D9</f>
        <v>24 Business, media and public service professionals</v>
      </c>
      <c r="B14" s="330">
        <v>23.329131534554172</v>
      </c>
      <c r="C14" s="330">
        <v>34.408832727101576</v>
      </c>
      <c r="D14" s="330">
        <f t="shared" si="0"/>
        <v>57.737964261655748</v>
      </c>
      <c r="E14" s="331"/>
      <c r="F14" s="330">
        <v>29.846331137107665</v>
      </c>
      <c r="G14" s="330">
        <v>37.632483043106106</v>
      </c>
      <c r="H14" s="330">
        <f t="shared" si="1"/>
        <v>67.478814180213774</v>
      </c>
      <c r="I14" s="331"/>
      <c r="J14" s="330">
        <v>34.768706093214412</v>
      </c>
      <c r="K14" s="330">
        <v>42.954268524886686</v>
      </c>
      <c r="L14" s="330">
        <f t="shared" si="2"/>
        <v>77.722974618101091</v>
      </c>
      <c r="M14" s="236"/>
      <c r="N14" s="328">
        <f t="shared" si="3"/>
        <v>5.0505852502116477</v>
      </c>
      <c r="O14" s="328">
        <f t="shared" si="4"/>
        <v>1.0229016319609707</v>
      </c>
      <c r="P14" s="328"/>
      <c r="Q14" s="328">
        <f t="shared" si="5"/>
        <v>1.8072219639501785</v>
      </c>
      <c r="R14" s="328">
        <f t="shared" si="6"/>
        <v>0.88568880972788033</v>
      </c>
      <c r="S14" s="327"/>
      <c r="T14" s="328">
        <f t="shared" si="7"/>
        <v>3.1670933782130151</v>
      </c>
      <c r="U14" s="328">
        <f t="shared" si="8"/>
        <v>0.94670121734392598</v>
      </c>
    </row>
    <row r="15" spans="1:21" x14ac:dyDescent="0.2">
      <c r="A15" s="329" t="str">
        <f>name!D10</f>
        <v>31 Science, engineering and technology associate professionals</v>
      </c>
      <c r="B15" s="330">
        <v>4.7753345792524247</v>
      </c>
      <c r="C15" s="330">
        <v>10.719833909804807</v>
      </c>
      <c r="D15" s="330">
        <f t="shared" si="0"/>
        <v>15.495168489057232</v>
      </c>
      <c r="E15" s="331"/>
      <c r="F15" s="330">
        <v>5.7228566205889884</v>
      </c>
      <c r="G15" s="330">
        <v>12.545400665550588</v>
      </c>
      <c r="H15" s="330">
        <f t="shared" si="1"/>
        <v>18.268257286139576</v>
      </c>
      <c r="I15" s="331"/>
      <c r="J15" s="330">
        <v>7.1792078125877019</v>
      </c>
      <c r="K15" s="330">
        <v>11.623690368334538</v>
      </c>
      <c r="L15" s="330">
        <f t="shared" si="2"/>
        <v>18.802898180922242</v>
      </c>
      <c r="M15" s="236"/>
      <c r="N15" s="328">
        <f t="shared" si="3"/>
        <v>3.6864038148689104</v>
      </c>
      <c r="O15" s="328">
        <f t="shared" si="4"/>
        <v>1.5229535526246174</v>
      </c>
      <c r="P15" s="328"/>
      <c r="Q15" s="328">
        <f t="shared" si="5"/>
        <v>3.1951521956924633</v>
      </c>
      <c r="R15" s="328">
        <f t="shared" si="6"/>
        <v>-0.50743370945578459</v>
      </c>
      <c r="S15" s="327"/>
      <c r="T15" s="328">
        <f t="shared" si="7"/>
        <v>3.3475447133420877</v>
      </c>
      <c r="U15" s="328">
        <f t="shared" si="8"/>
        <v>0.1924919437449768</v>
      </c>
    </row>
    <row r="16" spans="1:21" x14ac:dyDescent="0.2">
      <c r="A16" s="329" t="str">
        <f>name!D11</f>
        <v>32 Health and social care associate professionals</v>
      </c>
      <c r="B16" s="330">
        <v>10.099354731830248</v>
      </c>
      <c r="C16" s="330">
        <v>2.6081296876100293</v>
      </c>
      <c r="D16" s="330">
        <f t="shared" si="0"/>
        <v>12.707484419440277</v>
      </c>
      <c r="E16" s="331"/>
      <c r="F16" s="330">
        <v>11.662127850210137</v>
      </c>
      <c r="G16" s="330">
        <v>3.006309302920577</v>
      </c>
      <c r="H16" s="330">
        <f t="shared" si="1"/>
        <v>14.668437153130714</v>
      </c>
      <c r="I16" s="331"/>
      <c r="J16" s="330">
        <v>21.408665782467889</v>
      </c>
      <c r="K16" s="330">
        <v>4.3872815590384269</v>
      </c>
      <c r="L16" s="330">
        <f t="shared" si="2"/>
        <v>25.795947341506317</v>
      </c>
      <c r="M16" s="236"/>
      <c r="N16" s="328">
        <f t="shared" si="3"/>
        <v>2.9193025077300705</v>
      </c>
      <c r="O16" s="328">
        <f t="shared" si="4"/>
        <v>4.1327778030033624</v>
      </c>
      <c r="P16" s="328"/>
      <c r="Q16" s="328">
        <f t="shared" si="5"/>
        <v>2.8823547246774384</v>
      </c>
      <c r="R16" s="328">
        <f t="shared" si="6"/>
        <v>2.5519972918894629</v>
      </c>
      <c r="S16" s="327"/>
      <c r="T16" s="328">
        <f t="shared" si="7"/>
        <v>2.9117235388625984</v>
      </c>
      <c r="U16" s="328">
        <f t="shared" si="8"/>
        <v>3.8351773832059566</v>
      </c>
    </row>
    <row r="17" spans="1:21" x14ac:dyDescent="0.2">
      <c r="A17" s="329" t="str">
        <f>name!D12</f>
        <v>33 Protective service occupations</v>
      </c>
      <c r="B17" s="330">
        <v>2.1869497251759338</v>
      </c>
      <c r="C17" s="330">
        <v>8.0582778342148025</v>
      </c>
      <c r="D17" s="330">
        <f t="shared" si="0"/>
        <v>10.245227559390736</v>
      </c>
      <c r="E17" s="331"/>
      <c r="F17" s="330">
        <v>2.5923892228232503</v>
      </c>
      <c r="G17" s="330">
        <v>7.5712872262745323</v>
      </c>
      <c r="H17" s="330">
        <f t="shared" si="1"/>
        <v>10.163676449097782</v>
      </c>
      <c r="I17" s="331"/>
      <c r="J17" s="330">
        <v>3.0045124415014426</v>
      </c>
      <c r="K17" s="330">
        <v>6.4277567640440081</v>
      </c>
      <c r="L17" s="330">
        <f t="shared" si="2"/>
        <v>9.4322692055454507</v>
      </c>
      <c r="M17" s="236"/>
      <c r="N17" s="328">
        <f t="shared" si="3"/>
        <v>3.4599541466884265</v>
      </c>
      <c r="O17" s="328">
        <f t="shared" si="4"/>
        <v>0.98842210848271161</v>
      </c>
      <c r="P17" s="328"/>
      <c r="Q17" s="328">
        <f t="shared" si="5"/>
        <v>-1.2389958392909461</v>
      </c>
      <c r="R17" s="328">
        <f t="shared" si="6"/>
        <v>-1.0856471089308428</v>
      </c>
      <c r="S17" s="327"/>
      <c r="T17" s="328">
        <f t="shared" si="7"/>
        <v>-0.15970755698577754</v>
      </c>
      <c r="U17" s="328">
        <f t="shared" si="8"/>
        <v>-0.49665276381428702</v>
      </c>
    </row>
    <row r="18" spans="1:21" x14ac:dyDescent="0.2">
      <c r="A18" s="329" t="str">
        <f>name!D13</f>
        <v>34 Culture, media and sports occupations</v>
      </c>
      <c r="B18" s="330">
        <v>10.154717664073544</v>
      </c>
      <c r="C18" s="330">
        <v>12.293731325657342</v>
      </c>
      <c r="D18" s="330">
        <f t="shared" si="0"/>
        <v>22.448448989730885</v>
      </c>
      <c r="E18" s="331"/>
      <c r="F18" s="330">
        <v>10.494879416103332</v>
      </c>
      <c r="G18" s="330">
        <v>10.291740439115284</v>
      </c>
      <c r="H18" s="330">
        <f t="shared" si="1"/>
        <v>20.786619855218618</v>
      </c>
      <c r="I18" s="331"/>
      <c r="J18" s="330">
        <v>10.304396690951275</v>
      </c>
      <c r="K18" s="330">
        <v>10.401315758453347</v>
      </c>
      <c r="L18" s="330">
        <f t="shared" si="2"/>
        <v>20.705712449404622</v>
      </c>
      <c r="M18" s="236"/>
      <c r="N18" s="328">
        <f t="shared" si="3"/>
        <v>0.66115749115882583</v>
      </c>
      <c r="O18" s="328">
        <f t="shared" si="4"/>
        <v>-0.12203744833400032</v>
      </c>
      <c r="P18" s="327"/>
      <c r="Q18" s="328">
        <f t="shared" si="5"/>
        <v>-3.4925097942699934</v>
      </c>
      <c r="R18" s="328">
        <f t="shared" si="6"/>
        <v>7.0629190363535876E-2</v>
      </c>
      <c r="S18" s="327"/>
      <c r="T18" s="328">
        <f t="shared" si="7"/>
        <v>-1.5264699313403574</v>
      </c>
      <c r="U18" s="328">
        <f t="shared" si="8"/>
        <v>-2.599580440686422E-2</v>
      </c>
    </row>
    <row r="19" spans="1:21" x14ac:dyDescent="0.2">
      <c r="A19" s="329" t="str">
        <f>name!D14</f>
        <v>35 Business and public service associate professionals</v>
      </c>
      <c r="B19" s="330">
        <v>27.030109487559702</v>
      </c>
      <c r="C19" s="330">
        <v>30.1359137252078</v>
      </c>
      <c r="D19" s="330">
        <f t="shared" si="0"/>
        <v>57.166023212767499</v>
      </c>
      <c r="E19" s="331"/>
      <c r="F19" s="330">
        <v>28.969229003366337</v>
      </c>
      <c r="G19" s="330">
        <v>31.116593236612747</v>
      </c>
      <c r="H19" s="330">
        <f t="shared" si="1"/>
        <v>60.08582223997908</v>
      </c>
      <c r="I19" s="331"/>
      <c r="J19" s="330">
        <v>32.627333421539731</v>
      </c>
      <c r="K19" s="330">
        <v>32.084617217374699</v>
      </c>
      <c r="L19" s="330">
        <f t="shared" si="2"/>
        <v>64.711950638914431</v>
      </c>
      <c r="M19" s="236"/>
      <c r="N19" s="328">
        <f t="shared" si="3"/>
        <v>1.3953004437259997</v>
      </c>
      <c r="O19" s="328">
        <f t="shared" si="4"/>
        <v>0.79592536359849309</v>
      </c>
      <c r="P19" s="327"/>
      <c r="Q19" s="328">
        <f t="shared" si="5"/>
        <v>0.64252768844739183</v>
      </c>
      <c r="R19" s="328">
        <f t="shared" si="6"/>
        <v>0.20444523404254955</v>
      </c>
      <c r="S19" s="327"/>
      <c r="T19" s="328">
        <f t="shared" si="7"/>
        <v>1.0012632047126102</v>
      </c>
      <c r="U19" s="328">
        <f t="shared" si="8"/>
        <v>0.49570444968862759</v>
      </c>
    </row>
    <row r="20" spans="1:21" x14ac:dyDescent="0.2">
      <c r="A20" s="329" t="str">
        <f>name!D15</f>
        <v>41 Administrative occupations</v>
      </c>
      <c r="B20" s="330">
        <v>53.867194900969992</v>
      </c>
      <c r="C20" s="330">
        <v>18.298943668710727</v>
      </c>
      <c r="D20" s="330">
        <f t="shared" si="0"/>
        <v>72.166138569680726</v>
      </c>
      <c r="E20" s="331"/>
      <c r="F20" s="330">
        <v>50.640829922752644</v>
      </c>
      <c r="G20" s="330">
        <v>19.118555510826027</v>
      </c>
      <c r="H20" s="330">
        <f t="shared" si="1"/>
        <v>69.759385433578672</v>
      </c>
      <c r="I20" s="331"/>
      <c r="J20" s="330">
        <v>46.667128905751156</v>
      </c>
      <c r="K20" s="330">
        <v>21.565066893739079</v>
      </c>
      <c r="L20" s="330">
        <f t="shared" si="2"/>
        <v>68.232195799490228</v>
      </c>
      <c r="M20" s="236"/>
      <c r="N20" s="328">
        <f t="shared" si="3"/>
        <v>-1.2276718052104285</v>
      </c>
      <c r="O20" s="328">
        <f t="shared" si="4"/>
        <v>-0.54330623974432335</v>
      </c>
      <c r="P20" s="327"/>
      <c r="Q20" s="328">
        <f t="shared" si="5"/>
        <v>0.88017134824376342</v>
      </c>
      <c r="R20" s="328">
        <f t="shared" si="6"/>
        <v>0.80600000385009363</v>
      </c>
      <c r="S20" s="327"/>
      <c r="T20" s="328">
        <f t="shared" si="7"/>
        <v>-0.67608362452554749</v>
      </c>
      <c r="U20" s="328">
        <f t="shared" si="8"/>
        <v>-0.14746075103551082</v>
      </c>
    </row>
    <row r="21" spans="1:21" x14ac:dyDescent="0.2">
      <c r="A21" s="329" t="str">
        <f>name!D16</f>
        <v>42 Secretarial and related occupations</v>
      </c>
      <c r="B21" s="330">
        <v>20.785274578987529</v>
      </c>
      <c r="C21" s="330">
        <v>1.016832318234369</v>
      </c>
      <c r="D21" s="330">
        <f t="shared" si="0"/>
        <v>21.802106897221897</v>
      </c>
      <c r="E21" s="331"/>
      <c r="F21" s="330">
        <v>17.666689858653385</v>
      </c>
      <c r="G21" s="330">
        <v>0.7334987681279318</v>
      </c>
      <c r="H21" s="330">
        <f t="shared" si="1"/>
        <v>18.400188626781315</v>
      </c>
      <c r="I21" s="331"/>
      <c r="J21" s="330">
        <v>11.960901441587882</v>
      </c>
      <c r="K21" s="330">
        <v>0.79279619957623904</v>
      </c>
      <c r="L21" s="330">
        <f t="shared" si="2"/>
        <v>12.753697641164122</v>
      </c>
      <c r="M21" s="236"/>
      <c r="N21" s="328">
        <f t="shared" si="3"/>
        <v>-3.1989910849723135</v>
      </c>
      <c r="O21" s="328">
        <f t="shared" si="4"/>
        <v>-2.566736704967143</v>
      </c>
      <c r="P21" s="327"/>
      <c r="Q21" s="328">
        <f t="shared" si="5"/>
        <v>-6.3236394347380482</v>
      </c>
      <c r="R21" s="328">
        <f t="shared" si="6"/>
        <v>0.51961380882759034</v>
      </c>
      <c r="S21" s="327"/>
      <c r="T21" s="328">
        <f t="shared" si="7"/>
        <v>-3.3360000860945371</v>
      </c>
      <c r="U21" s="328">
        <f t="shared" si="8"/>
        <v>-2.41398369125565</v>
      </c>
    </row>
    <row r="22" spans="1:21" x14ac:dyDescent="0.2">
      <c r="A22" s="329" t="str">
        <f>name!D17</f>
        <v>51 Skilled agricultural and related trades</v>
      </c>
      <c r="B22" s="330">
        <v>1.8768602493406095</v>
      </c>
      <c r="C22" s="330">
        <v>6.527086821451177</v>
      </c>
      <c r="D22" s="330">
        <f t="shared" si="0"/>
        <v>8.4039470707917872</v>
      </c>
      <c r="E22" s="331"/>
      <c r="F22" s="330">
        <v>1.7454937507953743</v>
      </c>
      <c r="G22" s="330">
        <v>5.3087401705559509</v>
      </c>
      <c r="H22" s="330">
        <f t="shared" si="1"/>
        <v>7.054233921351325</v>
      </c>
      <c r="I22" s="331"/>
      <c r="J22" s="330">
        <v>2.4544208813663477</v>
      </c>
      <c r="K22" s="330">
        <v>6.0362819647370882</v>
      </c>
      <c r="L22" s="330">
        <f t="shared" si="2"/>
        <v>8.4907028461034351</v>
      </c>
      <c r="M22" s="236"/>
      <c r="N22" s="328">
        <f t="shared" si="3"/>
        <v>-1.4407766926071153</v>
      </c>
      <c r="O22" s="328">
        <f t="shared" si="4"/>
        <v>2.2983704964888663</v>
      </c>
      <c r="P22" s="327"/>
      <c r="Q22" s="328">
        <f t="shared" si="5"/>
        <v>-4.0479150355964393</v>
      </c>
      <c r="R22" s="328">
        <f t="shared" si="6"/>
        <v>0.85990077168576207</v>
      </c>
      <c r="S22" s="327"/>
      <c r="T22" s="328">
        <f t="shared" si="7"/>
        <v>-3.440877650886387</v>
      </c>
      <c r="U22" s="328">
        <f t="shared" si="8"/>
        <v>1.2432906501308016</v>
      </c>
    </row>
    <row r="23" spans="1:21" x14ac:dyDescent="0.2">
      <c r="A23" s="329" t="str">
        <f>name!D18</f>
        <v>52 Skilled metal, electrical and electronic trades</v>
      </c>
      <c r="B23" s="330">
        <v>0.6957905152358993</v>
      </c>
      <c r="C23" s="330">
        <v>28.17468734607121</v>
      </c>
      <c r="D23" s="330">
        <f t="shared" si="0"/>
        <v>28.870477861307108</v>
      </c>
      <c r="E23" s="331"/>
      <c r="F23" s="330">
        <v>0.84303656825638718</v>
      </c>
      <c r="G23" s="330">
        <v>24.154678038968079</v>
      </c>
      <c r="H23" s="330">
        <f t="shared" si="1"/>
        <v>24.997714607224466</v>
      </c>
      <c r="I23" s="331"/>
      <c r="J23" s="330">
        <v>1.949973803679363</v>
      </c>
      <c r="K23" s="330">
        <v>22.873261318729529</v>
      </c>
      <c r="L23" s="330">
        <f t="shared" si="2"/>
        <v>24.823235122408892</v>
      </c>
      <c r="M23" s="236"/>
      <c r="N23" s="328">
        <f t="shared" si="3"/>
        <v>3.9138849603664427</v>
      </c>
      <c r="O23" s="328">
        <f t="shared" si="4"/>
        <v>5.7496221390539448</v>
      </c>
      <c r="P23" s="327"/>
      <c r="Q23" s="328">
        <f t="shared" si="5"/>
        <v>-3.0320019384109997</v>
      </c>
      <c r="R23" s="328">
        <f t="shared" si="6"/>
        <v>-0.36273697155811968</v>
      </c>
      <c r="S23" s="327"/>
      <c r="T23" s="328">
        <f t="shared" si="7"/>
        <v>-2.8396061410153273</v>
      </c>
      <c r="U23" s="328">
        <f t="shared" si="8"/>
        <v>-4.6684368305394131E-2</v>
      </c>
    </row>
    <row r="24" spans="1:21" x14ac:dyDescent="0.2">
      <c r="A24" s="329" t="str">
        <f>name!D19</f>
        <v>53 Skilled construction and building trades</v>
      </c>
      <c r="B24" s="330">
        <v>0.38518348580356071</v>
      </c>
      <c r="C24" s="330">
        <v>24.137234773279001</v>
      </c>
      <c r="D24" s="330">
        <f t="shared" si="0"/>
        <v>24.522418259082563</v>
      </c>
      <c r="E24" s="331"/>
      <c r="F24" s="330">
        <v>0.42579341740559107</v>
      </c>
      <c r="G24" s="330">
        <v>20.03436609405216</v>
      </c>
      <c r="H24" s="330">
        <f t="shared" si="1"/>
        <v>20.46015951145775</v>
      </c>
      <c r="I24" s="331"/>
      <c r="J24" s="330">
        <v>0.34059192437976382</v>
      </c>
      <c r="K24" s="330">
        <v>19.063429445692908</v>
      </c>
      <c r="L24" s="330">
        <f t="shared" si="2"/>
        <v>19.404021370072673</v>
      </c>
      <c r="M24" s="236"/>
      <c r="N24" s="328">
        <f t="shared" si="3"/>
        <v>2.0249185678455017</v>
      </c>
      <c r="O24" s="328">
        <f t="shared" si="4"/>
        <v>-1.4774387355791285</v>
      </c>
      <c r="P24" s="327"/>
      <c r="Q24" s="328">
        <f t="shared" si="5"/>
        <v>-3.657565109523464</v>
      </c>
      <c r="R24" s="328">
        <f t="shared" si="6"/>
        <v>-0.33063414864525908</v>
      </c>
      <c r="S24" s="327"/>
      <c r="T24" s="328">
        <f t="shared" si="7"/>
        <v>-3.5573480568115157</v>
      </c>
      <c r="U24" s="328">
        <f t="shared" si="8"/>
        <v>-0.35270469752330946</v>
      </c>
    </row>
    <row r="25" spans="1:21" x14ac:dyDescent="0.2">
      <c r="A25" s="329" t="str">
        <f>name!D20</f>
        <v>54 Textiles, printing and other skilled trades</v>
      </c>
      <c r="B25" s="330">
        <v>7.3413707281093945</v>
      </c>
      <c r="C25" s="330">
        <v>12.274302864450657</v>
      </c>
      <c r="D25" s="330">
        <f t="shared" si="0"/>
        <v>19.61567359256005</v>
      </c>
      <c r="E25" s="331"/>
      <c r="F25" s="330">
        <v>6.8262540197603041</v>
      </c>
      <c r="G25" s="330">
        <v>9.0777022448775497</v>
      </c>
      <c r="H25" s="330">
        <f t="shared" si="1"/>
        <v>15.903956264637854</v>
      </c>
      <c r="I25" s="331"/>
      <c r="J25" s="330">
        <v>8.1673025065163163</v>
      </c>
      <c r="K25" s="330">
        <v>10.508002822858456</v>
      </c>
      <c r="L25" s="330">
        <f t="shared" si="2"/>
        <v>18.675305329374773</v>
      </c>
      <c r="M25" s="236"/>
      <c r="N25" s="328">
        <f t="shared" si="3"/>
        <v>-1.444456359107571</v>
      </c>
      <c r="O25" s="328">
        <f t="shared" si="4"/>
        <v>1.2029284833770193</v>
      </c>
      <c r="P25" s="327"/>
      <c r="Q25" s="328">
        <f t="shared" si="5"/>
        <v>-5.855312182264905</v>
      </c>
      <c r="R25" s="328">
        <f t="shared" si="6"/>
        <v>0.98021316876717446</v>
      </c>
      <c r="S25" s="327"/>
      <c r="T25" s="328">
        <f t="shared" si="7"/>
        <v>-4.1084388155309686</v>
      </c>
      <c r="U25" s="328">
        <f t="shared" si="8"/>
        <v>1.0766491362091513</v>
      </c>
    </row>
    <row r="26" spans="1:21" x14ac:dyDescent="0.2">
      <c r="A26" s="329" t="str">
        <f>name!D21</f>
        <v>61 Caring personal service occupations</v>
      </c>
      <c r="B26" s="330">
        <v>46.971325870010809</v>
      </c>
      <c r="C26" s="330">
        <v>11.159679897500318</v>
      </c>
      <c r="D26" s="330">
        <f t="shared" si="0"/>
        <v>58.131005767511127</v>
      </c>
      <c r="E26" s="331"/>
      <c r="F26" s="330">
        <v>45.981865076249463</v>
      </c>
      <c r="G26" s="330">
        <v>10.819493018378671</v>
      </c>
      <c r="H26" s="330">
        <f t="shared" si="1"/>
        <v>56.801358094628135</v>
      </c>
      <c r="I26" s="331"/>
      <c r="J26" s="330">
        <v>48.122478811084996</v>
      </c>
      <c r="K26" s="330">
        <v>15.066486358014728</v>
      </c>
      <c r="L26" s="330">
        <f t="shared" si="2"/>
        <v>63.188965169099724</v>
      </c>
      <c r="M26" s="236"/>
      <c r="N26" s="328">
        <f t="shared" si="3"/>
        <v>-0.42489966364804843</v>
      </c>
      <c r="O26" s="328">
        <f t="shared" si="4"/>
        <v>0.30380937883178749</v>
      </c>
      <c r="P26" s="327"/>
      <c r="Q26" s="328">
        <f t="shared" si="5"/>
        <v>-0.6172443154772278</v>
      </c>
      <c r="R26" s="328">
        <f t="shared" si="6"/>
        <v>2.2320347560727427</v>
      </c>
      <c r="S26" s="327"/>
      <c r="T26" s="328">
        <f t="shared" si="7"/>
        <v>-0.4617097889905275</v>
      </c>
      <c r="U26" s="328">
        <f t="shared" si="8"/>
        <v>0.71299276643317366</v>
      </c>
    </row>
    <row r="27" spans="1:21" x14ac:dyDescent="0.2">
      <c r="A27" s="329" t="str">
        <f>name!D22</f>
        <v>62 Leisure, travel and related personal service occupations</v>
      </c>
      <c r="B27" s="330">
        <v>15.945819037445558</v>
      </c>
      <c r="C27" s="330">
        <v>6.5422404659955316</v>
      </c>
      <c r="D27" s="330">
        <f t="shared" si="0"/>
        <v>22.48805950344109</v>
      </c>
      <c r="E27" s="331"/>
      <c r="F27" s="330">
        <v>14.942847017533108</v>
      </c>
      <c r="G27" s="330">
        <v>6.1197578153680885</v>
      </c>
      <c r="H27" s="330">
        <f t="shared" si="1"/>
        <v>21.062604832901197</v>
      </c>
      <c r="I27" s="331"/>
      <c r="J27" s="330">
        <v>13.269351554009351</v>
      </c>
      <c r="K27" s="330">
        <v>6.8006231627906635</v>
      </c>
      <c r="L27" s="330">
        <f t="shared" si="2"/>
        <v>20.069974716800015</v>
      </c>
      <c r="M27" s="236"/>
      <c r="N27" s="328">
        <f t="shared" si="3"/>
        <v>-1.2908746218329048</v>
      </c>
      <c r="O27" s="328">
        <f t="shared" si="4"/>
        <v>-0.7887115082970797</v>
      </c>
      <c r="P27" s="327"/>
      <c r="Q27" s="328">
        <f t="shared" si="5"/>
        <v>-1.3262697499383025</v>
      </c>
      <c r="R27" s="328">
        <f t="shared" si="6"/>
        <v>0.70575698507491236</v>
      </c>
      <c r="S27" s="327"/>
      <c r="T27" s="328">
        <f t="shared" si="7"/>
        <v>-1.3011665587289278</v>
      </c>
      <c r="U27" s="328">
        <f t="shared" si="8"/>
        <v>-0.32131123551825125</v>
      </c>
    </row>
    <row r="28" spans="1:21" x14ac:dyDescent="0.2">
      <c r="A28" s="329" t="str">
        <f>name!D23</f>
        <v>63 Community and civil enforcement occupations</v>
      </c>
      <c r="B28" s="330">
        <v>0.21834955230281083</v>
      </c>
      <c r="C28" s="330">
        <v>0.70489847310324216</v>
      </c>
      <c r="D28" s="330">
        <f t="shared" si="0"/>
        <v>0.923248025406053</v>
      </c>
      <c r="E28" s="331"/>
      <c r="F28" s="330">
        <v>0.21427948921172726</v>
      </c>
      <c r="G28" s="330">
        <v>0.70397663915282138</v>
      </c>
      <c r="H28" s="330">
        <f t="shared" si="1"/>
        <v>0.91825612836454862</v>
      </c>
      <c r="I28" s="331"/>
      <c r="J28" s="330">
        <v>0.29297553420666594</v>
      </c>
      <c r="K28" s="330">
        <v>0.44717059967498429</v>
      </c>
      <c r="L28" s="330">
        <f>SUM(J28:K28)</f>
        <v>0.74014613388165018</v>
      </c>
      <c r="M28" s="236"/>
      <c r="N28" s="328">
        <f t="shared" si="3"/>
        <v>-0.37561364643098338</v>
      </c>
      <c r="O28" s="328">
        <f t="shared" si="4"/>
        <v>2.1072822326475116</v>
      </c>
      <c r="P28" s="327"/>
      <c r="Q28" s="328">
        <f t="shared" si="5"/>
        <v>-2.6168776844437414E-2</v>
      </c>
      <c r="R28" s="328">
        <f t="shared" si="6"/>
        <v>-2.9800604658514973</v>
      </c>
      <c r="S28" s="327"/>
      <c r="T28" s="328">
        <f t="shared" si="7"/>
        <v>-0.10837236168743658</v>
      </c>
      <c r="U28" s="328">
        <f t="shared" si="8"/>
        <v>-1.4272417037563878</v>
      </c>
    </row>
    <row r="29" spans="1:21" x14ac:dyDescent="0.2">
      <c r="A29" s="329" t="str">
        <f>name!D24</f>
        <v>71 Sales occupations</v>
      </c>
      <c r="B29" s="330">
        <v>31.041425053870949</v>
      </c>
      <c r="C29" s="330">
        <v>23.436538539019487</v>
      </c>
      <c r="D29" s="330">
        <f t="shared" si="0"/>
        <v>54.477963592890433</v>
      </c>
      <c r="E29" s="331"/>
      <c r="F29" s="330">
        <v>28.919832731060104</v>
      </c>
      <c r="G29" s="330">
        <v>23.561617505009465</v>
      </c>
      <c r="H29" s="330">
        <f t="shared" si="1"/>
        <v>52.48145023606957</v>
      </c>
      <c r="I29" s="331"/>
      <c r="J29" s="330">
        <v>26.780749285292604</v>
      </c>
      <c r="K29" s="330">
        <v>23.939915125246621</v>
      </c>
      <c r="L29" s="330">
        <f t="shared" si="2"/>
        <v>50.720664410539229</v>
      </c>
      <c r="M29" s="236"/>
      <c r="N29" s="328">
        <f t="shared" si="3"/>
        <v>-1.4059231023248464</v>
      </c>
      <c r="O29" s="328">
        <f t="shared" si="4"/>
        <v>-0.51098530072621884</v>
      </c>
      <c r="P29" s="327"/>
      <c r="Q29" s="328">
        <f t="shared" si="5"/>
        <v>0.10651129472414311</v>
      </c>
      <c r="R29" s="328">
        <f t="shared" si="6"/>
        <v>0.10624402351027129</v>
      </c>
      <c r="S29" s="327"/>
      <c r="T29" s="328">
        <f t="shared" si="7"/>
        <v>-0.74394897435220431</v>
      </c>
      <c r="U29" s="328">
        <f t="shared" si="8"/>
        <v>-0.22725051884815439</v>
      </c>
    </row>
    <row r="30" spans="1:21" x14ac:dyDescent="0.2">
      <c r="A30" s="329" t="str">
        <f>name!D25</f>
        <v>72 Customer service occupations</v>
      </c>
      <c r="B30" s="330">
        <v>8.4176988931226777</v>
      </c>
      <c r="C30" s="330">
        <v>4.7544500675695565</v>
      </c>
      <c r="D30" s="330">
        <f t="shared" si="0"/>
        <v>13.172148960692233</v>
      </c>
      <c r="E30" s="331"/>
      <c r="F30" s="330">
        <v>8.9494540669228417</v>
      </c>
      <c r="G30" s="330">
        <v>4.7683177261506007</v>
      </c>
      <c r="H30" s="330">
        <f t="shared" si="1"/>
        <v>13.717771793073442</v>
      </c>
      <c r="I30" s="331"/>
      <c r="J30" s="330">
        <v>9.9344518093281966</v>
      </c>
      <c r="K30" s="330">
        <v>7.0604877330980598</v>
      </c>
      <c r="L30" s="330">
        <f t="shared" si="2"/>
        <v>16.994939542426255</v>
      </c>
      <c r="M30" s="236"/>
      <c r="N30" s="328">
        <f t="shared" si="3"/>
        <v>1.2326559841570717</v>
      </c>
      <c r="O30" s="328">
        <f t="shared" si="4"/>
        <v>0.6985362246676452</v>
      </c>
      <c r="P30" s="327"/>
      <c r="Q30" s="328">
        <f t="shared" si="5"/>
        <v>5.8267547702572919E-2</v>
      </c>
      <c r="R30" s="328">
        <f t="shared" si="6"/>
        <v>2.6513427134532863</v>
      </c>
      <c r="S30" s="327"/>
      <c r="T30" s="328">
        <f t="shared" si="7"/>
        <v>0.81505422853296317</v>
      </c>
      <c r="U30" s="328">
        <f t="shared" si="8"/>
        <v>1.4384030216824772</v>
      </c>
    </row>
    <row r="31" spans="1:21" x14ac:dyDescent="0.2">
      <c r="A31" s="329" t="str">
        <f>name!D26</f>
        <v>81 Process, plant and machine operatives</v>
      </c>
      <c r="B31" s="330">
        <v>2.1736830533021836</v>
      </c>
      <c r="C31" s="330">
        <v>10.570279497514932</v>
      </c>
      <c r="D31" s="330">
        <f t="shared" si="0"/>
        <v>12.743962550817116</v>
      </c>
      <c r="E31" s="331"/>
      <c r="F31" s="330">
        <v>1.8909744404381479</v>
      </c>
      <c r="G31" s="330">
        <v>9.1044769969391552</v>
      </c>
      <c r="H31" s="330">
        <f t="shared" si="1"/>
        <v>10.995451437377303</v>
      </c>
      <c r="I31" s="331"/>
      <c r="J31" s="330">
        <v>2.2052934027155335</v>
      </c>
      <c r="K31" s="330">
        <v>9.0858447512522904</v>
      </c>
      <c r="L31" s="330">
        <f t="shared" si="2"/>
        <v>11.291138153967823</v>
      </c>
      <c r="M31" s="236"/>
      <c r="N31" s="328">
        <f t="shared" si="3"/>
        <v>-2.7481463548315821</v>
      </c>
      <c r="O31" s="328">
        <f t="shared" si="4"/>
        <v>1.0303943044976283</v>
      </c>
      <c r="P31" s="327"/>
      <c r="Q31" s="328">
        <f t="shared" si="5"/>
        <v>-2.9414706764883225</v>
      </c>
      <c r="R31" s="328">
        <f t="shared" si="6"/>
        <v>-1.3656331603828509E-2</v>
      </c>
      <c r="S31" s="327"/>
      <c r="T31" s="328">
        <f t="shared" si="7"/>
        <v>-2.9083871160904828</v>
      </c>
      <c r="U31" s="328">
        <f t="shared" si="8"/>
        <v>0.17706659339027375</v>
      </c>
    </row>
    <row r="32" spans="1:21" x14ac:dyDescent="0.2">
      <c r="A32" s="329" t="str">
        <f>name!D27</f>
        <v>82 Transport and mobile machine drivers and operatives</v>
      </c>
      <c r="B32" s="330">
        <v>2.4457569031467377</v>
      </c>
      <c r="C32" s="330">
        <v>22.67396417541265</v>
      </c>
      <c r="D32" s="330">
        <f t="shared" si="0"/>
        <v>25.119721078559387</v>
      </c>
      <c r="E32" s="331"/>
      <c r="F32" s="330">
        <v>1.9975686590461916</v>
      </c>
      <c r="G32" s="330">
        <v>20.737523487637777</v>
      </c>
      <c r="H32" s="330">
        <f t="shared" si="1"/>
        <v>22.735092146683968</v>
      </c>
      <c r="I32" s="331"/>
      <c r="J32" s="330">
        <v>2.9641772526470125</v>
      </c>
      <c r="K32" s="330">
        <v>19.899634788650193</v>
      </c>
      <c r="L32" s="330">
        <f t="shared" si="2"/>
        <v>22.863812041297205</v>
      </c>
      <c r="M32" s="236"/>
      <c r="N32" s="328">
        <f t="shared" si="3"/>
        <v>-3.9676214920370656</v>
      </c>
      <c r="O32" s="328">
        <f t="shared" si="4"/>
        <v>2.6660445918250897</v>
      </c>
      <c r="P32" s="327"/>
      <c r="Q32" s="328">
        <f t="shared" si="5"/>
        <v>-1.7696057819775457</v>
      </c>
      <c r="R32" s="328">
        <f t="shared" si="6"/>
        <v>-0.27457840136874134</v>
      </c>
      <c r="S32" s="327"/>
      <c r="T32" s="328">
        <f t="shared" si="7"/>
        <v>-1.9751060352423577</v>
      </c>
      <c r="U32" s="328">
        <f t="shared" si="8"/>
        <v>3.7645484680615127E-2</v>
      </c>
    </row>
    <row r="33" spans="1:21" x14ac:dyDescent="0.2">
      <c r="A33" s="329" t="str">
        <f>name!D28</f>
        <v>91 Elementary trades and related occupations</v>
      </c>
      <c r="B33" s="330">
        <v>2.1833082963248804</v>
      </c>
      <c r="C33" s="330">
        <v>9.0274734612371823</v>
      </c>
      <c r="D33" s="330">
        <f t="shared" si="0"/>
        <v>11.210781757562064</v>
      </c>
      <c r="E33" s="331"/>
      <c r="F33" s="330">
        <v>1.480596248667557</v>
      </c>
      <c r="G33" s="330">
        <v>7.1847857896241454</v>
      </c>
      <c r="H33" s="330">
        <f t="shared" si="1"/>
        <v>8.6653820382917033</v>
      </c>
      <c r="I33" s="331"/>
      <c r="J33" s="330">
        <v>7.2561527326214099</v>
      </c>
      <c r="K33" s="330">
        <v>10.828491237104034</v>
      </c>
      <c r="L33" s="330">
        <f t="shared" si="2"/>
        <v>18.084643969725445</v>
      </c>
      <c r="M33" s="236"/>
      <c r="N33" s="328">
        <f t="shared" si="3"/>
        <v>-7.4738874289485002</v>
      </c>
      <c r="O33" s="328">
        <f t="shared" si="4"/>
        <v>11.177776654334902</v>
      </c>
      <c r="P33" s="327"/>
      <c r="Q33" s="328">
        <f t="shared" si="5"/>
        <v>-4.4634573147169458</v>
      </c>
      <c r="R33" s="328">
        <f t="shared" si="6"/>
        <v>2.7725048626032089</v>
      </c>
      <c r="S33" s="327"/>
      <c r="T33" s="328">
        <f t="shared" si="7"/>
        <v>-5.0203940867378671</v>
      </c>
      <c r="U33" s="328">
        <f t="shared" si="8"/>
        <v>5.0271264325136622</v>
      </c>
    </row>
    <row r="34" spans="1:21" x14ac:dyDescent="0.2">
      <c r="A34" s="329" t="str">
        <f>name!D29</f>
        <v>92 Elementary administration and service occupations</v>
      </c>
      <c r="B34" s="330">
        <v>45.545871722346924</v>
      </c>
      <c r="C34" s="330">
        <v>40.520995390997314</v>
      </c>
      <c r="D34" s="330">
        <f t="shared" ref="D34" si="9">SUM(B34:C34)</f>
        <v>86.066867113344244</v>
      </c>
      <c r="E34" s="331"/>
      <c r="F34" s="330">
        <v>40.525376097803893</v>
      </c>
      <c r="G34" s="330">
        <v>35.479123219926102</v>
      </c>
      <c r="H34" s="330">
        <f t="shared" ref="H34" si="10">SUM(F34:G34)</f>
        <v>76.004499317729994</v>
      </c>
      <c r="I34" s="331"/>
      <c r="J34" s="330">
        <v>32.8909300228812</v>
      </c>
      <c r="K34" s="330">
        <v>31.661761875225576</v>
      </c>
      <c r="L34" s="330">
        <f t="shared" ref="L34" si="11">SUM(J34:K34)</f>
        <v>64.552691898106772</v>
      </c>
      <c r="M34" s="236"/>
      <c r="N34" s="328">
        <f t="shared" si="3"/>
        <v>-2.3087633927923568</v>
      </c>
      <c r="O34" s="328">
        <f t="shared" si="4"/>
        <v>-1.3819055419846515</v>
      </c>
      <c r="P34" s="327"/>
      <c r="Q34" s="328">
        <f t="shared" si="5"/>
        <v>-2.6225147700354334</v>
      </c>
      <c r="R34" s="328">
        <f t="shared" si="6"/>
        <v>-0.75602592033392479</v>
      </c>
      <c r="S34" s="327"/>
      <c r="T34" s="328">
        <f t="shared" si="7"/>
        <v>-2.4559773693588527</v>
      </c>
      <c r="U34" s="328">
        <f t="shared" si="8"/>
        <v>-1.0828328377162189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413.51603949444313</v>
      </c>
      <c r="C36" s="333">
        <f t="shared" ref="C36:D36" si="12">SUM(C9:C34)</f>
        <v>451.48896050555686</v>
      </c>
      <c r="D36" s="333">
        <f t="shared" si="12"/>
        <v>865.00499999999965</v>
      </c>
      <c r="E36" s="333"/>
      <c r="F36" s="333">
        <f>SUM(F9:F34)</f>
        <v>423.54278214161559</v>
      </c>
      <c r="G36" s="333">
        <f t="shared" ref="G36:H36" si="13">SUM(G9:G34)</f>
        <v>441.09721785838474</v>
      </c>
      <c r="H36" s="333">
        <f t="shared" si="13"/>
        <v>864.6400000000001</v>
      </c>
      <c r="I36" s="333"/>
      <c r="J36" s="333">
        <f>SUM(J9:J34)</f>
        <v>451.97932850050734</v>
      </c>
      <c r="K36" s="333">
        <f t="shared" ref="K36:L36" si="14">SUM(K9:K34)</f>
        <v>473.49867149949233</v>
      </c>
      <c r="L36" s="333">
        <f t="shared" si="14"/>
        <v>925.47799999999972</v>
      </c>
      <c r="M36" s="258"/>
      <c r="N36" s="334">
        <f t="shared" si="3"/>
        <v>0.48031435090887253</v>
      </c>
      <c r="O36" s="334">
        <f>IF(F36&gt;0,(EXP(LN(J36/F36)/($J$6-$F$6))-1)*100,0)</f>
        <v>0.43415249628018238</v>
      </c>
      <c r="P36" s="335"/>
      <c r="Q36" s="334">
        <f t="shared" ref="Q36" si="15">IF(C36&gt;0,(EXP(LN(G36/C36)/($F$6-$B$6))-1)*100,0)</f>
        <v>-0.46462968192254595</v>
      </c>
      <c r="R36" s="334">
        <f t="shared" ref="R36" si="16">IF(G36&gt;0,(EXP(LN(K36/G36)/($J$6-$F$6))-1)*100,0)</f>
        <v>0.47367703362828362</v>
      </c>
      <c r="S36" s="335"/>
      <c r="T36" s="334">
        <f t="shared" ref="T36" si="17">IF(D36&gt;0,(EXP(LN(H36/D36)/($F$6-$B$6))-1)*100,0)</f>
        <v>-8.4406823586458124E-3</v>
      </c>
      <c r="U36" s="334">
        <f t="shared" ref="U36" si="18">IF(H36&gt;0,(EXP(LN(L36/H36)/($J$6-$F$6))-1)*100,0)</f>
        <v>0.45434319276140833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Enterprise M3</v>
      </c>
      <c r="Q1" s="19" t="str">
        <f>CONCATENATE("Occupation Table 5.1  Males: Employment Change by Status (SOC 2020), ",B$5,"-",L$5,", ",Info!B5)</f>
        <v>Occupation Table 5.1  Males: Employment Change by Status (SOC 2020), 2015-2035, Enterprise M3</v>
      </c>
      <c r="AG1" s="19" t="str">
        <f>CONCATENATE("Occupation Table 5.2  Females: Employment Change by Status (SOC 2020), ",R$5,"-",AB$5,", ",Info!B5)</f>
        <v>Occupation Table 5.2  Females: Employment Change by Status (SOC 2020), 2015-2035, Enterprise M3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71.842509460942523</v>
      </c>
      <c r="C8" s="11">
        <v>10.596951481091917</v>
      </c>
      <c r="D8" s="11">
        <v>17.383944725245563</v>
      </c>
      <c r="E8" s="11">
        <f>SUM(B8:D8)</f>
        <v>99.823405667280014</v>
      </c>
      <c r="F8" s="11"/>
      <c r="G8" s="11">
        <v>76.805073584229959</v>
      </c>
      <c r="H8" s="11">
        <v>15.665884437213078</v>
      </c>
      <c r="I8" s="11">
        <v>17.797182527644122</v>
      </c>
      <c r="J8" s="11">
        <f>SUM(G8:I8)</f>
        <v>110.26814054908716</v>
      </c>
      <c r="K8" s="11"/>
      <c r="L8" s="11">
        <v>76.309901862848349</v>
      </c>
      <c r="M8" s="11">
        <v>19.144961205362723</v>
      </c>
      <c r="N8" s="11">
        <v>20.484277734080059</v>
      </c>
      <c r="O8" s="11">
        <f>SUM(L8:N8)</f>
        <v>115.93914080229112</v>
      </c>
      <c r="Q8" s="10" t="str">
        <f>name!E4</f>
        <v>Managers, directors and senior officials</v>
      </c>
      <c r="R8" s="11">
        <v>49.989937399804155</v>
      </c>
      <c r="S8" s="11">
        <v>3.6701952394588981</v>
      </c>
      <c r="T8" s="11">
        <v>11.303042730436337</v>
      </c>
      <c r="U8" s="11">
        <f>SUM(R8:T8)</f>
        <v>64.963175369699385</v>
      </c>
      <c r="V8" s="11"/>
      <c r="W8" s="11">
        <v>51.748890814858484</v>
      </c>
      <c r="X8" s="11">
        <v>5.5141873932327119</v>
      </c>
      <c r="Y8" s="11">
        <v>10.974473431772331</v>
      </c>
      <c r="Z8" s="11">
        <f>SUM(W8:Y8)</f>
        <v>68.237551639863526</v>
      </c>
      <c r="AA8" s="11"/>
      <c r="AB8" s="11">
        <v>49.394326811557207</v>
      </c>
      <c r="AC8" s="11">
        <v>5.8454555553605152</v>
      </c>
      <c r="AD8" s="11">
        <v>12.923226006457659</v>
      </c>
      <c r="AE8" s="11">
        <f>SUM(AB8:AD8)</f>
        <v>68.163008373375376</v>
      </c>
      <c r="AG8" s="10" t="str">
        <f>name!E4</f>
        <v>Managers, directors and senior officials</v>
      </c>
      <c r="AH8" s="11">
        <v>21.852572061138414</v>
      </c>
      <c r="AI8" s="11">
        <v>6.9267562416330266</v>
      </c>
      <c r="AJ8" s="11">
        <v>6.0809019948092349</v>
      </c>
      <c r="AK8" s="11">
        <f>SUM(AH8:AJ8)</f>
        <v>34.860230297580671</v>
      </c>
      <c r="AL8" s="11"/>
      <c r="AM8" s="11">
        <v>25.056182769371478</v>
      </c>
      <c r="AN8" s="11">
        <v>10.151697043980372</v>
      </c>
      <c r="AO8" s="11">
        <v>6.8227090958717982</v>
      </c>
      <c r="AP8" s="11">
        <f>SUM(AM8:AO8)</f>
        <v>42.030588909223653</v>
      </c>
      <c r="AQ8" s="11"/>
      <c r="AR8" s="11">
        <v>26.915575051291199</v>
      </c>
      <c r="AS8" s="11">
        <v>13.299505650002203</v>
      </c>
      <c r="AT8" s="11">
        <v>7.5610517276223961</v>
      </c>
      <c r="AU8" s="11">
        <f>SUM(AR8:AT8)</f>
        <v>47.776132428915801</v>
      </c>
    </row>
    <row r="9" spans="1:47" x14ac:dyDescent="0.2">
      <c r="A9" t="str">
        <f>name!E5</f>
        <v>Professional occupations</v>
      </c>
      <c r="B9" s="11">
        <v>128.63343579034071</v>
      </c>
      <c r="C9" s="11">
        <v>31.230184701561399</v>
      </c>
      <c r="D9" s="11">
        <v>27.541100569563344</v>
      </c>
      <c r="E9" s="11">
        <f t="shared" ref="E9:E18" si="0">SUM(B9:D9)</f>
        <v>187.40472106146547</v>
      </c>
      <c r="F9" s="11"/>
      <c r="G9" s="11">
        <v>146.05761779579962</v>
      </c>
      <c r="H9" s="11">
        <v>38.717840977902156</v>
      </c>
      <c r="I9" s="11">
        <v>25.66608330349424</v>
      </c>
      <c r="J9" s="11">
        <f t="shared" ref="J9:J16" si="1">SUM(G9:I9)</f>
        <v>210.441542077196</v>
      </c>
      <c r="K9" s="11"/>
      <c r="L9" s="11">
        <v>177.66408150462215</v>
      </c>
      <c r="M9" s="11">
        <v>45.321755994833829</v>
      </c>
      <c r="N9" s="11">
        <v>26.218109737501401</v>
      </c>
      <c r="O9" s="11">
        <f t="shared" ref="O9:O16" si="2">SUM(L9:N9)</f>
        <v>249.20394723695739</v>
      </c>
      <c r="Q9" s="10" t="str">
        <f>name!E5</f>
        <v>Professional occupations</v>
      </c>
      <c r="R9" s="11">
        <v>79.551591272908141</v>
      </c>
      <c r="S9" s="11">
        <v>6.5564191548924367</v>
      </c>
      <c r="T9" s="11">
        <v>16.782280465014779</v>
      </c>
      <c r="U9" s="11">
        <f t="shared" ref="U9:U16" si="3">SUM(R9:T9)</f>
        <v>102.89029089281536</v>
      </c>
      <c r="V9" s="11"/>
      <c r="W9" s="11">
        <v>87.561264648240495</v>
      </c>
      <c r="X9" s="11">
        <v>9.8732108129283027</v>
      </c>
      <c r="Y9" s="11">
        <v>13.987246861284062</v>
      </c>
      <c r="Z9" s="11">
        <f t="shared" ref="Z9:Z16" si="4">SUM(W9:Y9)</f>
        <v>111.42172232245287</v>
      </c>
      <c r="AA9" s="11"/>
      <c r="AB9" s="11">
        <v>107.82340646901196</v>
      </c>
      <c r="AC9" s="11">
        <v>13.834934908979449</v>
      </c>
      <c r="AD9" s="11">
        <v>13.123405804490103</v>
      </c>
      <c r="AE9" s="11">
        <f t="shared" ref="AE9:AE16" si="5">SUM(AB9:AD9)</f>
        <v>134.7817471824815</v>
      </c>
      <c r="AG9" s="10" t="str">
        <f>name!E5</f>
        <v>Professional occupations</v>
      </c>
      <c r="AH9" s="11">
        <v>49.081844517432557</v>
      </c>
      <c r="AI9" s="11">
        <v>24.67376554666896</v>
      </c>
      <c r="AJ9" s="11">
        <v>10.758820104548576</v>
      </c>
      <c r="AK9" s="11">
        <f t="shared" ref="AK9:AK18" si="6">SUM(AH9:AJ9)</f>
        <v>84.514430168650094</v>
      </c>
      <c r="AL9" s="11"/>
      <c r="AM9" s="11">
        <v>58.496353147559198</v>
      </c>
      <c r="AN9" s="11">
        <v>28.844630164973857</v>
      </c>
      <c r="AO9" s="11">
        <v>11.678836442210175</v>
      </c>
      <c r="AP9" s="11">
        <f t="shared" ref="AP9:AP18" si="7">SUM(AM9:AO9)</f>
        <v>99.019819754743224</v>
      </c>
      <c r="AQ9" s="11"/>
      <c r="AR9" s="11">
        <v>69.84067503561009</v>
      </c>
      <c r="AS9" s="11">
        <v>31.486821085854366</v>
      </c>
      <c r="AT9" s="11">
        <v>13.094703933011299</v>
      </c>
      <c r="AU9" s="11">
        <f t="shared" ref="AU9:AU18" si="8">SUM(AR9:AT9)</f>
        <v>114.42220005447577</v>
      </c>
    </row>
    <row r="10" spans="1:47" x14ac:dyDescent="0.2">
      <c r="A10" t="str">
        <f>name!E6</f>
        <v>Associate professional occupations</v>
      </c>
      <c r="B10" s="11">
        <v>75.212622479081347</v>
      </c>
      <c r="C10" s="11">
        <v>19.844681615404895</v>
      </c>
      <c r="D10" s="11">
        <v>23.005048575900346</v>
      </c>
      <c r="E10" s="11">
        <f t="shared" si="0"/>
        <v>118.06235267038659</v>
      </c>
      <c r="F10" s="11"/>
      <c r="G10" s="11">
        <v>81.011949054246216</v>
      </c>
      <c r="H10" s="11">
        <v>22.960197202852019</v>
      </c>
      <c r="I10" s="11">
        <v>20.000666726467585</v>
      </c>
      <c r="J10" s="11">
        <f t="shared" si="1"/>
        <v>123.97281298356582</v>
      </c>
      <c r="K10" s="11"/>
      <c r="L10" s="11">
        <v>90.103790515194433</v>
      </c>
      <c r="M10" s="11">
        <v>27.5513621746985</v>
      </c>
      <c r="N10" s="11">
        <v>21.793625126400155</v>
      </c>
      <c r="O10" s="11">
        <f t="shared" si="2"/>
        <v>139.44877781629307</v>
      </c>
      <c r="Q10" s="10" t="str">
        <f>name!E6</f>
        <v>Associate professional occupations</v>
      </c>
      <c r="R10" s="11">
        <v>47.388808764408111</v>
      </c>
      <c r="S10" s="11">
        <v>5.4829433228788931</v>
      </c>
      <c r="T10" s="11">
        <v>10.944134395207755</v>
      </c>
      <c r="U10" s="11">
        <f t="shared" si="3"/>
        <v>63.815886482494761</v>
      </c>
      <c r="V10" s="11"/>
      <c r="W10" s="11">
        <v>48.907835449311271</v>
      </c>
      <c r="X10" s="11">
        <v>7.0724643296014342</v>
      </c>
      <c r="Y10" s="11">
        <v>8.5510310915610326</v>
      </c>
      <c r="Z10" s="11">
        <f t="shared" si="4"/>
        <v>64.531330870473738</v>
      </c>
      <c r="AA10" s="11"/>
      <c r="AB10" s="11">
        <v>47.812174005690501</v>
      </c>
      <c r="AC10" s="11">
        <v>7.5232526565724349</v>
      </c>
      <c r="AD10" s="11">
        <v>9.5892350049821111</v>
      </c>
      <c r="AE10" s="11">
        <f t="shared" si="5"/>
        <v>64.924661667245047</v>
      </c>
      <c r="AG10" s="10" t="str">
        <f>name!E6</f>
        <v>Associate professional occupations</v>
      </c>
      <c r="AH10" s="11">
        <v>27.823813714673257</v>
      </c>
      <c r="AI10" s="11">
        <v>14.361738292525995</v>
      </c>
      <c r="AJ10" s="11">
        <v>12.060914180692599</v>
      </c>
      <c r="AK10" s="11">
        <f t="shared" si="6"/>
        <v>54.246466187891848</v>
      </c>
      <c r="AL10" s="11"/>
      <c r="AM10" s="11">
        <v>32.104113604934916</v>
      </c>
      <c r="AN10" s="11">
        <v>15.887732873250581</v>
      </c>
      <c r="AO10" s="11">
        <v>11.449635634906555</v>
      </c>
      <c r="AP10" s="11">
        <f t="shared" si="7"/>
        <v>59.44148211309205</v>
      </c>
      <c r="AQ10" s="11"/>
      <c r="AR10" s="11">
        <v>42.291616509503946</v>
      </c>
      <c r="AS10" s="11">
        <v>20.028109518126065</v>
      </c>
      <c r="AT10" s="11">
        <v>12.204390121418053</v>
      </c>
      <c r="AU10" s="11">
        <f t="shared" si="8"/>
        <v>74.524116149048069</v>
      </c>
    </row>
    <row r="11" spans="1:47" x14ac:dyDescent="0.2">
      <c r="A11" t="str">
        <f>name!E7</f>
        <v>Administrative and secretarial occupations</v>
      </c>
      <c r="B11" s="11">
        <v>50.484932106912893</v>
      </c>
      <c r="C11" s="11">
        <v>37.845049588444276</v>
      </c>
      <c r="D11" s="11">
        <v>5.6382637715454349</v>
      </c>
      <c r="E11" s="11">
        <f t="shared" si="0"/>
        <v>93.968245466902601</v>
      </c>
      <c r="F11" s="11"/>
      <c r="G11" s="11">
        <v>47.619498318193571</v>
      </c>
      <c r="H11" s="11">
        <v>35.941640938012348</v>
      </c>
      <c r="I11" s="11">
        <v>4.5984348041540635</v>
      </c>
      <c r="J11" s="11">
        <f t="shared" si="1"/>
        <v>88.159574060359986</v>
      </c>
      <c r="K11" s="11"/>
      <c r="L11" s="11">
        <v>44.973625015946475</v>
      </c>
      <c r="M11" s="11">
        <v>31.096896706848149</v>
      </c>
      <c r="N11" s="11">
        <v>4.9153717178597107</v>
      </c>
      <c r="O11" s="11">
        <f t="shared" si="2"/>
        <v>80.985893440654337</v>
      </c>
      <c r="Q11" s="10" t="str">
        <f>name!E7</f>
        <v>Administrative and secretarial occupations</v>
      </c>
      <c r="R11" s="11">
        <v>14.233436749554063</v>
      </c>
      <c r="S11" s="11">
        <v>3.6103605695010743</v>
      </c>
      <c r="T11" s="11">
        <v>1.47197866788997</v>
      </c>
      <c r="U11" s="11">
        <f t="shared" si="3"/>
        <v>19.315775986945109</v>
      </c>
      <c r="V11" s="11"/>
      <c r="W11" s="11">
        <v>14.48714169948736</v>
      </c>
      <c r="X11" s="11">
        <v>4.3052072800756083</v>
      </c>
      <c r="Y11" s="11">
        <v>1.059705299390977</v>
      </c>
      <c r="Z11" s="11">
        <f t="shared" si="4"/>
        <v>19.852054278953943</v>
      </c>
      <c r="AA11" s="11"/>
      <c r="AB11" s="11">
        <v>17.144204887391766</v>
      </c>
      <c r="AC11" s="11">
        <v>3.7314933596595989</v>
      </c>
      <c r="AD11" s="11">
        <v>1.4821648462639581</v>
      </c>
      <c r="AE11" s="11">
        <f t="shared" si="5"/>
        <v>22.357863093315324</v>
      </c>
      <c r="AG11" s="10" t="str">
        <f>name!E7</f>
        <v>Administrative and secretarial occupations</v>
      </c>
      <c r="AH11" s="11">
        <v>36.251495357358827</v>
      </c>
      <c r="AI11" s="11">
        <v>34.234689018943207</v>
      </c>
      <c r="AJ11" s="11">
        <v>4.166285103655464</v>
      </c>
      <c r="AK11" s="11">
        <f t="shared" si="6"/>
        <v>74.652469479957503</v>
      </c>
      <c r="AL11" s="11"/>
      <c r="AM11" s="11">
        <v>33.13235661870619</v>
      </c>
      <c r="AN11" s="11">
        <v>31.636433657936752</v>
      </c>
      <c r="AO11" s="11">
        <v>3.5387295047630865</v>
      </c>
      <c r="AP11" s="11">
        <f t="shared" si="7"/>
        <v>68.307519781406029</v>
      </c>
      <c r="AQ11" s="11"/>
      <c r="AR11" s="11">
        <v>27.829420128554737</v>
      </c>
      <c r="AS11" s="11">
        <v>27.365403347188558</v>
      </c>
      <c r="AT11" s="11">
        <v>3.4332068715957522</v>
      </c>
      <c r="AU11" s="11">
        <f t="shared" si="8"/>
        <v>58.628030347339042</v>
      </c>
    </row>
    <row r="12" spans="1:47" x14ac:dyDescent="0.2">
      <c r="A12" t="str">
        <f>name!E8</f>
        <v>Skilled trades occupations</v>
      </c>
      <c r="B12" s="11">
        <v>46.40961254403377</v>
      </c>
      <c r="C12" s="11">
        <v>8.0690734427351618</v>
      </c>
      <c r="D12" s="11">
        <v>26.933830796972551</v>
      </c>
      <c r="E12" s="11">
        <f t="shared" si="0"/>
        <v>81.412516783741481</v>
      </c>
      <c r="F12" s="11"/>
      <c r="G12" s="11">
        <v>37.444672028302897</v>
      </c>
      <c r="H12" s="11">
        <v>7.0330339521201255</v>
      </c>
      <c r="I12" s="11">
        <v>23.938358324248394</v>
      </c>
      <c r="J12" s="11">
        <f t="shared" si="1"/>
        <v>68.416064304671423</v>
      </c>
      <c r="K12" s="11"/>
      <c r="L12" s="11">
        <v>33.502617716613507</v>
      </c>
      <c r="M12" s="11">
        <v>9.4767032453643552</v>
      </c>
      <c r="N12" s="11">
        <v>28.413943705981872</v>
      </c>
      <c r="O12" s="11">
        <f t="shared" si="2"/>
        <v>71.393264667959727</v>
      </c>
      <c r="Q12" s="10" t="str">
        <f>name!E8</f>
        <v>Skilled trades occupations</v>
      </c>
      <c r="R12" s="11">
        <v>42.229058907823664</v>
      </c>
      <c r="S12" s="11">
        <v>4.963129019224036</v>
      </c>
      <c r="T12" s="11">
        <v>23.921123878204334</v>
      </c>
      <c r="U12" s="11">
        <f t="shared" si="3"/>
        <v>71.113311805252039</v>
      </c>
      <c r="V12" s="11"/>
      <c r="W12" s="11">
        <v>33.439554229293833</v>
      </c>
      <c r="X12" s="11">
        <v>4.118246732861321</v>
      </c>
      <c r="Y12" s="11">
        <v>21.017685586298576</v>
      </c>
      <c r="Z12" s="11">
        <f t="shared" si="4"/>
        <v>58.575486548453732</v>
      </c>
      <c r="AA12" s="11"/>
      <c r="AB12" s="11">
        <v>28.363543004888442</v>
      </c>
      <c r="AC12" s="11">
        <v>5.5295642294384066</v>
      </c>
      <c r="AD12" s="11">
        <v>24.587868317691125</v>
      </c>
      <c r="AE12" s="11">
        <f t="shared" si="5"/>
        <v>58.480975552017973</v>
      </c>
      <c r="AG12" s="10" t="str">
        <f>name!E8</f>
        <v>Skilled trades occupations</v>
      </c>
      <c r="AH12" s="11">
        <v>4.1805536362101341</v>
      </c>
      <c r="AI12" s="11">
        <v>3.1059444235111271</v>
      </c>
      <c r="AJ12" s="11">
        <v>3.0127069187682127</v>
      </c>
      <c r="AK12" s="11">
        <f t="shared" si="6"/>
        <v>10.299204978489474</v>
      </c>
      <c r="AL12" s="11"/>
      <c r="AM12" s="11">
        <v>4.0051177990090325</v>
      </c>
      <c r="AN12" s="11">
        <v>2.9147872192588049</v>
      </c>
      <c r="AO12" s="11">
        <v>2.9206727379498232</v>
      </c>
      <c r="AP12" s="11">
        <f t="shared" si="7"/>
        <v>9.8405777562176606</v>
      </c>
      <c r="AQ12" s="11"/>
      <c r="AR12" s="11">
        <v>5.1390747117250815</v>
      </c>
      <c r="AS12" s="11">
        <v>3.9471390159259516</v>
      </c>
      <c r="AT12" s="11">
        <v>3.826075388290755</v>
      </c>
      <c r="AU12" s="11">
        <f t="shared" si="8"/>
        <v>12.912289115941789</v>
      </c>
    </row>
    <row r="13" spans="1:47" x14ac:dyDescent="0.2">
      <c r="A13" t="str">
        <f>name!E9</f>
        <v>Caring, leisure and other service occupations</v>
      </c>
      <c r="B13" s="11">
        <v>37.617280922786783</v>
      </c>
      <c r="C13" s="11">
        <v>32.787409384854406</v>
      </c>
      <c r="D13" s="11">
        <v>11.137622988716988</v>
      </c>
      <c r="E13" s="11">
        <f t="shared" si="0"/>
        <v>81.542313296358174</v>
      </c>
      <c r="F13" s="11"/>
      <c r="G13" s="11">
        <v>34.929026626408479</v>
      </c>
      <c r="H13" s="11">
        <v>32.72263652357644</v>
      </c>
      <c r="I13" s="11">
        <v>11.130555905908965</v>
      </c>
      <c r="J13" s="11">
        <f t="shared" si="1"/>
        <v>78.78221905589389</v>
      </c>
      <c r="K13" s="11"/>
      <c r="L13" s="11">
        <v>39.302200775380676</v>
      </c>
      <c r="M13" s="11">
        <v>32.245430295965939</v>
      </c>
      <c r="N13" s="11">
        <v>12.451454948434758</v>
      </c>
      <c r="O13" s="11">
        <f t="shared" si="2"/>
        <v>83.999086019781373</v>
      </c>
      <c r="Q13" s="10" t="str">
        <f>name!E9</f>
        <v>Caring, leisure and other service occupations</v>
      </c>
      <c r="R13" s="11">
        <v>11.95228914772593</v>
      </c>
      <c r="S13" s="11">
        <v>5.0648570196836173</v>
      </c>
      <c r="T13" s="11">
        <v>1.3896726691895434</v>
      </c>
      <c r="U13" s="11">
        <f t="shared" si="3"/>
        <v>18.40681883659909</v>
      </c>
      <c r="V13" s="11"/>
      <c r="W13" s="11">
        <v>10.862015084064222</v>
      </c>
      <c r="X13" s="11">
        <v>5.593911520499133</v>
      </c>
      <c r="Y13" s="11">
        <v>1.187300868336242</v>
      </c>
      <c r="Z13" s="11">
        <f t="shared" si="4"/>
        <v>17.643227472899596</v>
      </c>
      <c r="AA13" s="11"/>
      <c r="AB13" s="11">
        <v>12.982681868965841</v>
      </c>
      <c r="AC13" s="11">
        <v>7.617964779510964</v>
      </c>
      <c r="AD13" s="11">
        <v>1.7136334720035753</v>
      </c>
      <c r="AE13" s="11">
        <f t="shared" si="5"/>
        <v>22.31428012048038</v>
      </c>
      <c r="AG13" s="10" t="str">
        <f>name!E9</f>
        <v>Caring, leisure and other service occupations</v>
      </c>
      <c r="AH13" s="11">
        <v>25.664991775060862</v>
      </c>
      <c r="AI13" s="11">
        <v>27.722552365170792</v>
      </c>
      <c r="AJ13" s="11">
        <v>9.7479503195274457</v>
      </c>
      <c r="AK13" s="11">
        <f t="shared" si="6"/>
        <v>63.135494459759101</v>
      </c>
      <c r="AL13" s="11"/>
      <c r="AM13" s="11">
        <v>24.067011542344254</v>
      </c>
      <c r="AN13" s="11">
        <v>27.128725003077307</v>
      </c>
      <c r="AO13" s="11">
        <v>9.9432550375727224</v>
      </c>
      <c r="AP13" s="11">
        <f t="shared" si="7"/>
        <v>61.138991582994279</v>
      </c>
      <c r="AQ13" s="11"/>
      <c r="AR13" s="11">
        <v>26.319518906414842</v>
      </c>
      <c r="AS13" s="11">
        <v>24.627465516454961</v>
      </c>
      <c r="AT13" s="11">
        <v>10.737821476431185</v>
      </c>
      <c r="AU13" s="11">
        <f t="shared" si="8"/>
        <v>61.68480589930099</v>
      </c>
    </row>
    <row r="14" spans="1:47" x14ac:dyDescent="0.2">
      <c r="A14" t="str">
        <f>name!E10</f>
        <v>Sales and customer service occupations</v>
      </c>
      <c r="B14" s="11">
        <v>24.281985724988239</v>
      </c>
      <c r="C14" s="11">
        <v>38.448054635615613</v>
      </c>
      <c r="D14" s="11">
        <v>4.9200721929788171</v>
      </c>
      <c r="E14" s="11">
        <f t="shared" si="0"/>
        <v>67.650112553582673</v>
      </c>
      <c r="F14" s="11"/>
      <c r="G14" s="11">
        <v>22.108319213479749</v>
      </c>
      <c r="H14" s="11">
        <v>40.940558876890087</v>
      </c>
      <c r="I14" s="11">
        <v>3.1503439387732559</v>
      </c>
      <c r="J14" s="11">
        <f t="shared" si="1"/>
        <v>66.199222029143101</v>
      </c>
      <c r="K14" s="11"/>
      <c r="L14" s="11">
        <v>22.333893758860729</v>
      </c>
      <c r="M14" s="11">
        <v>42.654746330380249</v>
      </c>
      <c r="N14" s="11">
        <v>2.7269638637245581</v>
      </c>
      <c r="O14" s="11">
        <f t="shared" si="2"/>
        <v>67.715603952965537</v>
      </c>
      <c r="Q14" s="10" t="str">
        <f>name!E10</f>
        <v>Sales and customer service occupations</v>
      </c>
      <c r="R14" s="11">
        <v>12.724557095190859</v>
      </c>
      <c r="S14" s="11">
        <v>12.754178706642367</v>
      </c>
      <c r="T14" s="11">
        <v>2.7122528047557899</v>
      </c>
      <c r="U14" s="11">
        <f t="shared" si="3"/>
        <v>28.190988606589013</v>
      </c>
      <c r="V14" s="11"/>
      <c r="W14" s="11">
        <v>11.889162441525636</v>
      </c>
      <c r="X14" s="11">
        <v>14.643916921232531</v>
      </c>
      <c r="Y14" s="11">
        <v>1.7968558684019256</v>
      </c>
      <c r="Z14" s="11">
        <f t="shared" si="4"/>
        <v>28.329935231160093</v>
      </c>
      <c r="AA14" s="11"/>
      <c r="AB14" s="11">
        <v>12.951152018125953</v>
      </c>
      <c r="AC14" s="11">
        <v>16.323227193720136</v>
      </c>
      <c r="AD14" s="11">
        <v>1.7260236464986178</v>
      </c>
      <c r="AE14" s="11">
        <f t="shared" si="5"/>
        <v>31.000402858344707</v>
      </c>
      <c r="AG14" s="10" t="str">
        <f>name!E10</f>
        <v>Sales and customer service occupations</v>
      </c>
      <c r="AH14" s="11">
        <v>11.557428629797375</v>
      </c>
      <c r="AI14" s="11">
        <v>25.693875928973238</v>
      </c>
      <c r="AJ14" s="11">
        <v>2.2078193882230268</v>
      </c>
      <c r="AK14" s="11">
        <f t="shared" si="6"/>
        <v>39.459123946993643</v>
      </c>
      <c r="AL14" s="11"/>
      <c r="AM14" s="11">
        <v>10.219156771954109</v>
      </c>
      <c r="AN14" s="11">
        <v>26.29664195565752</v>
      </c>
      <c r="AO14" s="11">
        <v>1.3534880703713283</v>
      </c>
      <c r="AP14" s="11">
        <f t="shared" si="7"/>
        <v>37.869286797982959</v>
      </c>
      <c r="AQ14" s="11"/>
      <c r="AR14" s="11">
        <v>9.3827417407347706</v>
      </c>
      <c r="AS14" s="11">
        <v>26.331519136660095</v>
      </c>
      <c r="AT14" s="11">
        <v>1.0009402172259394</v>
      </c>
      <c r="AU14" s="11">
        <f t="shared" si="8"/>
        <v>36.715201094620802</v>
      </c>
    </row>
    <row r="15" spans="1:47" x14ac:dyDescent="0.2">
      <c r="A15" t="str">
        <f>name!E11</f>
        <v>Process, plant and machine operatives</v>
      </c>
      <c r="B15" s="11">
        <v>25.246743331031986</v>
      </c>
      <c r="C15" s="11">
        <v>5.8827521612826219</v>
      </c>
      <c r="D15" s="11">
        <v>6.7341881370618921</v>
      </c>
      <c r="E15" s="11">
        <f t="shared" si="0"/>
        <v>37.863683629376496</v>
      </c>
      <c r="F15" s="11"/>
      <c r="G15" s="11">
        <v>20.743134695059744</v>
      </c>
      <c r="H15" s="11">
        <v>6.7157303864879854</v>
      </c>
      <c r="I15" s="11">
        <v>6.2716785025135557</v>
      </c>
      <c r="J15" s="11">
        <f t="shared" si="1"/>
        <v>33.73054358406128</v>
      </c>
      <c r="K15" s="11"/>
      <c r="L15" s="11">
        <v>17.748018963955328</v>
      </c>
      <c r="M15" s="11">
        <v>8.6928258457108054</v>
      </c>
      <c r="N15" s="11">
        <v>7.7141053855989137</v>
      </c>
      <c r="O15" s="11">
        <f t="shared" si="2"/>
        <v>34.154950195265044</v>
      </c>
      <c r="Q15" s="10" t="str">
        <f>name!E11</f>
        <v>Process, plant and machine operatives</v>
      </c>
      <c r="R15" s="11">
        <v>23.071772389491255</v>
      </c>
      <c r="S15" s="11">
        <v>4.4919226207252105</v>
      </c>
      <c r="T15" s="11">
        <v>5.6805486627111108</v>
      </c>
      <c r="U15" s="11">
        <f t="shared" si="3"/>
        <v>33.244243672927574</v>
      </c>
      <c r="V15" s="11"/>
      <c r="W15" s="11">
        <v>19.068260220053606</v>
      </c>
      <c r="X15" s="11">
        <v>5.539828748849172</v>
      </c>
      <c r="Y15" s="11">
        <v>5.2339115156741682</v>
      </c>
      <c r="Z15" s="11">
        <f t="shared" si="4"/>
        <v>29.842000484576946</v>
      </c>
      <c r="AA15" s="11"/>
      <c r="AB15" s="11">
        <v>16.031507331260649</v>
      </c>
      <c r="AC15" s="11">
        <v>6.463470936224847</v>
      </c>
      <c r="AD15" s="11">
        <v>6.4905012724170099</v>
      </c>
      <c r="AE15" s="11">
        <f t="shared" si="5"/>
        <v>28.985479539902506</v>
      </c>
      <c r="AG15" s="10" t="str">
        <f>name!E11</f>
        <v>Process, plant and machine operatives</v>
      </c>
      <c r="AH15" s="11">
        <v>2.1749709415407317</v>
      </c>
      <c r="AI15" s="11">
        <v>1.390829540557408</v>
      </c>
      <c r="AJ15" s="11">
        <v>1.0536394743507804</v>
      </c>
      <c r="AK15" s="11">
        <f t="shared" si="6"/>
        <v>4.6194399564489199</v>
      </c>
      <c r="AL15" s="11"/>
      <c r="AM15" s="11">
        <v>1.674874475006138</v>
      </c>
      <c r="AN15" s="11">
        <v>1.1759016376388118</v>
      </c>
      <c r="AO15" s="11">
        <v>1.0377669868393904</v>
      </c>
      <c r="AP15" s="11">
        <f t="shared" si="7"/>
        <v>3.8885430994843402</v>
      </c>
      <c r="AQ15" s="11"/>
      <c r="AR15" s="11">
        <v>1.7165116326946863</v>
      </c>
      <c r="AS15" s="11">
        <v>2.2293549094859602</v>
      </c>
      <c r="AT15" s="11">
        <v>1.2236041131819011</v>
      </c>
      <c r="AU15" s="11">
        <f t="shared" si="8"/>
        <v>5.1694706553625478</v>
      </c>
    </row>
    <row r="16" spans="1:47" x14ac:dyDescent="0.2">
      <c r="A16" t="str">
        <f>name!E12</f>
        <v>Elementary occupations</v>
      </c>
      <c r="B16" s="11">
        <v>36.191421319200046</v>
      </c>
      <c r="C16" s="11">
        <v>55.724839193900984</v>
      </c>
      <c r="D16" s="11">
        <v>5.3613883578053061</v>
      </c>
      <c r="E16" s="11">
        <f t="shared" si="0"/>
        <v>97.277648870906347</v>
      </c>
      <c r="F16" s="11"/>
      <c r="G16" s="11">
        <v>29.149400175794234</v>
      </c>
      <c r="H16" s="11">
        <v>51.276952513227172</v>
      </c>
      <c r="I16" s="11">
        <v>4.2435286670002794</v>
      </c>
      <c r="J16" s="11">
        <f t="shared" si="1"/>
        <v>84.669881356021676</v>
      </c>
      <c r="K16" s="11"/>
      <c r="L16" s="11">
        <v>30.951528125997338</v>
      </c>
      <c r="M16" s="11">
        <v>45.97141753315951</v>
      </c>
      <c r="N16" s="11">
        <v>5.7143902086753711</v>
      </c>
      <c r="O16" s="11">
        <f t="shared" si="2"/>
        <v>82.637335867832221</v>
      </c>
      <c r="Q16" s="10" t="str">
        <f>name!E12</f>
        <v>Elementary occupations</v>
      </c>
      <c r="R16" s="11">
        <v>26.00922902585782</v>
      </c>
      <c r="S16" s="11">
        <v>20.112192674953342</v>
      </c>
      <c r="T16" s="11">
        <v>3.4270471514233667</v>
      </c>
      <c r="U16" s="11">
        <f t="shared" si="3"/>
        <v>49.548468852234528</v>
      </c>
      <c r="V16" s="11"/>
      <c r="W16" s="11">
        <v>20.673721749177986</v>
      </c>
      <c r="X16" s="11">
        <v>18.990480745680543</v>
      </c>
      <c r="Y16" s="11">
        <v>2.9997065146917219</v>
      </c>
      <c r="Z16" s="11">
        <f t="shared" si="4"/>
        <v>42.663909009550252</v>
      </c>
      <c r="AA16" s="11"/>
      <c r="AB16" s="11">
        <v>21.142253437817917</v>
      </c>
      <c r="AC16" s="11">
        <v>17.50534583488777</v>
      </c>
      <c r="AD16" s="11">
        <v>3.8426538396239267</v>
      </c>
      <c r="AE16" s="11">
        <f t="shared" si="5"/>
        <v>42.490253112329619</v>
      </c>
      <c r="AG16" s="10" t="str">
        <f>name!E12</f>
        <v>Elementary occupations</v>
      </c>
      <c r="AH16" s="11">
        <v>10.182192293342226</v>
      </c>
      <c r="AI16" s="11">
        <v>35.61264651894767</v>
      </c>
      <c r="AJ16" s="11">
        <v>1.9343412063819383</v>
      </c>
      <c r="AK16" s="11">
        <f t="shared" si="6"/>
        <v>47.729180018671833</v>
      </c>
      <c r="AL16" s="11"/>
      <c r="AM16" s="11">
        <v>8.4756784266162537</v>
      </c>
      <c r="AN16" s="11">
        <v>32.286471767546637</v>
      </c>
      <c r="AO16" s="11">
        <v>1.2438221523085551</v>
      </c>
      <c r="AP16" s="11">
        <f t="shared" si="7"/>
        <v>42.005972346471445</v>
      </c>
      <c r="AQ16" s="11"/>
      <c r="AR16" s="11">
        <v>9.8092746881794248</v>
      </c>
      <c r="AS16" s="11">
        <v>28.466071698271758</v>
      </c>
      <c r="AT16" s="11">
        <v>1.8717363690514444</v>
      </c>
      <c r="AU16" s="11">
        <f t="shared" si="8"/>
        <v>40.14708275550263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495.92054367931837</v>
      </c>
      <c r="C18" s="34">
        <f t="shared" ref="C18:D18" si="9">SUM(C8:C16)</f>
        <v>240.42899620489126</v>
      </c>
      <c r="D18" s="34">
        <f t="shared" si="9"/>
        <v>128.65546011579025</v>
      </c>
      <c r="E18" s="34">
        <f t="shared" si="0"/>
        <v>865.00499999999988</v>
      </c>
      <c r="F18" s="34"/>
      <c r="G18" s="34">
        <f>SUM(G8:G16)</f>
        <v>495.86869149151443</v>
      </c>
      <c r="H18" s="34">
        <f t="shared" ref="H18:I18" si="10">SUM(H8:H16)</f>
        <v>251.9744758082814</v>
      </c>
      <c r="I18" s="34">
        <f t="shared" si="10"/>
        <v>116.79683270020446</v>
      </c>
      <c r="J18" s="34">
        <f t="shared" ref="J18" si="11">SUM(G18:I18)</f>
        <v>864.64000000000033</v>
      </c>
      <c r="K18" s="34"/>
      <c r="L18" s="34">
        <f>SUM(L8:L16)</f>
        <v>532.88965823941896</v>
      </c>
      <c r="M18" s="34">
        <f t="shared" ref="M18:N18" si="12">SUM(M8:M16)</f>
        <v>262.15609933232406</v>
      </c>
      <c r="N18" s="34">
        <f t="shared" si="12"/>
        <v>130.43224242825681</v>
      </c>
      <c r="O18" s="34">
        <f>SUM(L18:N18)</f>
        <v>925.47799999999984</v>
      </c>
      <c r="Q18" s="231" t="str">
        <f>name!E3</f>
        <v>All occupations</v>
      </c>
      <c r="R18" s="34">
        <f>SUM(R8:R16)</f>
        <v>307.15068075276395</v>
      </c>
      <c r="S18" s="34">
        <f t="shared" ref="S18:T18" si="13">SUM(S8:S16)</f>
        <v>66.706198327959882</v>
      </c>
      <c r="T18" s="34">
        <f t="shared" si="13"/>
        <v>77.632081424832975</v>
      </c>
      <c r="U18" s="34">
        <f t="shared" ref="U18" si="14">SUM(R18:T18)</f>
        <v>451.4889605055568</v>
      </c>
      <c r="V18" s="34"/>
      <c r="W18" s="34">
        <f>SUM(W8:W16)</f>
        <v>298.6378463360129</v>
      </c>
      <c r="X18" s="34">
        <f t="shared" ref="X18:Y18" si="15">SUM(X8:X16)</f>
        <v>75.651454484960766</v>
      </c>
      <c r="Y18" s="34">
        <f t="shared" si="15"/>
        <v>66.807917037411045</v>
      </c>
      <c r="Z18" s="34">
        <f t="shared" ref="Z18" si="16">SUM(W18:Y18)</f>
        <v>441.09721785838474</v>
      </c>
      <c r="AA18" s="34"/>
      <c r="AB18" s="34">
        <f>SUM(AB8:AB16)</f>
        <v>313.64524983471023</v>
      </c>
      <c r="AC18" s="34">
        <f t="shared" ref="AC18:AD18" si="17">SUM(AC8:AC16)</f>
        <v>84.374709454354132</v>
      </c>
      <c r="AD18" s="34">
        <f t="shared" si="17"/>
        <v>75.478712210428071</v>
      </c>
      <c r="AE18" s="34">
        <f t="shared" ref="AE18" si="18">SUM(AB18:AD18)</f>
        <v>473.49867149949239</v>
      </c>
      <c r="AG18" s="231" t="str">
        <f>name!E3</f>
        <v>All occupations</v>
      </c>
      <c r="AH18" s="34">
        <f>SUM(AH8:AH16)</f>
        <v>188.76986292655437</v>
      </c>
      <c r="AI18" s="34">
        <f t="shared" ref="AI18:AJ18" si="19">SUM(AI8:AI16)</f>
        <v>173.72279787693139</v>
      </c>
      <c r="AJ18" s="34">
        <f t="shared" si="19"/>
        <v>51.02337869095728</v>
      </c>
      <c r="AK18" s="34">
        <f t="shared" si="6"/>
        <v>413.51603949444302</v>
      </c>
      <c r="AL18" s="34"/>
      <c r="AM18" s="34">
        <f>SUM(AM8:AM16)</f>
        <v>197.23084515550158</v>
      </c>
      <c r="AN18" s="34">
        <f t="shared" ref="AN18:AO18" si="20">SUM(AN8:AN16)</f>
        <v>176.32302132332063</v>
      </c>
      <c r="AO18" s="34">
        <f t="shared" si="20"/>
        <v>49.988915662793424</v>
      </c>
      <c r="AP18" s="34">
        <f t="shared" si="7"/>
        <v>423.54278214161565</v>
      </c>
      <c r="AQ18" s="34"/>
      <c r="AR18" s="34">
        <f>SUM(AR8:AR16)</f>
        <v>219.24440840470876</v>
      </c>
      <c r="AS18" s="34">
        <f t="shared" ref="AS18:AT18" si="21">SUM(AS8:AS16)</f>
        <v>177.7813898779699</v>
      </c>
      <c r="AT18" s="34">
        <f t="shared" si="21"/>
        <v>54.953530217828721</v>
      </c>
      <c r="AU18" s="34">
        <f t="shared" si="8"/>
        <v>451.97932850050739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14.486697592305978</v>
      </c>
      <c r="C26" s="18">
        <f t="shared" ref="C26:O26" si="22">C8/C$18*100</f>
        <v>4.4075180815800179</v>
      </c>
      <c r="D26" s="18">
        <f t="shared" si="22"/>
        <v>13.512014732682132</v>
      </c>
      <c r="E26" s="18">
        <f t="shared" si="22"/>
        <v>11.540211405399972</v>
      </c>
      <c r="F26" s="18"/>
      <c r="G26" s="18">
        <f t="shared" si="22"/>
        <v>15.488994345097565</v>
      </c>
      <c r="H26" s="18">
        <f t="shared" si="22"/>
        <v>6.2172505318089062</v>
      </c>
      <c r="I26" s="18">
        <f t="shared" si="22"/>
        <v>15.237727013819072</v>
      </c>
      <c r="J26" s="18">
        <f t="shared" si="22"/>
        <v>12.753069549070956</v>
      </c>
      <c r="K26" s="18"/>
      <c r="L26" s="18">
        <f t="shared" si="22"/>
        <v>14.320019291604174</v>
      </c>
      <c r="M26" s="18">
        <f t="shared" si="22"/>
        <v>7.3028860492364416</v>
      </c>
      <c r="N26" s="18">
        <f t="shared" si="22"/>
        <v>15.704918778305348</v>
      </c>
      <c r="O26" s="18">
        <f t="shared" si="22"/>
        <v>12.52748750400238</v>
      </c>
      <c r="Q26" t="str">
        <f>$A$8</f>
        <v>Managers, directors and senior officials</v>
      </c>
      <c r="R26" s="18">
        <f>R8/R$18*100</f>
        <v>16.275379002022387</v>
      </c>
      <c r="S26" s="18">
        <f t="shared" ref="S26:U26" si="23">S8/S$18*100</f>
        <v>5.5020302932186995</v>
      </c>
      <c r="T26" s="18">
        <f t="shared" si="23"/>
        <v>14.559757413409653</v>
      </c>
      <c r="U26" s="18">
        <f t="shared" si="23"/>
        <v>14.388652005346172</v>
      </c>
      <c r="V26" s="18"/>
      <c r="W26" s="18">
        <f t="shared" ref="W26:Z26" si="24">W8/W$18*100</f>
        <v>17.328309673326913</v>
      </c>
      <c r="X26" s="18">
        <f t="shared" si="24"/>
        <v>7.2889377088300566</v>
      </c>
      <c r="Y26" s="18">
        <f t="shared" si="24"/>
        <v>16.426905550171327</v>
      </c>
      <c r="Z26" s="18">
        <f t="shared" si="24"/>
        <v>15.469957387437287</v>
      </c>
      <c r="AA26" s="18"/>
      <c r="AB26" s="18">
        <f t="shared" ref="AB26:AE26" si="25">AB8/AB$18*100</f>
        <v>15.748469596650297</v>
      </c>
      <c r="AC26" s="18">
        <f t="shared" si="25"/>
        <v>6.9279711813678579</v>
      </c>
      <c r="AD26" s="18">
        <f t="shared" si="25"/>
        <v>17.121683224309432</v>
      </c>
      <c r="AE26" s="18">
        <f t="shared" si="25"/>
        <v>14.395607100124344</v>
      </c>
      <c r="AG26" t="str">
        <f>$A$8</f>
        <v>Managers, directors and senior officials</v>
      </c>
      <c r="AH26" s="18">
        <f>AH8/AH$18*100</f>
        <v>11.576303400527818</v>
      </c>
      <c r="AI26" s="18">
        <f t="shared" ref="AI26:AK26" si="26">AI8/AI$18*100</f>
        <v>3.9872465366002654</v>
      </c>
      <c r="AJ26" s="18">
        <f t="shared" si="26"/>
        <v>11.917874023279715</v>
      </c>
      <c r="AK26" s="18">
        <f t="shared" si="26"/>
        <v>8.430200274746328</v>
      </c>
      <c r="AL26" s="18"/>
      <c r="AM26" s="18">
        <f t="shared" ref="AM26:AP26" si="27">AM8/AM$18*100</f>
        <v>12.703987933335972</v>
      </c>
      <c r="AN26" s="18">
        <f t="shared" si="27"/>
        <v>5.7574427705417843</v>
      </c>
      <c r="AO26" s="18">
        <f t="shared" si="27"/>
        <v>13.648443870827782</v>
      </c>
      <c r="AP26" s="18">
        <f t="shared" si="27"/>
        <v>9.9235757711886396</v>
      </c>
      <c r="AQ26" s="18"/>
      <c r="AR26" s="18">
        <f t="shared" ref="AR26:AU26" si="28">AR8/AR$18*100</f>
        <v>12.27651607953762</v>
      </c>
      <c r="AS26" s="18">
        <f t="shared" si="28"/>
        <v>7.4808199323512179</v>
      </c>
      <c r="AT26" s="18">
        <f t="shared" si="28"/>
        <v>13.758991820273167</v>
      </c>
      <c r="AU26" s="18">
        <f t="shared" si="28"/>
        <v>10.57042422435967</v>
      </c>
    </row>
    <row r="27" spans="1:47" x14ac:dyDescent="0.2">
      <c r="A27" t="str">
        <f>$A$9</f>
        <v>Professional occupations</v>
      </c>
      <c r="B27" s="18">
        <f t="shared" ref="B27:B34" si="29">B9/B$18*100</f>
        <v>25.938315609187612</v>
      </c>
      <c r="C27" s="18">
        <f t="shared" ref="C27:O27" si="30">C9/C$18*100</f>
        <v>12.989358685733288</v>
      </c>
      <c r="D27" s="18">
        <f t="shared" si="30"/>
        <v>21.406864928061569</v>
      </c>
      <c r="E27" s="18">
        <f t="shared" si="30"/>
        <v>21.665160439704451</v>
      </c>
      <c r="F27" s="18"/>
      <c r="G27" s="18">
        <f t="shared" si="30"/>
        <v>29.45489810144608</v>
      </c>
      <c r="H27" s="18">
        <f t="shared" si="30"/>
        <v>15.365778955865835</v>
      </c>
      <c r="I27" s="18">
        <f t="shared" si="30"/>
        <v>21.974982292006374</v>
      </c>
      <c r="J27" s="18">
        <f t="shared" si="30"/>
        <v>24.338631346825952</v>
      </c>
      <c r="K27" s="18"/>
      <c r="L27" s="18">
        <f t="shared" si="30"/>
        <v>33.339750313713253</v>
      </c>
      <c r="M27" s="18">
        <f t="shared" si="30"/>
        <v>17.288079930340043</v>
      </c>
      <c r="N27" s="18">
        <f t="shared" si="30"/>
        <v>20.100942258906922</v>
      </c>
      <c r="O27" s="18">
        <f t="shared" si="30"/>
        <v>26.927052532524538</v>
      </c>
      <c r="Q27" t="str">
        <f>$A$9</f>
        <v>Professional occupations</v>
      </c>
      <c r="R27" s="18">
        <f t="shared" ref="R27:U27" si="31">R9/R$18*100</f>
        <v>25.899858362007645</v>
      </c>
      <c r="S27" s="18">
        <f t="shared" si="31"/>
        <v>9.8288005001542942</v>
      </c>
      <c r="T27" s="18">
        <f t="shared" si="31"/>
        <v>21.617712879776604</v>
      </c>
      <c r="U27" s="18">
        <f t="shared" si="31"/>
        <v>22.789104472810031</v>
      </c>
      <c r="V27" s="18"/>
      <c r="W27" s="18">
        <f t="shared" ref="W27:Z27" si="32">W9/W$18*100</f>
        <v>29.320217019553773</v>
      </c>
      <c r="X27" s="18">
        <f t="shared" si="32"/>
        <v>13.050920012239898</v>
      </c>
      <c r="Y27" s="18">
        <f t="shared" si="32"/>
        <v>20.936510942934344</v>
      </c>
      <c r="Z27" s="18">
        <f t="shared" si="32"/>
        <v>25.260128110403329</v>
      </c>
      <c r="AA27" s="18"/>
      <c r="AB27" s="18">
        <f t="shared" ref="AB27:AE27" si="33">AB9/AB$18*100</f>
        <v>34.377503413756287</v>
      </c>
      <c r="AC27" s="18">
        <f t="shared" si="33"/>
        <v>16.397016355314395</v>
      </c>
      <c r="AD27" s="18">
        <f t="shared" si="33"/>
        <v>17.386896808603719</v>
      </c>
      <c r="AE27" s="18">
        <f t="shared" si="33"/>
        <v>28.465073989679819</v>
      </c>
      <c r="AG27" t="str">
        <f>$A$9</f>
        <v>Professional occupations</v>
      </c>
      <c r="AH27" s="18">
        <f t="shared" ref="AH27:AK27" si="34">AH9/AH$18*100</f>
        <v>26.00089005548999</v>
      </c>
      <c r="AI27" s="18">
        <f>AI9/AI$18*100</f>
        <v>14.20295197188128</v>
      </c>
      <c r="AJ27" s="18">
        <f t="shared" si="34"/>
        <v>21.086059725118378</v>
      </c>
      <c r="AK27" s="18">
        <f t="shared" si="34"/>
        <v>20.438005324285811</v>
      </c>
      <c r="AL27" s="18"/>
      <c r="AM27" s="18">
        <f t="shared" ref="AM27:AP27" si="35">AM9/AM$18*100</f>
        <v>29.658825982030983</v>
      </c>
      <c r="AN27" s="18">
        <f t="shared" si="35"/>
        <v>16.358970002040703</v>
      </c>
      <c r="AO27" s="18">
        <f t="shared" si="35"/>
        <v>23.362852119040245</v>
      </c>
      <c r="AP27" s="18">
        <f t="shared" si="35"/>
        <v>23.378941615781091</v>
      </c>
      <c r="AQ27" s="18"/>
      <c r="AR27" s="18">
        <f t="shared" ref="AR27:AU27" si="36">AR9/AR$18*100</f>
        <v>31.855168185949552</v>
      </c>
      <c r="AS27" s="18">
        <f t="shared" si="36"/>
        <v>17.710977008036156</v>
      </c>
      <c r="AT27" s="18">
        <f t="shared" si="36"/>
        <v>23.828685584175535</v>
      </c>
      <c r="AU27" s="18">
        <f t="shared" si="36"/>
        <v>25.315803807683945</v>
      </c>
    </row>
    <row r="28" spans="1:47" x14ac:dyDescent="0.2">
      <c r="A28" t="str">
        <f>$A$10</f>
        <v>Associate professional occupations</v>
      </c>
      <c r="B28" s="18">
        <f t="shared" si="29"/>
        <v>15.166264724801714</v>
      </c>
      <c r="C28" s="18">
        <f t="shared" ref="C28:O28" si="37">C10/C$18*100</f>
        <v>8.2538636889260424</v>
      </c>
      <c r="D28" s="18">
        <f t="shared" si="37"/>
        <v>17.881128834482222</v>
      </c>
      <c r="E28" s="18">
        <f t="shared" si="37"/>
        <v>13.648748003813457</v>
      </c>
      <c r="F28" s="18"/>
      <c r="G28" s="18">
        <f t="shared" si="37"/>
        <v>16.337379319224983</v>
      </c>
      <c r="H28" s="18">
        <f t="shared" si="37"/>
        <v>9.1121122999464568</v>
      </c>
      <c r="I28" s="18">
        <f t="shared" si="37"/>
        <v>17.124322863964593</v>
      </c>
      <c r="J28" s="18">
        <f t="shared" si="37"/>
        <v>14.338084403169615</v>
      </c>
      <c r="K28" s="18"/>
      <c r="L28" s="18">
        <f t="shared" si="37"/>
        <v>16.90852676947846</v>
      </c>
      <c r="M28" s="18">
        <f t="shared" si="37"/>
        <v>10.509525525008982</v>
      </c>
      <c r="N28" s="18">
        <f t="shared" si="37"/>
        <v>16.708771328828114</v>
      </c>
      <c r="O28" s="18">
        <f t="shared" si="37"/>
        <v>15.0677571823742</v>
      </c>
      <c r="Q28" t="str">
        <f>$A$10</f>
        <v>Associate professional occupations</v>
      </c>
      <c r="R28" s="18">
        <f t="shared" ref="R28:U28" si="38">R10/R$18*100</f>
        <v>15.428521482767923</v>
      </c>
      <c r="S28" s="18">
        <f t="shared" si="38"/>
        <v>8.2195410026548004</v>
      </c>
      <c r="T28" s="18">
        <f t="shared" si="38"/>
        <v>14.097437804504029</v>
      </c>
      <c r="U28" s="18">
        <f t="shared" si="38"/>
        <v>14.13453972629511</v>
      </c>
      <c r="V28" s="18"/>
      <c r="W28" s="18">
        <f t="shared" ref="W28:Z28" si="39">W10/W$18*100</f>
        <v>16.376971656259045</v>
      </c>
      <c r="X28" s="18">
        <f t="shared" si="39"/>
        <v>9.3487486496474617</v>
      </c>
      <c r="Y28" s="18">
        <f t="shared" si="39"/>
        <v>12.799427778555994</v>
      </c>
      <c r="Z28" s="18">
        <f t="shared" si="39"/>
        <v>14.629729741617112</v>
      </c>
      <c r="AA28" s="18"/>
      <c r="AB28" s="18">
        <f t="shared" ref="AB28:AE28" si="40">AB10/AB$18*100</f>
        <v>15.244029371044936</v>
      </c>
      <c r="AC28" s="18">
        <f t="shared" si="40"/>
        <v>8.9164782969029819</v>
      </c>
      <c r="AD28" s="18">
        <f t="shared" si="40"/>
        <v>12.704555661003011</v>
      </c>
      <c r="AE28" s="18">
        <f t="shared" si="40"/>
        <v>13.711688242258276</v>
      </c>
      <c r="AG28" t="str">
        <f>$A$10</f>
        <v>Associate professional occupations</v>
      </c>
      <c r="AH28" s="18">
        <f t="shared" ref="AH28:AK28" si="41">AH10/AH$18*100</f>
        <v>14.739542257070351</v>
      </c>
      <c r="AI28" s="18">
        <f t="shared" si="41"/>
        <v>8.2670429373927821</v>
      </c>
      <c r="AJ28" s="18">
        <f t="shared" si="41"/>
        <v>23.638015533514871</v>
      </c>
      <c r="AK28" s="18">
        <f t="shared" si="41"/>
        <v>13.118346329253047</v>
      </c>
      <c r="AL28" s="18"/>
      <c r="AM28" s="18">
        <f t="shared" ref="AM28:AP28" si="42">AM10/AM$18*100</f>
        <v>16.277430429111256</v>
      </c>
      <c r="AN28" s="18">
        <f t="shared" si="42"/>
        <v>9.0105833906495434</v>
      </c>
      <c r="AO28" s="18">
        <f t="shared" si="42"/>
        <v>22.904348860338413</v>
      </c>
      <c r="AP28" s="18">
        <f t="shared" si="42"/>
        <v>14.034351338141141</v>
      </c>
      <c r="AQ28" s="18"/>
      <c r="AR28" s="18">
        <f t="shared" ref="AR28:AU28" si="43">AR10/AR$18*100</f>
        <v>19.289712707945913</v>
      </c>
      <c r="AS28" s="18">
        <f t="shared" si="43"/>
        <v>11.265582709120155</v>
      </c>
      <c r="AT28" s="18">
        <f t="shared" si="43"/>
        <v>22.208564350718547</v>
      </c>
      <c r="AU28" s="18">
        <f t="shared" si="43"/>
        <v>16.488390386412199</v>
      </c>
    </row>
    <row r="29" spans="1:47" x14ac:dyDescent="0.2">
      <c r="A29" t="str">
        <f>$A$11</f>
        <v>Administrative and secretarial occupations</v>
      </c>
      <c r="B29" s="18">
        <f t="shared" si="29"/>
        <v>10.180044515267838</v>
      </c>
      <c r="C29" s="18">
        <f t="shared" ref="C29:O29" si="44">C11/C$18*100</f>
        <v>15.740634526541502</v>
      </c>
      <c r="D29" s="18">
        <f t="shared" si="44"/>
        <v>4.3824519895781986</v>
      </c>
      <c r="E29" s="18">
        <f t="shared" si="44"/>
        <v>10.863318185085937</v>
      </c>
      <c r="F29" s="18"/>
      <c r="G29" s="18">
        <f t="shared" si="44"/>
        <v>9.6032476208489292</v>
      </c>
      <c r="H29" s="18">
        <f t="shared" si="44"/>
        <v>14.264000678131817</v>
      </c>
      <c r="I29" s="18">
        <f t="shared" si="44"/>
        <v>3.9371228635603348</v>
      </c>
      <c r="J29" s="18">
        <f t="shared" si="44"/>
        <v>10.196101737180786</v>
      </c>
      <c r="K29" s="18"/>
      <c r="L29" s="18">
        <f t="shared" si="44"/>
        <v>8.4395754957099438</v>
      </c>
      <c r="M29" s="18">
        <f t="shared" si="44"/>
        <v>11.861977190707261</v>
      </c>
      <c r="N29" s="18">
        <f t="shared" si="44"/>
        <v>3.7685250413166593</v>
      </c>
      <c r="O29" s="18">
        <f t="shared" si="44"/>
        <v>8.7507097349320411</v>
      </c>
      <c r="Q29" t="str">
        <f>$A$11</f>
        <v>Administrative and secretarial occupations</v>
      </c>
      <c r="R29" s="18">
        <f t="shared" ref="R29:U29" si="45">R11/R$18*100</f>
        <v>4.6340241586542472</v>
      </c>
      <c r="S29" s="18">
        <f t="shared" si="45"/>
        <v>5.4123314774300262</v>
      </c>
      <c r="T29" s="18">
        <f t="shared" si="45"/>
        <v>1.8960958419171188</v>
      </c>
      <c r="U29" s="18">
        <f t="shared" si="45"/>
        <v>4.2782388223437797</v>
      </c>
      <c r="V29" s="18"/>
      <c r="W29" s="18">
        <f t="shared" ref="W29:Z29" si="46">W11/W$18*100</f>
        <v>4.8510735920547479</v>
      </c>
      <c r="X29" s="18">
        <f t="shared" si="46"/>
        <v>5.6908453504108998</v>
      </c>
      <c r="Y29" s="18">
        <f t="shared" si="46"/>
        <v>1.5861971849796848</v>
      </c>
      <c r="Z29" s="18">
        <f t="shared" si="46"/>
        <v>4.5006074568639631</v>
      </c>
      <c r="AA29" s="18"/>
      <c r="AB29" s="18">
        <f t="shared" ref="AB29:AE29" si="47">AB11/AB$18*100</f>
        <v>5.4661133546344765</v>
      </c>
      <c r="AC29" s="18">
        <f t="shared" si="47"/>
        <v>4.4225258774707825</v>
      </c>
      <c r="AD29" s="18">
        <f t="shared" si="47"/>
        <v>1.9636859226371162</v>
      </c>
      <c r="AE29" s="18">
        <f t="shared" si="47"/>
        <v>4.7218428348513948</v>
      </c>
      <c r="AG29" t="str">
        <f>$A$11</f>
        <v>Administrative and secretarial occupations</v>
      </c>
      <c r="AH29" s="18">
        <f t="shared" ref="AH29:AK29" si="48">AH11/AH$18*100</f>
        <v>19.20406933360087</v>
      </c>
      <c r="AI29" s="18">
        <f t="shared" si="48"/>
        <v>19.70650337049932</v>
      </c>
      <c r="AJ29" s="18">
        <f t="shared" si="48"/>
        <v>8.1654433919207356</v>
      </c>
      <c r="AK29" s="18">
        <f t="shared" si="48"/>
        <v>18.053101294746927</v>
      </c>
      <c r="AL29" s="18"/>
      <c r="AM29" s="18">
        <f t="shared" ref="AM29:AP29" si="49">AM11/AM$18*100</f>
        <v>16.798770290003997</v>
      </c>
      <c r="AN29" s="18">
        <f t="shared" si="49"/>
        <v>17.942315995099438</v>
      </c>
      <c r="AO29" s="18">
        <f t="shared" si="49"/>
        <v>7.0790283362696549</v>
      </c>
      <c r="AP29" s="18">
        <f t="shared" si="49"/>
        <v>16.127655259762342</v>
      </c>
      <c r="AQ29" s="18"/>
      <c r="AR29" s="18">
        <f t="shared" ref="AR29:AU29" si="50">AR11/AR$18*100</f>
        <v>12.693331762050555</v>
      </c>
      <c r="AS29" s="18">
        <f t="shared" si="50"/>
        <v>15.392726632395167</v>
      </c>
      <c r="AT29" s="18">
        <f t="shared" si="50"/>
        <v>6.2474728338415417</v>
      </c>
      <c r="AU29" s="18">
        <f t="shared" si="50"/>
        <v>12.971396400327459</v>
      </c>
    </row>
    <row r="30" spans="1:47" x14ac:dyDescent="0.2">
      <c r="A30" t="str">
        <f>$A$12</f>
        <v>Skilled trades occupations</v>
      </c>
      <c r="B30" s="18">
        <f t="shared" si="29"/>
        <v>9.3582758640553596</v>
      </c>
      <c r="C30" s="18">
        <f t="shared" ref="C30:O30" si="51">C12/C$18*100</f>
        <v>3.3561149321019399</v>
      </c>
      <c r="D30" s="18">
        <f t="shared" si="51"/>
        <v>20.934852491089014</v>
      </c>
      <c r="E30" s="18">
        <f t="shared" si="51"/>
        <v>9.4117972478472947</v>
      </c>
      <c r="F30" s="18"/>
      <c r="G30" s="18">
        <f t="shared" si="51"/>
        <v>7.5513281380346369</v>
      </c>
      <c r="H30" s="18">
        <f t="shared" si="51"/>
        <v>2.7911691966258187</v>
      </c>
      <c r="I30" s="18">
        <f t="shared" si="51"/>
        <v>20.495725586749142</v>
      </c>
      <c r="J30" s="18">
        <f t="shared" si="51"/>
        <v>7.9126647280569253</v>
      </c>
      <c r="K30" s="18"/>
      <c r="L30" s="18">
        <f t="shared" si="51"/>
        <v>6.2869708951193992</v>
      </c>
      <c r="M30" s="18">
        <f t="shared" si="51"/>
        <v>3.6149085485709582</v>
      </c>
      <c r="N30" s="18">
        <f t="shared" si="51"/>
        <v>21.784447753867859</v>
      </c>
      <c r="O30" s="18">
        <f t="shared" si="51"/>
        <v>7.7142044076639031</v>
      </c>
      <c r="Q30" t="str">
        <f>$A$12</f>
        <v>Skilled trades occupations</v>
      </c>
      <c r="R30" s="18">
        <f t="shared" ref="R30:U30" si="52">R12/R$18*100</f>
        <v>13.748645714972474</v>
      </c>
      <c r="S30" s="18">
        <f t="shared" si="52"/>
        <v>7.4402816284371314</v>
      </c>
      <c r="T30" s="18">
        <f t="shared" si="52"/>
        <v>30.813451654475976</v>
      </c>
      <c r="U30" s="18">
        <f t="shared" si="52"/>
        <v>15.750841775981097</v>
      </c>
      <c r="V30" s="18"/>
      <c r="W30" s="18">
        <f t="shared" ref="W30:Z30" si="53">W12/W$18*100</f>
        <v>11.197359825475456</v>
      </c>
      <c r="X30" s="18">
        <f t="shared" si="53"/>
        <v>5.4437112424322436</v>
      </c>
      <c r="Y30" s="18">
        <f t="shared" si="53"/>
        <v>31.459872599424273</v>
      </c>
      <c r="Z30" s="18">
        <f t="shared" si="53"/>
        <v>13.279495806581924</v>
      </c>
      <c r="AA30" s="18"/>
      <c r="AB30" s="18">
        <f t="shared" ref="AB30:AE30" si="54">AB12/AB$18*100</f>
        <v>9.0431922752969829</v>
      </c>
      <c r="AC30" s="18">
        <f t="shared" si="54"/>
        <v>6.5535801725395508</v>
      </c>
      <c r="AD30" s="18">
        <f t="shared" si="54"/>
        <v>32.575898021606797</v>
      </c>
      <c r="AE30" s="18">
        <f t="shared" si="54"/>
        <v>12.350821464148643</v>
      </c>
      <c r="AG30" t="str">
        <f>$A$12</f>
        <v>Skilled trades occupations</v>
      </c>
      <c r="AH30" s="18">
        <f t="shared" ref="AH30:AK30" si="55">AH12/AH$18*100</f>
        <v>2.2146297991627417</v>
      </c>
      <c r="AI30" s="18">
        <f t="shared" si="55"/>
        <v>1.7878738205168894</v>
      </c>
      <c r="AJ30" s="18">
        <f t="shared" si="55"/>
        <v>5.9045617833656827</v>
      </c>
      <c r="AK30" s="18">
        <f t="shared" si="55"/>
        <v>2.4906421988083194</v>
      </c>
      <c r="AL30" s="18"/>
      <c r="AM30" s="18">
        <f t="shared" ref="AM30:AP30" si="56">AM12/AM$18*100</f>
        <v>2.0306751694195198</v>
      </c>
      <c r="AN30" s="18">
        <f t="shared" si="56"/>
        <v>1.6530950963652142</v>
      </c>
      <c r="AO30" s="18">
        <f t="shared" si="56"/>
        <v>5.8426407118961974</v>
      </c>
      <c r="AP30" s="18">
        <f t="shared" si="56"/>
        <v>2.3233964008215273</v>
      </c>
      <c r="AQ30" s="18"/>
      <c r="AR30" s="18">
        <f t="shared" ref="AR30:AU30" si="57">AR12/AR$18*100</f>
        <v>2.3439935135033112</v>
      </c>
      <c r="AS30" s="18">
        <f t="shared" si="57"/>
        <v>2.2202205858753206</v>
      </c>
      <c r="AT30" s="18">
        <f t="shared" si="57"/>
        <v>6.9623832593187096</v>
      </c>
      <c r="AU30" s="18">
        <f t="shared" si="57"/>
        <v>2.8568317844932798</v>
      </c>
    </row>
    <row r="31" spans="1:47" x14ac:dyDescent="0.2">
      <c r="A31" t="str">
        <f>$A$13</f>
        <v>Caring, leisure and other service occupations</v>
      </c>
      <c r="B31" s="18">
        <f t="shared" si="29"/>
        <v>7.5853443464345744</v>
      </c>
      <c r="C31" s="18">
        <f t="shared" ref="C31:O31" si="58">C13/C$18*100</f>
        <v>13.637044575485934</v>
      </c>
      <c r="D31" s="18">
        <f t="shared" si="58"/>
        <v>8.6569376680112118</v>
      </c>
      <c r="E31" s="18">
        <f t="shared" si="58"/>
        <v>9.4268025382926321</v>
      </c>
      <c r="F31" s="18"/>
      <c r="G31" s="18">
        <f t="shared" si="58"/>
        <v>7.0440072595319734</v>
      </c>
      <c r="H31" s="18">
        <f t="shared" si="58"/>
        <v>12.986488579293228</v>
      </c>
      <c r="I31" s="18">
        <f t="shared" si="58"/>
        <v>9.5298439594496642</v>
      </c>
      <c r="J31" s="18">
        <f t="shared" si="58"/>
        <v>9.1115630847397604</v>
      </c>
      <c r="K31" s="18"/>
      <c r="L31" s="18">
        <f t="shared" si="58"/>
        <v>7.3752980880185923</v>
      </c>
      <c r="M31" s="18">
        <f t="shared" si="58"/>
        <v>12.300087763775348</v>
      </c>
      <c r="N31" s="18">
        <f t="shared" si="58"/>
        <v>9.5463013719813787</v>
      </c>
      <c r="O31" s="18">
        <f t="shared" si="58"/>
        <v>9.0762920371722924</v>
      </c>
      <c r="Q31" t="str">
        <f>$A$13</f>
        <v>Caring, leisure and other service occupations</v>
      </c>
      <c r="R31" s="18">
        <f t="shared" ref="R31:U31" si="59">R13/R$18*100</f>
        <v>3.8913438571691579</v>
      </c>
      <c r="S31" s="18">
        <f t="shared" si="59"/>
        <v>7.5927831995196833</v>
      </c>
      <c r="T31" s="18">
        <f t="shared" si="59"/>
        <v>1.7900752416835426</v>
      </c>
      <c r="U31" s="18">
        <f t="shared" si="59"/>
        <v>4.0769144866771434</v>
      </c>
      <c r="V31" s="18"/>
      <c r="W31" s="18">
        <f t="shared" ref="W31:Z31" si="60">W13/W$18*100</f>
        <v>3.6371863838861223</v>
      </c>
      <c r="X31" s="18">
        <f t="shared" si="60"/>
        <v>7.3943211780695934</v>
      </c>
      <c r="Y31" s="18">
        <f t="shared" si="60"/>
        <v>1.7771858800378078</v>
      </c>
      <c r="Z31" s="18">
        <f t="shared" si="60"/>
        <v>3.9998500916784279</v>
      </c>
      <c r="AA31" s="18"/>
      <c r="AB31" s="18">
        <f t="shared" ref="AB31:AE31" si="61">AB13/AB$18*100</f>
        <v>4.1392885356330638</v>
      </c>
      <c r="AC31" s="18">
        <f t="shared" si="61"/>
        <v>9.0287300884066521</v>
      </c>
      <c r="AD31" s="18">
        <f t="shared" si="61"/>
        <v>2.2703533510562748</v>
      </c>
      <c r="AE31" s="18">
        <f t="shared" si="61"/>
        <v>4.7126383797054228</v>
      </c>
      <c r="AG31" t="str">
        <f>$A$13</f>
        <v>Caring, leisure and other service occupations</v>
      </c>
      <c r="AH31" s="18">
        <f t="shared" ref="AH31:AK31" si="62">AH13/AH$18*100</f>
        <v>13.595915882529654</v>
      </c>
      <c r="AI31" s="18">
        <f t="shared" si="62"/>
        <v>15.957924178040228</v>
      </c>
      <c r="AJ31" s="18">
        <f t="shared" si="62"/>
        <v>19.104870295966986</v>
      </c>
      <c r="AK31" s="18">
        <f t="shared" si="62"/>
        <v>15.267967486085274</v>
      </c>
      <c r="AL31" s="18"/>
      <c r="AM31" s="18">
        <f t="shared" ref="AM31:AP31" si="63">AM13/AM$18*100</f>
        <v>12.202458253103989</v>
      </c>
      <c r="AN31" s="18">
        <f t="shared" si="63"/>
        <v>15.385809975052439</v>
      </c>
      <c r="AO31" s="18">
        <f t="shared" si="63"/>
        <v>19.890919628355636</v>
      </c>
      <c r="AP31" s="18">
        <f t="shared" si="63"/>
        <v>14.435139532740724</v>
      </c>
      <c r="AQ31" s="18"/>
      <c r="AR31" s="18">
        <f t="shared" ref="AR31:AU31" si="64">AR13/AR$18*100</f>
        <v>12.004647734427499</v>
      </c>
      <c r="AS31" s="18">
        <f t="shared" si="64"/>
        <v>13.852667893618891</v>
      </c>
      <c r="AT31" s="18">
        <f t="shared" si="64"/>
        <v>19.539821070398649</v>
      </c>
      <c r="AU31" s="18">
        <f t="shared" si="64"/>
        <v>13.647705107210836</v>
      </c>
    </row>
    <row r="32" spans="1:47" x14ac:dyDescent="0.2">
      <c r="A32" t="str">
        <f>$A$14</f>
        <v>Sales and customer service occupations</v>
      </c>
      <c r="B32" s="18">
        <f t="shared" si="29"/>
        <v>4.8963460043086906</v>
      </c>
      <c r="C32" s="18">
        <f t="shared" ref="C32:O32" si="65">C14/C$18*100</f>
        <v>15.991438321711643</v>
      </c>
      <c r="D32" s="18">
        <f t="shared" si="65"/>
        <v>3.8242233858949626</v>
      </c>
      <c r="E32" s="18">
        <f t="shared" si="65"/>
        <v>7.8207770537260108</v>
      </c>
      <c r="F32" s="18"/>
      <c r="G32" s="18">
        <f t="shared" si="65"/>
        <v>4.4585027433332272</v>
      </c>
      <c r="H32" s="18">
        <f t="shared" si="65"/>
        <v>16.247899215014275</v>
      </c>
      <c r="I32" s="18">
        <f t="shared" si="65"/>
        <v>2.6972854194253686</v>
      </c>
      <c r="J32" s="18">
        <f t="shared" si="65"/>
        <v>7.6562756787961552</v>
      </c>
      <c r="K32" s="18"/>
      <c r="L32" s="18">
        <f t="shared" si="65"/>
        <v>4.1910916103435545</v>
      </c>
      <c r="M32" s="18">
        <f t="shared" si="65"/>
        <v>16.270743438362139</v>
      </c>
      <c r="N32" s="18">
        <f t="shared" si="65"/>
        <v>2.0907130115657577</v>
      </c>
      <c r="O32" s="18">
        <f t="shared" si="65"/>
        <v>7.3168248140923442</v>
      </c>
      <c r="Q32" t="str">
        <f>$A$14</f>
        <v>Sales and customer service occupations</v>
      </c>
      <c r="R32" s="18">
        <f t="shared" ref="R32:U32" si="66">R14/R$18*100</f>
        <v>4.1427735286164928</v>
      </c>
      <c r="S32" s="18">
        <f t="shared" si="66"/>
        <v>19.119930420763399</v>
      </c>
      <c r="T32" s="18">
        <f t="shared" si="66"/>
        <v>3.4937267621529897</v>
      </c>
      <c r="U32" s="18">
        <f t="shared" si="66"/>
        <v>6.2440039674551571</v>
      </c>
      <c r="V32" s="18"/>
      <c r="W32" s="18">
        <f t="shared" ref="W32:Z32" si="67">W14/W$18*100</f>
        <v>3.9811305189190667</v>
      </c>
      <c r="X32" s="18">
        <f t="shared" si="67"/>
        <v>19.357085757212626</v>
      </c>
      <c r="Y32" s="18">
        <f t="shared" si="67"/>
        <v>2.6895852289418385</v>
      </c>
      <c r="Z32" s="18">
        <f t="shared" si="67"/>
        <v>6.422605739548211</v>
      </c>
      <c r="AA32" s="18"/>
      <c r="AB32" s="18">
        <f>AB14/AB$18*100</f>
        <v>4.1292358245346161</v>
      </c>
      <c r="AC32" s="18">
        <f t="shared" ref="AC32:AE32" si="68">AC14/AC$18*100</f>
        <v>19.346113662827886</v>
      </c>
      <c r="AD32" s="18">
        <f t="shared" si="68"/>
        <v>2.2867688066624856</v>
      </c>
      <c r="AE32" s="18">
        <f t="shared" si="68"/>
        <v>6.5470939464669513</v>
      </c>
      <c r="AG32" t="str">
        <f>$A$14</f>
        <v>Sales and customer service occupations</v>
      </c>
      <c r="AH32" s="18">
        <f t="shared" ref="AH32:AK32" si="69">AH14/AH$18*100</f>
        <v>6.1224967008076288</v>
      </c>
      <c r="AI32" s="18">
        <f t="shared" si="69"/>
        <v>14.790157793322717</v>
      </c>
      <c r="AJ32" s="18">
        <f t="shared" si="69"/>
        <v>4.3270740685275557</v>
      </c>
      <c r="AK32" s="18">
        <f t="shared" si="69"/>
        <v>9.5423442329433303</v>
      </c>
      <c r="AL32" s="18"/>
      <c r="AM32" s="18">
        <f t="shared" ref="AM32:AP32" si="70">AM14/AM$18*100</f>
        <v>5.1813177416022729</v>
      </c>
      <c r="AN32" s="18">
        <f t="shared" si="70"/>
        <v>14.913901632525794</v>
      </c>
      <c r="AO32" s="18">
        <f t="shared" si="70"/>
        <v>2.7075763745336148</v>
      </c>
      <c r="AP32" s="18">
        <f t="shared" si="70"/>
        <v>8.9410771224808627</v>
      </c>
      <c r="AQ32" s="18"/>
      <c r="AR32" s="18">
        <f t="shared" ref="AR32:AU32" si="71">AR14/AR$18*100</f>
        <v>4.2795808609243666</v>
      </c>
      <c r="AS32" s="18">
        <f t="shared" si="71"/>
        <v>14.811178579903212</v>
      </c>
      <c r="AT32" s="18">
        <f t="shared" si="71"/>
        <v>1.8214302398014126</v>
      </c>
      <c r="AU32" s="18">
        <f t="shared" si="71"/>
        <v>8.1232036023478429</v>
      </c>
    </row>
    <row r="33" spans="1:47" x14ac:dyDescent="0.2">
      <c r="A33" t="str">
        <f>$A$15</f>
        <v>Process, plant and machine operatives</v>
      </c>
      <c r="B33" s="18">
        <f t="shared" si="29"/>
        <v>5.0908847501501198</v>
      </c>
      <c r="C33" s="18">
        <f t="shared" ref="C33:O33" si="72">C15/C$18*100</f>
        <v>2.4467731655250922</v>
      </c>
      <c r="D33" s="18">
        <f t="shared" si="72"/>
        <v>5.2342808700082415</v>
      </c>
      <c r="E33" s="18">
        <f t="shared" si="72"/>
        <v>4.377279163632176</v>
      </c>
      <c r="F33" s="18"/>
      <c r="G33" s="18">
        <f t="shared" si="72"/>
        <v>4.1831910445216547</v>
      </c>
      <c r="H33" s="18">
        <f t="shared" si="72"/>
        <v>2.6652423285911508</v>
      </c>
      <c r="I33" s="18">
        <f t="shared" si="72"/>
        <v>5.3697333716332674</v>
      </c>
      <c r="J33" s="18">
        <f t="shared" si="72"/>
        <v>3.9011083900885071</v>
      </c>
      <c r="K33" s="18"/>
      <c r="L33" s="18">
        <f t="shared" si="72"/>
        <v>3.3305241881765744</v>
      </c>
      <c r="M33" s="18">
        <f t="shared" si="72"/>
        <v>3.3158968522381325</v>
      </c>
      <c r="N33" s="18">
        <f t="shared" si="72"/>
        <v>5.9142626408819083</v>
      </c>
      <c r="O33" s="18">
        <f t="shared" si="72"/>
        <v>3.6905199470181946</v>
      </c>
      <c r="Q33" t="str">
        <f>$A$15</f>
        <v>Process, plant and machine operatives</v>
      </c>
      <c r="R33" s="18">
        <f t="shared" ref="R33:U33" si="73">R15/R$18*100</f>
        <v>7.5115485119378631</v>
      </c>
      <c r="S33" s="18">
        <f t="shared" si="73"/>
        <v>6.7338909026725666</v>
      </c>
      <c r="T33" s="18">
        <f t="shared" si="73"/>
        <v>7.317269559764779</v>
      </c>
      <c r="U33" s="18">
        <f t="shared" si="73"/>
        <v>7.3632461878363946</v>
      </c>
      <c r="V33" s="18"/>
      <c r="W33" s="18">
        <f t="shared" ref="W33:Z33" si="74">W15/W$18*100</f>
        <v>6.3850782658668521</v>
      </c>
      <c r="X33" s="18">
        <f t="shared" si="74"/>
        <v>7.3228317770816549</v>
      </c>
      <c r="Y33" s="18">
        <f t="shared" si="74"/>
        <v>7.8342683738265428</v>
      </c>
      <c r="Z33" s="18">
        <f t="shared" si="74"/>
        <v>6.7654021100985018</v>
      </c>
      <c r="AA33" s="18"/>
      <c r="AB33" s="18">
        <f t="shared" ref="AB33:AE33" si="75">AB15/AB$18*100</f>
        <v>5.1113502722292745</v>
      </c>
      <c r="AC33" s="18">
        <f t="shared" si="75"/>
        <v>7.6604363772316386</v>
      </c>
      <c r="AD33" s="18">
        <f t="shared" si="75"/>
        <v>8.599115011822219</v>
      </c>
      <c r="AE33" s="18">
        <f t="shared" si="75"/>
        <v>6.1215545648967211</v>
      </c>
      <c r="AG33" t="str">
        <f>$A$15</f>
        <v>Process, plant and machine operatives</v>
      </c>
      <c r="AH33" s="18">
        <f t="shared" ref="AH33:AK33" si="76">AH15/AH$18*100</f>
        <v>1.1521812368889404</v>
      </c>
      <c r="AI33" s="18">
        <f t="shared" si="76"/>
        <v>0.80060277496952281</v>
      </c>
      <c r="AJ33" s="18">
        <f t="shared" si="76"/>
        <v>2.0650131398246936</v>
      </c>
      <c r="AK33" s="18">
        <f t="shared" si="76"/>
        <v>1.1171126426187872</v>
      </c>
      <c r="AL33" s="18"/>
      <c r="AM33" s="18">
        <f t="shared" ref="AM33:AP33" si="77">AM15/AM$18*100</f>
        <v>0.84919499974034296</v>
      </c>
      <c r="AN33" s="18">
        <f t="shared" si="77"/>
        <v>0.66690193306214984</v>
      </c>
      <c r="AO33" s="18">
        <f t="shared" si="77"/>
        <v>2.0759941940725004</v>
      </c>
      <c r="AP33" s="18">
        <f t="shared" si="77"/>
        <v>0.91809924839757229</v>
      </c>
      <c r="AQ33" s="18"/>
      <c r="AR33" s="18">
        <f t="shared" ref="AR33:AU33" si="78">AR15/AR$18*100</f>
        <v>0.78292150991880005</v>
      </c>
      <c r="AS33" s="18">
        <f t="shared" si="78"/>
        <v>1.2539866580052059</v>
      </c>
      <c r="AT33" s="18">
        <f t="shared" si="78"/>
        <v>2.2266160305474312</v>
      </c>
      <c r="AU33" s="18">
        <f t="shared" si="78"/>
        <v>1.1437405052378948</v>
      </c>
    </row>
    <row r="34" spans="1:47" x14ac:dyDescent="0.2">
      <c r="A34" t="str">
        <f>$A$16</f>
        <v>Elementary occupations</v>
      </c>
      <c r="B34" s="18">
        <f t="shared" si="29"/>
        <v>7.2978265934880966</v>
      </c>
      <c r="C34" s="18">
        <f t="shared" ref="C34:O34" si="79">C16/C$18*100</f>
        <v>23.177254022394543</v>
      </c>
      <c r="D34" s="18">
        <f t="shared" si="79"/>
        <v>4.1672451001924387</v>
      </c>
      <c r="E34" s="18">
        <f t="shared" si="79"/>
        <v>11.245905962498062</v>
      </c>
      <c r="F34" s="18"/>
      <c r="G34" s="18">
        <f t="shared" si="79"/>
        <v>5.8784514279609557</v>
      </c>
      <c r="H34" s="18">
        <f t="shared" si="79"/>
        <v>20.35005821472252</v>
      </c>
      <c r="I34" s="18">
        <f t="shared" si="79"/>
        <v>3.6332566293921862</v>
      </c>
      <c r="J34" s="18">
        <f t="shared" si="79"/>
        <v>9.7925010820713414</v>
      </c>
      <c r="K34" s="18"/>
      <c r="L34" s="18">
        <f t="shared" si="79"/>
        <v>5.8082433478360551</v>
      </c>
      <c r="M34" s="18">
        <f t="shared" si="79"/>
        <v>17.535894701760689</v>
      </c>
      <c r="N34" s="18">
        <f t="shared" si="79"/>
        <v>4.3811178143460383</v>
      </c>
      <c r="O34" s="18">
        <f t="shared" si="79"/>
        <v>8.929151840220106</v>
      </c>
      <c r="Q34" t="str">
        <f>$A$16</f>
        <v>Elementary occupations</v>
      </c>
      <c r="R34" s="18">
        <f t="shared" ref="R34:U34" si="80">R16/R$18*100</f>
        <v>8.4679053818518266</v>
      </c>
      <c r="S34" s="18">
        <f t="shared" si="80"/>
        <v>30.15041057514939</v>
      </c>
      <c r="T34" s="18">
        <f t="shared" si="80"/>
        <v>4.4144728423153188</v>
      </c>
      <c r="U34" s="18">
        <f t="shared" si="80"/>
        <v>10.974458555255129</v>
      </c>
      <c r="V34" s="18"/>
      <c r="W34" s="18">
        <f t="shared" ref="W34:Z34" si="81">W16/W$18*100</f>
        <v>6.9226730646580243</v>
      </c>
      <c r="X34" s="18">
        <f t="shared" si="81"/>
        <v>25.102598324075554</v>
      </c>
      <c r="Y34" s="18">
        <f t="shared" si="81"/>
        <v>4.4900464611281752</v>
      </c>
      <c r="Z34" s="18">
        <f t="shared" si="81"/>
        <v>9.6722235557712359</v>
      </c>
      <c r="AA34" s="18"/>
      <c r="AB34" s="18">
        <f t="shared" ref="AB34:AE34" si="82">AB16/AB$18*100</f>
        <v>6.7408173562200604</v>
      </c>
      <c r="AC34" s="18">
        <f t="shared" si="82"/>
        <v>20.747147987938241</v>
      </c>
      <c r="AD34" s="18">
        <f t="shared" si="82"/>
        <v>5.0910431922989661</v>
      </c>
      <c r="AE34" s="18">
        <f t="shared" si="82"/>
        <v>8.9736794778684335</v>
      </c>
      <c r="AG34" t="str">
        <f>$A$16</f>
        <v>Elementary occupations</v>
      </c>
      <c r="AH34" s="18">
        <f t="shared" ref="AH34:AK34" si="83">AH16/AH$18*100</f>
        <v>5.3939713339220159</v>
      </c>
      <c r="AI34" s="18">
        <f t="shared" si="83"/>
        <v>20.499696616777012</v>
      </c>
      <c r="AJ34" s="18">
        <f t="shared" si="83"/>
        <v>3.7910880384813792</v>
      </c>
      <c r="AK34" s="18">
        <f t="shared" si="83"/>
        <v>11.542280216512191</v>
      </c>
      <c r="AL34" s="18"/>
      <c r="AM34" s="18">
        <f t="shared" ref="AM34:AP34" si="84">AM16/AM$18*100</f>
        <v>4.2973392016516598</v>
      </c>
      <c r="AN34" s="18">
        <f t="shared" si="84"/>
        <v>18.310979204662935</v>
      </c>
      <c r="AO34" s="18">
        <f t="shared" si="84"/>
        <v>2.488195904665977</v>
      </c>
      <c r="AP34" s="18">
        <f t="shared" si="84"/>
        <v>9.917763710686101</v>
      </c>
      <c r="AQ34" s="18"/>
      <c r="AR34" s="18">
        <f t="shared" ref="AR34:AU34" si="85">AR16/AR$18*100</f>
        <v>4.4741276457423895</v>
      </c>
      <c r="AS34" s="18">
        <f t="shared" si="85"/>
        <v>16.011840000694686</v>
      </c>
      <c r="AT34" s="18">
        <f t="shared" si="85"/>
        <v>3.4060348109250169</v>
      </c>
      <c r="AU34" s="18">
        <f t="shared" si="85"/>
        <v>8.8825041819268868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4.9625641232874358</v>
      </c>
      <c r="C44" s="27">
        <f t="shared" ref="C44:E44" si="93">H8-C8</f>
        <v>5.0689329561211611</v>
      </c>
      <c r="D44" s="27">
        <f t="shared" si="93"/>
        <v>0.41323780239855878</v>
      </c>
      <c r="E44" s="27">
        <f t="shared" si="93"/>
        <v>10.44473488180715</v>
      </c>
      <c r="F44" s="27"/>
      <c r="G44" s="27">
        <f>L8-G8</f>
        <v>-0.49517172138160959</v>
      </c>
      <c r="H44" s="27">
        <f t="shared" ref="H44:J44" si="94">M8-H8</f>
        <v>3.4790767681496444</v>
      </c>
      <c r="I44" s="27">
        <f t="shared" si="94"/>
        <v>2.6870952064359379</v>
      </c>
      <c r="J44" s="27">
        <f t="shared" si="94"/>
        <v>5.6710002532039567</v>
      </c>
      <c r="K44" s="27"/>
      <c r="L44" s="27">
        <f>L8-B8</f>
        <v>4.4673924019058262</v>
      </c>
      <c r="M44" s="27">
        <f t="shared" ref="M44:O44" si="95">M8-C8</f>
        <v>8.5480097242708055</v>
      </c>
      <c r="N44" s="27">
        <f t="shared" si="95"/>
        <v>3.1003330088344967</v>
      </c>
      <c r="O44" s="27">
        <f t="shared" si="95"/>
        <v>16.115735135011107</v>
      </c>
      <c r="Q44" t="str">
        <f>$A$8</f>
        <v>Managers, directors and senior officials</v>
      </c>
      <c r="R44" s="27">
        <f>W8-R8</f>
        <v>1.7589534150543287</v>
      </c>
      <c r="S44" s="27">
        <f t="shared" ref="S44:S52" si="96">X8-S8</f>
        <v>1.8439921537738138</v>
      </c>
      <c r="T44" s="27">
        <f t="shared" ref="T44:T52" si="97">Y8-T8</f>
        <v>-0.32856929866400542</v>
      </c>
      <c r="U44" s="27">
        <f t="shared" ref="U44:U52" si="98">Z8-U8</f>
        <v>3.2743762701641401</v>
      </c>
      <c r="V44" s="27"/>
      <c r="W44" s="27">
        <f>AB8-W8</f>
        <v>-2.3545640033012774</v>
      </c>
      <c r="X44" s="27">
        <f t="shared" ref="X44:X52" si="99">AC8-X8</f>
        <v>0.3312681621278033</v>
      </c>
      <c r="Y44" s="27">
        <f t="shared" ref="Y44:Y52" si="100">AD8-Y8</f>
        <v>1.9487525746853276</v>
      </c>
      <c r="Z44" s="27">
        <f t="shared" ref="Z44:Z52" si="101">AE8-Z8</f>
        <v>-7.4543266488149129E-2</v>
      </c>
      <c r="AA44" s="27"/>
      <c r="AB44" s="27">
        <f>AB8-R8</f>
        <v>-0.59561058824694868</v>
      </c>
      <c r="AC44" s="27">
        <f t="shared" ref="AC44:AC52" si="102">AC8-S8</f>
        <v>2.1752603159016171</v>
      </c>
      <c r="AD44" s="27">
        <f t="shared" ref="AD44:AD52" si="103">AD8-T8</f>
        <v>1.6201832760213222</v>
      </c>
      <c r="AE44" s="27">
        <f t="shared" ref="AE44:AE52" si="104">AE8-U8</f>
        <v>3.199833003675991</v>
      </c>
      <c r="AG44" t="str">
        <f>$A$8</f>
        <v>Managers, directors and senior officials</v>
      </c>
      <c r="AH44" s="27">
        <f>AM8-AH8</f>
        <v>3.2036107082330645</v>
      </c>
      <c r="AI44" s="27">
        <f t="shared" ref="AI44:AI52" si="105">AN8-AI8</f>
        <v>3.2249408023473451</v>
      </c>
      <c r="AJ44" s="27">
        <f t="shared" ref="AJ44:AJ52" si="106">AO8-AJ8</f>
        <v>0.74180710106256331</v>
      </c>
      <c r="AK44" s="27">
        <f t="shared" ref="AK44:AK52" si="107">AP8-AK8</f>
        <v>7.1703586116429818</v>
      </c>
      <c r="AL44" s="27"/>
      <c r="AM44" s="27">
        <f>AR8-AM8</f>
        <v>1.8593922819197211</v>
      </c>
      <c r="AN44" s="27">
        <f t="shared" ref="AN44:AN52" si="108">AS8-AN8</f>
        <v>3.1478086060218313</v>
      </c>
      <c r="AO44" s="27">
        <f t="shared" ref="AO44:AO52" si="109">AT8-AO8</f>
        <v>0.73834263175059789</v>
      </c>
      <c r="AP44" s="27">
        <f t="shared" ref="AP44:AP52" si="110">AU8-AP8</f>
        <v>5.7455435196921485</v>
      </c>
      <c r="AQ44" s="27"/>
      <c r="AR44" s="27">
        <f>AR8-AH8</f>
        <v>5.0630029901527855</v>
      </c>
      <c r="AS44" s="27">
        <f t="shared" ref="AS44:AS52" si="111">AS8-AI8</f>
        <v>6.3727494083691765</v>
      </c>
      <c r="AT44" s="27">
        <f t="shared" ref="AT44:AT52" si="112">AT8-AJ8</f>
        <v>1.4801497328131612</v>
      </c>
      <c r="AU44" s="27">
        <f t="shared" ref="AU44:AU52" si="113">AU8-AK8</f>
        <v>12.91590213133513</v>
      </c>
    </row>
    <row r="45" spans="1:47" x14ac:dyDescent="0.2">
      <c r="A45" t="str">
        <f>$A$9</f>
        <v>Professional occupations</v>
      </c>
      <c r="B45" s="27">
        <f t="shared" ref="B45:B54" si="114">G9-B9</f>
        <v>17.424182005458903</v>
      </c>
      <c r="C45" s="27">
        <f t="shared" ref="C45:C54" si="115">H9-C9</f>
        <v>7.4876562763407577</v>
      </c>
      <c r="D45" s="27">
        <f t="shared" ref="D45:D54" si="116">I9-D9</f>
        <v>-1.8750172660691042</v>
      </c>
      <c r="E45" s="27">
        <f t="shared" ref="E45:E54" si="117">J9-E9</f>
        <v>23.036821015730538</v>
      </c>
      <c r="F45" s="27"/>
      <c r="G45" s="27">
        <f t="shared" ref="G45:G54" si="118">L9-G9</f>
        <v>31.606463708822531</v>
      </c>
      <c r="H45" s="27">
        <f t="shared" ref="H45:H54" si="119">M9-H9</f>
        <v>6.6039150169316727</v>
      </c>
      <c r="I45" s="27">
        <f t="shared" ref="I45:I54" si="120">N9-I9</f>
        <v>0.55202643400716056</v>
      </c>
      <c r="J45" s="27">
        <f t="shared" ref="J45:J54" si="121">O9-J9</f>
        <v>38.762405159761386</v>
      </c>
      <c r="K45" s="27"/>
      <c r="L45" s="27">
        <f t="shared" ref="L45:L54" si="122">L9-B9</f>
        <v>49.030645714281434</v>
      </c>
      <c r="M45" s="27">
        <f t="shared" ref="M45:M54" si="123">M9-C9</f>
        <v>14.09157129327243</v>
      </c>
      <c r="N45" s="27">
        <f t="shared" ref="N45:N54" si="124">N9-D9</f>
        <v>-1.3229908320619437</v>
      </c>
      <c r="O45" s="27">
        <f t="shared" ref="O45:O54" si="125">O9-E9</f>
        <v>61.799226175491924</v>
      </c>
      <c r="Q45" t="str">
        <f>$A$9</f>
        <v>Professional occupations</v>
      </c>
      <c r="R45" s="27">
        <f t="shared" ref="R45:R52" si="126">W9-R9</f>
        <v>8.0096733753323548</v>
      </c>
      <c r="S45" s="27">
        <f t="shared" si="96"/>
        <v>3.3167916580358661</v>
      </c>
      <c r="T45" s="27">
        <f t="shared" si="97"/>
        <v>-2.7950336037307171</v>
      </c>
      <c r="U45" s="27">
        <f t="shared" si="98"/>
        <v>8.5314314296375073</v>
      </c>
      <c r="V45" s="27"/>
      <c r="W45" s="27">
        <f t="shared" ref="W45:W52" si="127">AB9-W9</f>
        <v>20.262141820771461</v>
      </c>
      <c r="X45" s="27">
        <f t="shared" si="99"/>
        <v>3.9617240960511459</v>
      </c>
      <c r="Y45" s="27">
        <f t="shared" si="100"/>
        <v>-0.86384105679395873</v>
      </c>
      <c r="Z45" s="27">
        <f t="shared" si="101"/>
        <v>23.360024860028631</v>
      </c>
      <c r="AA45" s="27"/>
      <c r="AB45" s="27">
        <f t="shared" ref="AB45:AB52" si="128">AB9-R9</f>
        <v>28.271815196103816</v>
      </c>
      <c r="AC45" s="27">
        <f t="shared" si="102"/>
        <v>7.278515754087012</v>
      </c>
      <c r="AD45" s="27">
        <f t="shared" si="103"/>
        <v>-3.6588746605246758</v>
      </c>
      <c r="AE45" s="27">
        <f t="shared" si="104"/>
        <v>31.891456289666138</v>
      </c>
      <c r="AG45" t="str">
        <f>$A$9</f>
        <v>Professional occupations</v>
      </c>
      <c r="AH45" s="27">
        <f t="shared" ref="AH45:AH52" si="129">AM9-AH9</f>
        <v>9.4145086301266403</v>
      </c>
      <c r="AI45" s="27">
        <f t="shared" si="105"/>
        <v>4.170864618304897</v>
      </c>
      <c r="AJ45" s="27">
        <f t="shared" si="106"/>
        <v>0.92001633766159863</v>
      </c>
      <c r="AK45" s="27">
        <f t="shared" si="107"/>
        <v>14.505389586093131</v>
      </c>
      <c r="AL45" s="27"/>
      <c r="AM45" s="27">
        <f t="shared" ref="AM45:AM52" si="130">AR9-AM9</f>
        <v>11.344321888050892</v>
      </c>
      <c r="AN45" s="27">
        <f t="shared" si="108"/>
        <v>2.642190920880509</v>
      </c>
      <c r="AO45" s="27">
        <f t="shared" si="109"/>
        <v>1.4158674908011246</v>
      </c>
      <c r="AP45" s="27">
        <f t="shared" si="110"/>
        <v>15.402380299732542</v>
      </c>
      <c r="AQ45" s="27"/>
      <c r="AR45" s="27">
        <f t="shared" ref="AR45:AR52" si="131">AR9-AH9</f>
        <v>20.758830518177533</v>
      </c>
      <c r="AS45" s="27">
        <f t="shared" si="111"/>
        <v>6.813055539185406</v>
      </c>
      <c r="AT45" s="27">
        <f t="shared" si="112"/>
        <v>2.3358838284627232</v>
      </c>
      <c r="AU45" s="27">
        <f t="shared" si="113"/>
        <v>29.907769885825672</v>
      </c>
    </row>
    <row r="46" spans="1:47" x14ac:dyDescent="0.2">
      <c r="A46" t="str">
        <f>$A$10</f>
        <v>Associate professional occupations</v>
      </c>
      <c r="B46" s="27">
        <f t="shared" si="114"/>
        <v>5.7993265751648693</v>
      </c>
      <c r="C46" s="27">
        <f t="shared" si="115"/>
        <v>3.1155155874471241</v>
      </c>
      <c r="D46" s="27">
        <f t="shared" si="116"/>
        <v>-3.004381849432761</v>
      </c>
      <c r="E46" s="27">
        <f t="shared" si="117"/>
        <v>5.9104603131792288</v>
      </c>
      <c r="F46" s="27"/>
      <c r="G46" s="27">
        <f t="shared" si="118"/>
        <v>9.091841460948217</v>
      </c>
      <c r="H46" s="27">
        <f t="shared" si="119"/>
        <v>4.5911649718464815</v>
      </c>
      <c r="I46" s="27">
        <f t="shared" si="120"/>
        <v>1.7929583999325693</v>
      </c>
      <c r="J46" s="27">
        <f t="shared" si="121"/>
        <v>15.475964832727257</v>
      </c>
      <c r="K46" s="27"/>
      <c r="L46" s="27">
        <f t="shared" si="122"/>
        <v>14.891168036113086</v>
      </c>
      <c r="M46" s="27">
        <f t="shared" si="123"/>
        <v>7.7066805592936056</v>
      </c>
      <c r="N46" s="27">
        <f t="shared" si="124"/>
        <v>-1.2114234495001917</v>
      </c>
      <c r="O46" s="27">
        <f t="shared" si="125"/>
        <v>21.386425145906486</v>
      </c>
      <c r="Q46" t="str">
        <f>$A$10</f>
        <v>Associate professional occupations</v>
      </c>
      <c r="R46" s="27">
        <f t="shared" si="126"/>
        <v>1.5190266849031602</v>
      </c>
      <c r="S46" s="27">
        <f t="shared" si="96"/>
        <v>1.5895210067225412</v>
      </c>
      <c r="T46" s="27">
        <f t="shared" si="97"/>
        <v>-2.393103303646722</v>
      </c>
      <c r="U46" s="27">
        <f t="shared" si="98"/>
        <v>0.71544438797897669</v>
      </c>
      <c r="V46" s="27"/>
      <c r="W46" s="27">
        <f>AB10-W10</f>
        <v>-1.0956614436207701</v>
      </c>
      <c r="X46" s="27">
        <f t="shared" si="99"/>
        <v>0.45078832697100069</v>
      </c>
      <c r="Y46" s="27">
        <f t="shared" si="100"/>
        <v>1.0382039134210785</v>
      </c>
      <c r="Z46" s="27">
        <f t="shared" si="101"/>
        <v>0.39333079677130911</v>
      </c>
      <c r="AA46" s="27"/>
      <c r="AB46" s="27">
        <f t="shared" si="128"/>
        <v>0.42336524128239006</v>
      </c>
      <c r="AC46" s="27">
        <f t="shared" si="102"/>
        <v>2.0403093336935418</v>
      </c>
      <c r="AD46" s="27">
        <f t="shared" si="103"/>
        <v>-1.3548993902256434</v>
      </c>
      <c r="AE46" s="27">
        <f t="shared" si="104"/>
        <v>1.1087751847502858</v>
      </c>
      <c r="AG46" t="str">
        <f>$A$10</f>
        <v>Associate professional occupations</v>
      </c>
      <c r="AH46" s="27">
        <f t="shared" si="129"/>
        <v>4.2802998902616594</v>
      </c>
      <c r="AI46" s="27">
        <f t="shared" si="105"/>
        <v>1.5259945807245856</v>
      </c>
      <c r="AJ46" s="27">
        <f t="shared" si="106"/>
        <v>-0.61127854578604435</v>
      </c>
      <c r="AK46" s="27">
        <f t="shared" si="107"/>
        <v>5.1950159252002024</v>
      </c>
      <c r="AL46" s="27"/>
      <c r="AM46" s="27">
        <f t="shared" si="130"/>
        <v>10.18750290456903</v>
      </c>
      <c r="AN46" s="27">
        <f t="shared" si="108"/>
        <v>4.1403766448754844</v>
      </c>
      <c r="AO46" s="27">
        <f t="shared" si="109"/>
        <v>0.7547544865114979</v>
      </c>
      <c r="AP46" s="27">
        <f t="shared" si="110"/>
        <v>15.082634035956019</v>
      </c>
      <c r="AQ46" s="27"/>
      <c r="AR46" s="27">
        <f t="shared" si="131"/>
        <v>14.467802794830689</v>
      </c>
      <c r="AS46" s="27">
        <f t="shared" si="111"/>
        <v>5.66637122560007</v>
      </c>
      <c r="AT46" s="27">
        <f t="shared" si="112"/>
        <v>0.14347594072545355</v>
      </c>
      <c r="AU46" s="27">
        <f t="shared" si="113"/>
        <v>20.277649961156222</v>
      </c>
    </row>
    <row r="47" spans="1:47" x14ac:dyDescent="0.2">
      <c r="A47" t="str">
        <f>$A$11</f>
        <v>Administrative and secretarial occupations</v>
      </c>
      <c r="B47" s="27">
        <f t="shared" si="114"/>
        <v>-2.8654337887193222</v>
      </c>
      <c r="C47" s="27">
        <f t="shared" si="115"/>
        <v>-1.9034086504319276</v>
      </c>
      <c r="D47" s="27">
        <f t="shared" si="116"/>
        <v>-1.0398289673913714</v>
      </c>
      <c r="E47" s="27">
        <f t="shared" si="117"/>
        <v>-5.808671406542615</v>
      </c>
      <c r="F47" s="27"/>
      <c r="G47" s="27">
        <f t="shared" si="118"/>
        <v>-2.6458733022470966</v>
      </c>
      <c r="H47" s="27">
        <f t="shared" si="119"/>
        <v>-4.8447442311641993</v>
      </c>
      <c r="I47" s="27">
        <f t="shared" si="120"/>
        <v>0.31693691370564725</v>
      </c>
      <c r="J47" s="27">
        <f t="shared" si="121"/>
        <v>-7.1736806197056495</v>
      </c>
      <c r="K47" s="27"/>
      <c r="L47" s="27">
        <f t="shared" si="122"/>
        <v>-5.5113070909664188</v>
      </c>
      <c r="M47" s="27">
        <f t="shared" si="123"/>
        <v>-6.7481528815961269</v>
      </c>
      <c r="N47" s="27">
        <f t="shared" si="124"/>
        <v>-0.72289205368572418</v>
      </c>
      <c r="O47" s="27">
        <f t="shared" si="125"/>
        <v>-12.982352026248265</v>
      </c>
      <c r="Q47" t="str">
        <f>$A$11</f>
        <v>Administrative and secretarial occupations</v>
      </c>
      <c r="R47" s="27">
        <f t="shared" si="126"/>
        <v>0.25370494993329729</v>
      </c>
      <c r="S47" s="27">
        <f t="shared" si="96"/>
        <v>0.69484671057453395</v>
      </c>
      <c r="T47" s="27">
        <f t="shared" si="97"/>
        <v>-0.41227336849899299</v>
      </c>
      <c r="U47" s="27">
        <f t="shared" si="98"/>
        <v>0.53627829200883426</v>
      </c>
      <c r="V47" s="27"/>
      <c r="W47" s="27">
        <f t="shared" si="127"/>
        <v>2.6570631879044058</v>
      </c>
      <c r="X47" s="27">
        <f t="shared" si="99"/>
        <v>-0.57371392041600933</v>
      </c>
      <c r="Y47" s="27">
        <f t="shared" si="100"/>
        <v>0.42245954687298104</v>
      </c>
      <c r="Z47" s="27">
        <f t="shared" si="101"/>
        <v>2.5058088143613801</v>
      </c>
      <c r="AA47" s="27"/>
      <c r="AB47" s="27">
        <f t="shared" si="128"/>
        <v>2.9107681378377031</v>
      </c>
      <c r="AC47" s="27">
        <f t="shared" si="102"/>
        <v>0.12113279015852463</v>
      </c>
      <c r="AD47" s="27">
        <f t="shared" si="103"/>
        <v>1.0186178373988053E-2</v>
      </c>
      <c r="AE47" s="27">
        <f t="shared" si="104"/>
        <v>3.0420871063702144</v>
      </c>
      <c r="AG47" t="str">
        <f>$A$11</f>
        <v>Administrative and secretarial occupations</v>
      </c>
      <c r="AH47" s="27">
        <f t="shared" si="129"/>
        <v>-3.1191387386526372</v>
      </c>
      <c r="AI47" s="27">
        <f t="shared" si="105"/>
        <v>-2.5982553610064549</v>
      </c>
      <c r="AJ47" s="27">
        <f t="shared" si="106"/>
        <v>-0.62755559889237755</v>
      </c>
      <c r="AK47" s="27">
        <f t="shared" si="107"/>
        <v>-6.3449496985514742</v>
      </c>
      <c r="AL47" s="27"/>
      <c r="AM47" s="27">
        <f t="shared" si="130"/>
        <v>-5.3029364901514526</v>
      </c>
      <c r="AN47" s="27">
        <f t="shared" si="108"/>
        <v>-4.2710303107481948</v>
      </c>
      <c r="AO47" s="27">
        <f t="shared" si="109"/>
        <v>-0.10552263316733423</v>
      </c>
      <c r="AP47" s="27">
        <f>AU11-AP11</f>
        <v>-9.679489434066987</v>
      </c>
      <c r="AQ47" s="27"/>
      <c r="AR47" s="27">
        <f t="shared" si="131"/>
        <v>-8.4220752288040899</v>
      </c>
      <c r="AS47" s="27">
        <f t="shared" si="111"/>
        <v>-6.8692856717546498</v>
      </c>
      <c r="AT47" s="27">
        <f t="shared" si="112"/>
        <v>-0.73307823205971179</v>
      </c>
      <c r="AU47" s="27">
        <f t="shared" si="113"/>
        <v>-16.024439132618461</v>
      </c>
    </row>
    <row r="48" spans="1:47" x14ac:dyDescent="0.2">
      <c r="A48" t="str">
        <f>$A$12</f>
        <v>Skilled trades occupations</v>
      </c>
      <c r="B48" s="27">
        <f t="shared" si="114"/>
        <v>-8.9649405157308735</v>
      </c>
      <c r="C48" s="27">
        <f t="shared" si="115"/>
        <v>-1.0360394906150363</v>
      </c>
      <c r="D48" s="27">
        <f t="shared" si="116"/>
        <v>-2.9954724727241562</v>
      </c>
      <c r="E48" s="27">
        <f t="shared" si="117"/>
        <v>-12.996452479070058</v>
      </c>
      <c r="F48" s="27"/>
      <c r="G48" s="27">
        <f t="shared" si="118"/>
        <v>-3.9420543116893896</v>
      </c>
      <c r="H48" s="27">
        <f t="shared" si="119"/>
        <v>2.4436692932442297</v>
      </c>
      <c r="I48" s="27">
        <f t="shared" si="120"/>
        <v>4.4755853817334774</v>
      </c>
      <c r="J48" s="27">
        <f t="shared" si="121"/>
        <v>2.9772003632883042</v>
      </c>
      <c r="K48" s="27"/>
      <c r="L48" s="27">
        <f t="shared" si="122"/>
        <v>-12.906994827420263</v>
      </c>
      <c r="M48" s="27">
        <f t="shared" si="123"/>
        <v>1.4076298026291933</v>
      </c>
      <c r="N48" s="27">
        <f t="shared" si="124"/>
        <v>1.4801129090093212</v>
      </c>
      <c r="O48" s="27">
        <f t="shared" si="125"/>
        <v>-10.019252115781754</v>
      </c>
      <c r="Q48" t="str">
        <f>$A$12</f>
        <v>Skilled trades occupations</v>
      </c>
      <c r="R48" s="27">
        <f t="shared" si="126"/>
        <v>-8.7895046785298305</v>
      </c>
      <c r="S48" s="27">
        <f t="shared" si="96"/>
        <v>-0.84488228636271501</v>
      </c>
      <c r="T48" s="27">
        <f t="shared" si="97"/>
        <v>-2.9034382919057578</v>
      </c>
      <c r="U48" s="27">
        <f t="shared" si="98"/>
        <v>-12.537825256798307</v>
      </c>
      <c r="V48" s="27"/>
      <c r="W48" s="27">
        <f t="shared" si="127"/>
        <v>-5.0760112244053914</v>
      </c>
      <c r="X48" s="27">
        <f t="shared" si="99"/>
        <v>1.4113174965770856</v>
      </c>
      <c r="Y48" s="27">
        <f t="shared" si="100"/>
        <v>3.5701827313925492</v>
      </c>
      <c r="Z48" s="27">
        <f t="shared" si="101"/>
        <v>-9.4510996435758443E-2</v>
      </c>
      <c r="AA48" s="27"/>
      <c r="AB48" s="27">
        <f t="shared" si="128"/>
        <v>-13.865515902935222</v>
      </c>
      <c r="AC48" s="27">
        <f t="shared" si="102"/>
        <v>0.5664352102143706</v>
      </c>
      <c r="AD48" s="27">
        <f t="shared" si="103"/>
        <v>0.66674443948679141</v>
      </c>
      <c r="AE48" s="27">
        <f t="shared" si="104"/>
        <v>-12.632336253234065</v>
      </c>
      <c r="AG48" t="str">
        <f>$A$12</f>
        <v>Skilled trades occupations</v>
      </c>
      <c r="AH48" s="27">
        <f t="shared" si="129"/>
        <v>-0.17543583720110156</v>
      </c>
      <c r="AI48" s="27">
        <f t="shared" si="105"/>
        <v>-0.19115720425232219</v>
      </c>
      <c r="AJ48" s="27">
        <f t="shared" si="106"/>
        <v>-9.2034180818389544E-2</v>
      </c>
      <c r="AK48" s="27">
        <f t="shared" si="107"/>
        <v>-0.4586272222718133</v>
      </c>
      <c r="AL48" s="27"/>
      <c r="AM48" s="27">
        <f t="shared" si="130"/>
        <v>1.1339569127160489</v>
      </c>
      <c r="AN48" s="27">
        <f t="shared" si="108"/>
        <v>1.0323517966671467</v>
      </c>
      <c r="AO48" s="27">
        <f t="shared" si="109"/>
        <v>0.90540265034093181</v>
      </c>
      <c r="AP48" s="27">
        <f t="shared" si="110"/>
        <v>3.0717113597241283</v>
      </c>
      <c r="AQ48" s="27"/>
      <c r="AR48" s="27">
        <f t="shared" si="131"/>
        <v>0.95852107551494736</v>
      </c>
      <c r="AS48" s="27">
        <f t="shared" si="111"/>
        <v>0.84119459241482453</v>
      </c>
      <c r="AT48" s="27">
        <f t="shared" si="112"/>
        <v>0.81336846952254227</v>
      </c>
      <c r="AU48" s="27">
        <f t="shared" si="113"/>
        <v>2.613084137452315</v>
      </c>
    </row>
    <row r="49" spans="1:47" x14ac:dyDescent="0.2">
      <c r="A49" t="str">
        <f>$A$13</f>
        <v>Caring, leisure and other service occupations</v>
      </c>
      <c r="B49" s="27">
        <f t="shared" si="114"/>
        <v>-2.6882542963783038</v>
      </c>
      <c r="C49" s="27">
        <f t="shared" si="115"/>
        <v>-6.4772861277965887E-2</v>
      </c>
      <c r="D49" s="27">
        <f t="shared" si="116"/>
        <v>-7.0670828080228176E-3</v>
      </c>
      <c r="E49" s="27">
        <f t="shared" si="117"/>
        <v>-2.7600942404642836</v>
      </c>
      <c r="F49" s="27"/>
      <c r="G49" s="27">
        <f t="shared" si="118"/>
        <v>4.3731741489721969</v>
      </c>
      <c r="H49" s="27">
        <f t="shared" si="119"/>
        <v>-0.4772062276105018</v>
      </c>
      <c r="I49" s="27">
        <f t="shared" si="120"/>
        <v>1.3208990425257934</v>
      </c>
      <c r="J49" s="27">
        <f t="shared" si="121"/>
        <v>5.2168669638874832</v>
      </c>
      <c r="K49" s="27"/>
      <c r="L49" s="27">
        <f t="shared" si="122"/>
        <v>1.6849198525938931</v>
      </c>
      <c r="M49" s="27">
        <f t="shared" si="123"/>
        <v>-0.54197908888846769</v>
      </c>
      <c r="N49" s="27">
        <f t="shared" si="124"/>
        <v>1.3138319597177706</v>
      </c>
      <c r="O49" s="27">
        <f t="shared" si="125"/>
        <v>2.4567727234231995</v>
      </c>
      <c r="Q49" t="str">
        <f>$A$13</f>
        <v>Caring, leisure and other service occupations</v>
      </c>
      <c r="R49" s="27">
        <f t="shared" si="126"/>
        <v>-1.0902740636617079</v>
      </c>
      <c r="S49" s="27">
        <f t="shared" si="96"/>
        <v>0.52905450081551564</v>
      </c>
      <c r="T49" s="27">
        <f t="shared" si="97"/>
        <v>-0.20237180085330131</v>
      </c>
      <c r="U49" s="27">
        <f t="shared" si="98"/>
        <v>-0.76359136369949354</v>
      </c>
      <c r="V49" s="27"/>
      <c r="W49" s="27">
        <f t="shared" si="127"/>
        <v>2.1206667849016192</v>
      </c>
      <c r="X49" s="27">
        <f t="shared" si="99"/>
        <v>2.024053259011831</v>
      </c>
      <c r="Y49" s="27">
        <f t="shared" si="100"/>
        <v>0.52633260366733325</v>
      </c>
      <c r="Z49" s="27">
        <f t="shared" si="101"/>
        <v>4.6710526475807832</v>
      </c>
      <c r="AA49" s="27"/>
      <c r="AB49" s="27">
        <f t="shared" si="128"/>
        <v>1.0303927212399113</v>
      </c>
      <c r="AC49" s="27">
        <f t="shared" si="102"/>
        <v>2.5531077598273466</v>
      </c>
      <c r="AD49" s="27">
        <f t="shared" si="103"/>
        <v>0.32396080281403195</v>
      </c>
      <c r="AE49" s="27">
        <f t="shared" si="104"/>
        <v>3.9074612838812897</v>
      </c>
      <c r="AG49" t="str">
        <f>$A$13</f>
        <v>Caring, leisure and other service occupations</v>
      </c>
      <c r="AH49" s="27">
        <f t="shared" si="129"/>
        <v>-1.5979802327166084</v>
      </c>
      <c r="AI49" s="27">
        <f t="shared" si="105"/>
        <v>-0.59382736209348508</v>
      </c>
      <c r="AJ49" s="27">
        <f t="shared" si="106"/>
        <v>0.19530471804527672</v>
      </c>
      <c r="AK49" s="27">
        <f t="shared" si="107"/>
        <v>-1.9965028767648221</v>
      </c>
      <c r="AL49" s="27"/>
      <c r="AM49" s="27">
        <f t="shared" si="130"/>
        <v>2.2525073640705884</v>
      </c>
      <c r="AN49" s="27">
        <f t="shared" si="108"/>
        <v>-2.5012594866223452</v>
      </c>
      <c r="AO49" s="27">
        <f t="shared" si="109"/>
        <v>0.79456643885846212</v>
      </c>
      <c r="AP49" s="27">
        <f t="shared" si="110"/>
        <v>0.54581431630671062</v>
      </c>
      <c r="AQ49" s="27"/>
      <c r="AR49" s="27">
        <f t="shared" si="131"/>
        <v>0.65452713135398</v>
      </c>
      <c r="AS49" s="27">
        <f t="shared" si="111"/>
        <v>-3.0950868487158303</v>
      </c>
      <c r="AT49" s="27">
        <f t="shared" si="112"/>
        <v>0.98987115690373884</v>
      </c>
      <c r="AU49" s="27">
        <f t="shared" si="113"/>
        <v>-1.4506885604581115</v>
      </c>
    </row>
    <row r="50" spans="1:47" x14ac:dyDescent="0.2">
      <c r="A50" t="str">
        <f>$A$14</f>
        <v>Sales and customer service occupations</v>
      </c>
      <c r="B50" s="27">
        <f t="shared" si="114"/>
        <v>-2.1736665115084897</v>
      </c>
      <c r="C50" s="27">
        <f t="shared" si="115"/>
        <v>2.4925042412744745</v>
      </c>
      <c r="D50" s="27">
        <f t="shared" si="116"/>
        <v>-1.7697282542055612</v>
      </c>
      <c r="E50" s="27">
        <f t="shared" si="117"/>
        <v>-1.450890524439572</v>
      </c>
      <c r="F50" s="27"/>
      <c r="G50" s="27">
        <f t="shared" si="118"/>
        <v>0.22557454538097943</v>
      </c>
      <c r="H50" s="27">
        <f t="shared" si="119"/>
        <v>1.7141874534901618</v>
      </c>
      <c r="I50" s="27">
        <f t="shared" si="120"/>
        <v>-0.42338007504869779</v>
      </c>
      <c r="J50" s="27">
        <f t="shared" si="121"/>
        <v>1.5163819238224363</v>
      </c>
      <c r="K50" s="27"/>
      <c r="L50" s="27">
        <f t="shared" si="122"/>
        <v>-1.9480919661275102</v>
      </c>
      <c r="M50" s="27">
        <f t="shared" si="123"/>
        <v>4.2066916947646362</v>
      </c>
      <c r="N50" s="27">
        <f t="shared" si="124"/>
        <v>-2.193108329254259</v>
      </c>
      <c r="O50" s="27">
        <f t="shared" si="125"/>
        <v>6.5491399382864302E-2</v>
      </c>
      <c r="Q50" t="str">
        <f>$A$14</f>
        <v>Sales and customer service occupations</v>
      </c>
      <c r="R50" s="27">
        <f t="shared" si="126"/>
        <v>-0.83539465366522236</v>
      </c>
      <c r="S50" s="27">
        <f t="shared" si="96"/>
        <v>1.8897382145901638</v>
      </c>
      <c r="T50" s="27">
        <f t="shared" si="97"/>
        <v>-0.91539693635386432</v>
      </c>
      <c r="U50" s="27">
        <f t="shared" si="98"/>
        <v>0.13894662457107998</v>
      </c>
      <c r="V50" s="27"/>
      <c r="W50" s="27">
        <f t="shared" si="127"/>
        <v>1.0619895766003165</v>
      </c>
      <c r="X50" s="27">
        <f t="shared" si="99"/>
        <v>1.679310272487605</v>
      </c>
      <c r="Y50" s="27">
        <f t="shared" si="100"/>
        <v>-7.0832221903307735E-2</v>
      </c>
      <c r="Z50" s="27">
        <f t="shared" si="101"/>
        <v>2.6704676271846139</v>
      </c>
      <c r="AA50" s="27"/>
      <c r="AB50" s="27">
        <f t="shared" si="128"/>
        <v>0.22659492293509409</v>
      </c>
      <c r="AC50" s="27">
        <f t="shared" si="102"/>
        <v>3.5690484870777688</v>
      </c>
      <c r="AD50" s="27">
        <f t="shared" si="103"/>
        <v>-0.98622915825717206</v>
      </c>
      <c r="AE50" s="27">
        <f t="shared" si="104"/>
        <v>2.8094142517556939</v>
      </c>
      <c r="AG50" t="str">
        <f>$A$14</f>
        <v>Sales and customer service occupations</v>
      </c>
      <c r="AH50" s="27">
        <f t="shared" si="129"/>
        <v>-1.3382718578432655</v>
      </c>
      <c r="AI50" s="27">
        <f t="shared" si="105"/>
        <v>0.60276602668428225</v>
      </c>
      <c r="AJ50" s="27">
        <f t="shared" si="106"/>
        <v>-0.85433131785169847</v>
      </c>
      <c r="AK50" s="27">
        <f t="shared" si="107"/>
        <v>-1.589837149010684</v>
      </c>
      <c r="AL50" s="27"/>
      <c r="AM50" s="27">
        <f t="shared" si="130"/>
        <v>-0.8364150312193388</v>
      </c>
      <c r="AN50" s="27">
        <f t="shared" si="108"/>
        <v>3.4877181002574531E-2</v>
      </c>
      <c r="AO50" s="27">
        <f t="shared" si="109"/>
        <v>-0.35254785314538895</v>
      </c>
      <c r="AP50" s="27">
        <f t="shared" si="110"/>
        <v>-1.1540857033621563</v>
      </c>
      <c r="AQ50" s="27"/>
      <c r="AR50" s="27">
        <f t="shared" si="131"/>
        <v>-2.1746868890626043</v>
      </c>
      <c r="AS50" s="27">
        <f t="shared" si="111"/>
        <v>0.63764320768685678</v>
      </c>
      <c r="AT50" s="27">
        <f t="shared" si="112"/>
        <v>-1.2068791709970874</v>
      </c>
      <c r="AU50" s="27">
        <f t="shared" si="113"/>
        <v>-2.7439228523728403</v>
      </c>
    </row>
    <row r="51" spans="1:47" x14ac:dyDescent="0.2">
      <c r="A51" t="str">
        <f>$A$15</f>
        <v>Process, plant and machine operatives</v>
      </c>
      <c r="B51" s="27">
        <f t="shared" si="114"/>
        <v>-4.5036086359722418</v>
      </c>
      <c r="C51" s="27">
        <f t="shared" si="115"/>
        <v>0.83297822520536347</v>
      </c>
      <c r="D51" s="27">
        <f t="shared" si="116"/>
        <v>-0.46250963454833638</v>
      </c>
      <c r="E51" s="27">
        <f t="shared" si="117"/>
        <v>-4.1331400453152156</v>
      </c>
      <c r="F51" s="27"/>
      <c r="G51" s="27">
        <f t="shared" si="118"/>
        <v>-2.9951157311044163</v>
      </c>
      <c r="H51" s="27">
        <f t="shared" si="119"/>
        <v>1.97709545922282</v>
      </c>
      <c r="I51" s="27">
        <f t="shared" si="120"/>
        <v>1.4424268830853579</v>
      </c>
      <c r="J51" s="27">
        <f t="shared" si="121"/>
        <v>0.42440661120376433</v>
      </c>
      <c r="K51" s="27"/>
      <c r="L51" s="27">
        <f t="shared" si="122"/>
        <v>-7.4987243670766581</v>
      </c>
      <c r="M51" s="27">
        <f t="shared" si="123"/>
        <v>2.8100736844281835</v>
      </c>
      <c r="N51" s="27">
        <f t="shared" si="124"/>
        <v>0.97991724853702156</v>
      </c>
      <c r="O51" s="27">
        <f t="shared" si="125"/>
        <v>-3.7087334341114513</v>
      </c>
      <c r="Q51" t="str">
        <f>$A$15</f>
        <v>Process, plant and machine operatives</v>
      </c>
      <c r="R51" s="27">
        <f t="shared" si="126"/>
        <v>-4.0035121694376485</v>
      </c>
      <c r="S51" s="27">
        <f t="shared" si="96"/>
        <v>1.0479061281239614</v>
      </c>
      <c r="T51" s="27">
        <f t="shared" si="97"/>
        <v>-0.44663714703694257</v>
      </c>
      <c r="U51" s="27">
        <f t="shared" si="98"/>
        <v>-3.4022431883506279</v>
      </c>
      <c r="V51" s="27"/>
      <c r="W51" s="27">
        <f t="shared" si="127"/>
        <v>-3.0367528887929574</v>
      </c>
      <c r="X51" s="27">
        <f t="shared" si="99"/>
        <v>0.92364218737567505</v>
      </c>
      <c r="Y51" s="27">
        <f t="shared" si="100"/>
        <v>1.2565897567428417</v>
      </c>
      <c r="Z51" s="27">
        <f t="shared" si="101"/>
        <v>-0.85652094467443973</v>
      </c>
      <c r="AA51" s="27"/>
      <c r="AB51" s="27">
        <f t="shared" si="128"/>
        <v>-7.0402650582306059</v>
      </c>
      <c r="AC51" s="27">
        <f t="shared" si="102"/>
        <v>1.9715483154996365</v>
      </c>
      <c r="AD51" s="27">
        <f t="shared" si="103"/>
        <v>0.80995260970589911</v>
      </c>
      <c r="AE51" s="27">
        <f t="shared" si="104"/>
        <v>-4.2587641330250676</v>
      </c>
      <c r="AG51" t="str">
        <f>$A$15</f>
        <v>Process, plant and machine operatives</v>
      </c>
      <c r="AH51" s="27">
        <f t="shared" si="129"/>
        <v>-0.50009646653459372</v>
      </c>
      <c r="AI51" s="27">
        <f t="shared" si="105"/>
        <v>-0.2149279029185962</v>
      </c>
      <c r="AJ51" s="27">
        <f t="shared" si="106"/>
        <v>-1.5872487511390032E-2</v>
      </c>
      <c r="AK51" s="27">
        <f t="shared" si="107"/>
        <v>-0.73089685696457973</v>
      </c>
      <c r="AL51" s="27"/>
      <c r="AM51" s="27">
        <f t="shared" si="130"/>
        <v>4.1637157688548365E-2</v>
      </c>
      <c r="AN51" s="27">
        <f t="shared" si="108"/>
        <v>1.0534532718471483</v>
      </c>
      <c r="AO51" s="27">
        <f t="shared" si="109"/>
        <v>0.18583712634251071</v>
      </c>
      <c r="AP51" s="27">
        <f t="shared" si="110"/>
        <v>1.2809275558782076</v>
      </c>
      <c r="AQ51" s="27"/>
      <c r="AR51" s="27">
        <f t="shared" si="131"/>
        <v>-0.45845930884604535</v>
      </c>
      <c r="AS51" s="27">
        <f t="shared" si="111"/>
        <v>0.83852536892855212</v>
      </c>
      <c r="AT51" s="27">
        <f t="shared" si="112"/>
        <v>0.16996463883112067</v>
      </c>
      <c r="AU51" s="27">
        <f t="shared" si="113"/>
        <v>0.55003069891362788</v>
      </c>
    </row>
    <row r="52" spans="1:47" x14ac:dyDescent="0.2">
      <c r="A52" t="str">
        <f>$A$16</f>
        <v>Elementary occupations</v>
      </c>
      <c r="B52" s="27">
        <f t="shared" si="114"/>
        <v>-7.0420211434058118</v>
      </c>
      <c r="C52" s="27">
        <f t="shared" si="115"/>
        <v>-4.4478866806738111</v>
      </c>
      <c r="D52" s="27">
        <f t="shared" si="116"/>
        <v>-1.1178596908050267</v>
      </c>
      <c r="E52" s="27">
        <f t="shared" si="117"/>
        <v>-12.607767514884671</v>
      </c>
      <c r="F52" s="27"/>
      <c r="G52" s="27">
        <f t="shared" si="118"/>
        <v>1.8021279502031042</v>
      </c>
      <c r="H52" s="27">
        <f t="shared" si="119"/>
        <v>-5.3055349800676623</v>
      </c>
      <c r="I52" s="27">
        <f t="shared" si="120"/>
        <v>1.4708615416750916</v>
      </c>
      <c r="J52" s="27">
        <f t="shared" si="121"/>
        <v>-2.0325454881894558</v>
      </c>
      <c r="K52" s="27"/>
      <c r="L52" s="27">
        <f t="shared" si="122"/>
        <v>-5.2398931932027075</v>
      </c>
      <c r="M52" s="27">
        <f t="shared" si="123"/>
        <v>-9.7534216607414734</v>
      </c>
      <c r="N52" s="27">
        <f t="shared" si="124"/>
        <v>0.35300185087006497</v>
      </c>
      <c r="O52" s="27">
        <f t="shared" si="125"/>
        <v>-14.640313003074127</v>
      </c>
      <c r="Q52" t="str">
        <f>$A$16</f>
        <v>Elementary occupations</v>
      </c>
      <c r="R52" s="27">
        <f t="shared" si="126"/>
        <v>-5.3355072766798344</v>
      </c>
      <c r="S52" s="27">
        <f t="shared" si="96"/>
        <v>-1.1217119292727986</v>
      </c>
      <c r="T52" s="27">
        <f t="shared" si="97"/>
        <v>-0.4273406367316448</v>
      </c>
      <c r="U52" s="27">
        <f t="shared" si="98"/>
        <v>-6.8845598426842756</v>
      </c>
      <c r="V52" s="27"/>
      <c r="W52" s="27">
        <f t="shared" si="127"/>
        <v>0.46853168863993133</v>
      </c>
      <c r="X52" s="27">
        <f t="shared" si="99"/>
        <v>-1.4851349107927732</v>
      </c>
      <c r="Y52" s="27">
        <f t="shared" si="100"/>
        <v>0.84294732493220481</v>
      </c>
      <c r="Z52" s="27">
        <f t="shared" si="101"/>
        <v>-0.1736558972206339</v>
      </c>
      <c r="AA52" s="27"/>
      <c r="AB52" s="27">
        <f t="shared" si="128"/>
        <v>-4.866975588039903</v>
      </c>
      <c r="AC52" s="27">
        <f t="shared" si="102"/>
        <v>-2.6068468400655718</v>
      </c>
      <c r="AD52" s="27">
        <f t="shared" si="103"/>
        <v>0.41560668820056001</v>
      </c>
      <c r="AE52" s="27">
        <f t="shared" si="104"/>
        <v>-7.0582157399049095</v>
      </c>
      <c r="AG52" t="str">
        <f>$A$16</f>
        <v>Elementary occupations</v>
      </c>
      <c r="AH52" s="27">
        <f t="shared" si="129"/>
        <v>-1.7065138667259721</v>
      </c>
      <c r="AI52" s="27">
        <f t="shared" si="105"/>
        <v>-3.3261747514010338</v>
      </c>
      <c r="AJ52" s="27">
        <f t="shared" si="106"/>
        <v>-0.69051905407338321</v>
      </c>
      <c r="AK52" s="27">
        <f t="shared" si="107"/>
        <v>-5.7232076722003882</v>
      </c>
      <c r="AL52" s="27"/>
      <c r="AM52" s="27">
        <f t="shared" si="130"/>
        <v>1.3335962615631711</v>
      </c>
      <c r="AN52" s="27">
        <f t="shared" si="108"/>
        <v>-3.8204000692748785</v>
      </c>
      <c r="AO52" s="27">
        <f t="shared" si="109"/>
        <v>0.62791421674288928</v>
      </c>
      <c r="AP52" s="27">
        <f t="shared" si="110"/>
        <v>-1.8588895909688148</v>
      </c>
      <c r="AQ52" s="27"/>
      <c r="AR52" s="27">
        <f t="shared" si="131"/>
        <v>-0.37291760516280092</v>
      </c>
      <c r="AS52" s="27">
        <f t="shared" si="111"/>
        <v>-7.1465748206759123</v>
      </c>
      <c r="AT52" s="27">
        <f t="shared" si="112"/>
        <v>-6.2604837330493934E-2</v>
      </c>
      <c r="AU52" s="27">
        <f t="shared" si="113"/>
        <v>-7.582097263169203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-5.1852187803945071E-2</v>
      </c>
      <c r="C54" s="29">
        <f t="shared" si="115"/>
        <v>11.545479603390135</v>
      </c>
      <c r="D54" s="29">
        <f t="shared" si="116"/>
        <v>-11.858627415585786</v>
      </c>
      <c r="E54" s="29">
        <f t="shared" si="117"/>
        <v>-0.36499999999955435</v>
      </c>
      <c r="F54" s="29"/>
      <c r="G54" s="29">
        <f t="shared" si="118"/>
        <v>37.020966747904538</v>
      </c>
      <c r="H54" s="29">
        <f t="shared" si="119"/>
        <v>10.181623524042664</v>
      </c>
      <c r="I54" s="29">
        <f t="shared" si="120"/>
        <v>13.635409728052352</v>
      </c>
      <c r="J54" s="29">
        <f t="shared" si="121"/>
        <v>60.837999999999511</v>
      </c>
      <c r="K54" s="29"/>
      <c r="L54" s="29">
        <f t="shared" si="122"/>
        <v>36.969114560100593</v>
      </c>
      <c r="M54" s="29">
        <f t="shared" si="123"/>
        <v>21.727103127432798</v>
      </c>
      <c r="N54" s="29">
        <f t="shared" si="124"/>
        <v>1.7767823124665654</v>
      </c>
      <c r="O54" s="29">
        <f t="shared" si="125"/>
        <v>60.472999999999956</v>
      </c>
      <c r="Q54" s="24" t="str">
        <f>$A$18</f>
        <v>All occupations</v>
      </c>
      <c r="R54" s="29">
        <f t="shared" ref="R54" si="132">W18-R18</f>
        <v>-8.5128344167510477</v>
      </c>
      <c r="S54" s="29">
        <f t="shared" ref="S54" si="133">X18-S18</f>
        <v>8.9452561570008839</v>
      </c>
      <c r="T54" s="29">
        <f t="shared" ref="T54" si="134">Y18-T18</f>
        <v>-10.824164387421931</v>
      </c>
      <c r="U54" s="29">
        <f t="shared" ref="U54" si="135">Z18-U18</f>
        <v>-10.391742647172066</v>
      </c>
      <c r="V54" s="29"/>
      <c r="W54" s="29">
        <f t="shared" ref="W54" si="136">AB18-W18</f>
        <v>15.007403498697329</v>
      </c>
      <c r="X54" s="29">
        <f t="shared" ref="X54" si="137">AC18-X18</f>
        <v>8.7232549693933663</v>
      </c>
      <c r="Y54" s="29">
        <f t="shared" ref="Y54" si="138">AD18-Y18</f>
        <v>8.6707951730170265</v>
      </c>
      <c r="Z54" s="29">
        <f t="shared" ref="Z54" si="139">AE18-Z18</f>
        <v>32.401453641107651</v>
      </c>
      <c r="AA54" s="29"/>
      <c r="AB54" s="29">
        <f t="shared" ref="AB54" si="140">AB18-R18</f>
        <v>6.4945690819462811</v>
      </c>
      <c r="AC54" s="29">
        <f t="shared" ref="AC54" si="141">AC18-S18</f>
        <v>17.66851112639425</v>
      </c>
      <c r="AD54" s="29">
        <f t="shared" ref="AD54" si="142">AD18-T18</f>
        <v>-2.1533692144049041</v>
      </c>
      <c r="AE54" s="29">
        <f t="shared" ref="AE54" si="143">AE18-U18</f>
        <v>22.009710993935585</v>
      </c>
      <c r="AG54" s="24" t="str">
        <f>$A$18</f>
        <v>All occupations</v>
      </c>
      <c r="AH54" s="29">
        <f t="shared" ref="AH54" si="144">AM18-AH18</f>
        <v>8.4609822289472163</v>
      </c>
      <c r="AI54" s="29">
        <f t="shared" ref="AI54" si="145">AN18-AI18</f>
        <v>2.6002234463892364</v>
      </c>
      <c r="AJ54" s="29">
        <f t="shared" ref="AJ54" si="146">AO18-AJ18</f>
        <v>-1.0344630281638558</v>
      </c>
      <c r="AK54" s="29">
        <f t="shared" ref="AK54" si="147">AP18-AK18</f>
        <v>10.026742647172625</v>
      </c>
      <c r="AL54" s="29"/>
      <c r="AM54" s="29">
        <f t="shared" ref="AM54" si="148">AR18-AM18</f>
        <v>22.013563249207181</v>
      </c>
      <c r="AN54" s="29">
        <f t="shared" ref="AN54" si="149">AS18-AN18</f>
        <v>1.4583685546492688</v>
      </c>
      <c r="AO54" s="29">
        <f t="shared" ref="AO54" si="150">AT18-AO18</f>
        <v>4.9646145550352969</v>
      </c>
      <c r="AP54" s="29">
        <f t="shared" ref="AP54" si="151">AU18-AP18</f>
        <v>28.436546358891746</v>
      </c>
      <c r="AQ54" s="29"/>
      <c r="AR54" s="29">
        <f t="shared" ref="AR54" si="152">AR18-AH18</f>
        <v>30.474545478154397</v>
      </c>
      <c r="AS54" s="29">
        <f t="shared" ref="AS54" si="153">AS18-AI18</f>
        <v>4.0585920010385053</v>
      </c>
      <c r="AT54" s="29">
        <f t="shared" ref="AT54" si="154">AT18-AJ18</f>
        <v>3.9301515268714411</v>
      </c>
      <c r="AU54" s="29">
        <f t="shared" ref="AU54" si="155">AU18-AK18</f>
        <v>38.463289006064372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Enterprise M3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-8.4406823586569146E-3</v>
      </c>
      <c r="N7" s="91">
        <f>'Occ T2'!I180</f>
        <v>0.45434319276140833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-2.4559773693589193</v>
      </c>
      <c r="N9" s="91">
        <f>'Occ T2'!I178</f>
        <v>-1.0828328377161967</v>
      </c>
    </row>
    <row r="10" spans="1:14" x14ac:dyDescent="0.2">
      <c r="L10" s="91" t="str">
        <f>'Occ T3'!A48</f>
        <v>91 Elementary trades and related occupations</v>
      </c>
      <c r="M10" s="91">
        <f>'Occ T2'!H177</f>
        <v>-5.0203940867378671</v>
      </c>
      <c r="N10" s="91">
        <f>'Occ T2'!I177</f>
        <v>5.0271264325136622</v>
      </c>
    </row>
    <row r="11" spans="1:14" x14ac:dyDescent="0.2">
      <c r="L11" s="114" t="str">
        <f>"["&amp;'Occ T3'!A47&amp;"]"</f>
        <v>[Elementary occupations]</v>
      </c>
      <c r="M11" s="91">
        <f>'Occ T1'!H88</f>
        <v>-2.7380041611969941</v>
      </c>
      <c r="N11" s="91">
        <f>'Occ T1'!I88</f>
        <v>-0.16185793462378806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-1.9751060352424021</v>
      </c>
      <c r="N13" s="91">
        <f>'Occ T2'!I176</f>
        <v>3.7645484680615127E-2</v>
      </c>
    </row>
    <row r="14" spans="1:14" x14ac:dyDescent="0.2">
      <c r="L14" s="91" t="str">
        <f>'Occ T3'!A44</f>
        <v>81 Process, plant and machine operatives</v>
      </c>
      <c r="M14" s="91">
        <f>'Occ T2'!H175</f>
        <v>-2.9083871160904828</v>
      </c>
      <c r="N14" s="91">
        <f>'Occ T2'!I175</f>
        <v>0.17706659339029596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-2.2852566950951836</v>
      </c>
      <c r="N15" s="91">
        <f>'Occ T1'!I87</f>
        <v>8.3393188113412009E-2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0.81505422853298537</v>
      </c>
      <c r="N17" s="91">
        <f>'Occ T2'!I174</f>
        <v>1.4384030216824772</v>
      </c>
    </row>
    <row r="18" spans="12:14" x14ac:dyDescent="0.2">
      <c r="L18" s="91" t="str">
        <f>'Occ T3'!A40</f>
        <v>71 Sales occupations</v>
      </c>
      <c r="M18" s="91">
        <f>'Occ T2'!H173</f>
        <v>-0.74394897435221541</v>
      </c>
      <c r="N18" s="91">
        <f>'Occ T2'!I173</f>
        <v>-0.22725051884815439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-0.43266743241978656</v>
      </c>
      <c r="N19" s="91">
        <f>'Occ T1'!I86</f>
        <v>0.15110023528743799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-0.10837236168742548</v>
      </c>
      <c r="N21" s="91">
        <f>'Occ T2'!I172</f>
        <v>-1.4272417037563989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-1.3011665587289389</v>
      </c>
      <c r="N22" s="91">
        <f>'Occ T2'!I171</f>
        <v>-0.32131123551825125</v>
      </c>
    </row>
    <row r="23" spans="12:14" x14ac:dyDescent="0.2">
      <c r="L23" s="91" t="str">
        <f>'Occ T3'!A35</f>
        <v>61 Caring personal service occupations</v>
      </c>
      <c r="M23" s="91">
        <f>'Occ T2'!H170</f>
        <v>-0.4617097889905275</v>
      </c>
      <c r="N23" s="91">
        <f>'Occ T2'!I170</f>
        <v>0.71299276643317366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-0.68632877516473512</v>
      </c>
      <c r="N24" s="91">
        <f>'Occ T1'!I85</f>
        <v>0.42837218956599532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-4.108438815530957</v>
      </c>
      <c r="N26" s="91">
        <f>'Occ T2'!I169</f>
        <v>1.0766491362091513</v>
      </c>
    </row>
    <row r="27" spans="12:14" x14ac:dyDescent="0.2">
      <c r="L27" s="91" t="str">
        <f>'Occ T3'!A31</f>
        <v>53 Skilled construction and building trades</v>
      </c>
      <c r="M27" s="91">
        <f>'Occ T2'!H168</f>
        <v>-3.5573480568114602</v>
      </c>
      <c r="N27" s="91">
        <f>'Occ T2'!I168</f>
        <v>-0.35270469752332057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-2.8396061410152829</v>
      </c>
      <c r="N28" s="91">
        <f>'Occ T2'!I167</f>
        <v>-4.6684368305405233E-2</v>
      </c>
    </row>
    <row r="29" spans="12:14" x14ac:dyDescent="0.2">
      <c r="L29" s="91" t="str">
        <f>'Occ T3'!A29</f>
        <v>51 Skilled agricultural and related trades</v>
      </c>
      <c r="M29" s="91">
        <f>'Occ T2'!H166</f>
        <v>-3.4408776508863981</v>
      </c>
      <c r="N29" s="91">
        <f>'Occ T2'!I166</f>
        <v>1.2432906501308016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-3.4186255990037218</v>
      </c>
      <c r="N30" s="91">
        <f>'Occ T1'!I84</f>
        <v>0.28437609858014135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-3.3360000860945371</v>
      </c>
      <c r="N32" s="91">
        <f>'Occ T2'!I165</f>
        <v>-2.41398369125565</v>
      </c>
    </row>
    <row r="33" spans="12:14" x14ac:dyDescent="0.2">
      <c r="L33" s="91" t="str">
        <f>'Occ T3'!A25</f>
        <v>41 Administrative occupations</v>
      </c>
      <c r="M33" s="91">
        <f>'Occ T2'!H164</f>
        <v>-0.67608362452553639</v>
      </c>
      <c r="N33" s="91">
        <f>'Occ T2'!I164</f>
        <v>-0.14746075103552192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-1.268059447482861</v>
      </c>
      <c r="N34" s="91">
        <f>'Occ T1'!I83</f>
        <v>-0.56422576361189192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1.001263204712699</v>
      </c>
      <c r="N36" s="91">
        <f>'Occ T2'!I163</f>
        <v>0.49570444968860539</v>
      </c>
    </row>
    <row r="37" spans="12:14" x14ac:dyDescent="0.2">
      <c r="L37" s="91" t="str">
        <f>'Occ T3'!A21</f>
        <v>34 Culture, media and sports occupations</v>
      </c>
      <c r="M37" s="91">
        <f>'Occ T2'!H162</f>
        <v>-1.5264699313403463</v>
      </c>
      <c r="N37" s="91">
        <f>'Occ T2'!I162</f>
        <v>-2.599580440686422E-2</v>
      </c>
    </row>
    <row r="38" spans="12:14" x14ac:dyDescent="0.2">
      <c r="L38" s="91" t="str">
        <f>'Occ T3'!A20</f>
        <v>33 Protective service occupations</v>
      </c>
      <c r="M38" s="91">
        <f>'Occ T2'!H161</f>
        <v>-0.15970755698575534</v>
      </c>
      <c r="N38" s="91">
        <f>'Occ T2'!I161</f>
        <v>-0.49665276381430923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2.9117235388625984</v>
      </c>
      <c r="N39" s="91">
        <f>'Occ T2'!I160</f>
        <v>3.8351773832059344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3.3475447133420433</v>
      </c>
      <c r="N40" s="91">
        <f>'Occ T2'!I159</f>
        <v>0.19249194374499901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0.98177598832938084</v>
      </c>
      <c r="N41" s="91">
        <f>'Occ T1'!I82</f>
        <v>0.78731688903868058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3.1670933782129929</v>
      </c>
      <c r="N43" s="91">
        <f>'Occ T2'!I158</f>
        <v>0.94670121734394819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0.662937447733003</v>
      </c>
      <c r="N44" s="91">
        <f>'Occ T2'!I157</f>
        <v>0.19569427120287308</v>
      </c>
    </row>
    <row r="45" spans="12:14" x14ac:dyDescent="0.2">
      <c r="L45" s="91" t="str">
        <f>'Occ T3'!A13</f>
        <v>22 Health professionals</v>
      </c>
      <c r="M45" s="91">
        <f>'Occ T2'!H156</f>
        <v>3.4824620154521702</v>
      </c>
      <c r="N45" s="91">
        <f>'Occ T2'!I156</f>
        <v>6.5218515147558165E-2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2.0466609007240733</v>
      </c>
      <c r="N46" s="91">
        <f>'Occ T2'!I155</f>
        <v>2.2018915641871306</v>
      </c>
    </row>
    <row r="47" spans="12:14" x14ac:dyDescent="0.2">
      <c r="L47" s="114" t="str">
        <f>"["&amp;'Occ T3'!A11&amp;"]"</f>
        <v>[Professional occupations]</v>
      </c>
      <c r="M47" s="91">
        <f>'Occ T1'!H81</f>
        <v>2.3458387831916339</v>
      </c>
      <c r="N47" s="91">
        <f>'Occ T1'!I81</f>
        <v>1.1334670845622119</v>
      </c>
    </row>
    <row r="49" spans="12:14" x14ac:dyDescent="0.2">
      <c r="L49" s="107" t="str">
        <f>'Occ T3'!A9</f>
        <v>12 Other managers and proprietors</v>
      </c>
      <c r="M49" s="91">
        <f>'Occ T2'!H154</f>
        <v>-3.5088277191230866E-3</v>
      </c>
      <c r="N49" s="91">
        <f>'Occ T2'!I154</f>
        <v>1.1988985092763471</v>
      </c>
    </row>
    <row r="50" spans="12:14" x14ac:dyDescent="0.2">
      <c r="L50" s="107" t="str">
        <f>'Occ T3'!A8</f>
        <v>11 Corporate managers and directors</v>
      </c>
      <c r="M50" s="91">
        <f>'Occ T2'!H153</f>
        <v>2.87349579464109</v>
      </c>
      <c r="N50" s="91">
        <f>'Occ T2'!I153</f>
        <v>-3.5918951149138678E-2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2.0101846554660296</v>
      </c>
      <c r="N51" s="91">
        <f>'Occ T1'!I80</f>
        <v>0.33489528709655936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Enterprise M3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10.450199499313655</v>
      </c>
      <c r="N82" s="94">
        <f>'Occ T2'!F119</f>
        <v>-0.42523527530494221</v>
      </c>
    </row>
    <row r="83" spans="12:14" x14ac:dyDescent="0.2">
      <c r="L83" s="10" t="str">
        <f>name!D5</f>
        <v>12 Other managers and proprietors</v>
      </c>
      <c r="M83" s="94">
        <f>'Occ T2'!D9-'Occ T2'!B9</f>
        <v>-5.464617506330427E-3</v>
      </c>
      <c r="N83" s="94">
        <f>'Occ T2'!F120</f>
        <v>6.0962355285086929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6.7351573212499574</v>
      </c>
      <c r="N84" s="94">
        <f>'Occ T2'!F121</f>
        <v>27.012875450296249</v>
      </c>
    </row>
    <row r="85" spans="12:14" x14ac:dyDescent="0.2">
      <c r="L85" s="10" t="str">
        <f>name!D7</f>
        <v>22 Health professionals</v>
      </c>
      <c r="M85" s="94">
        <f>'Occ T2'!D11-'Occ T2'!B11</f>
        <v>5.2769307186472467</v>
      </c>
      <c r="N85" s="94">
        <f>'Occ T2'!F122</f>
        <v>0.32965707025084612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1.2838830572751547</v>
      </c>
      <c r="N86" s="94">
        <f>'Occ T2'!F123</f>
        <v>1.1757122013269949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9.7408499185579913</v>
      </c>
      <c r="N87" s="94">
        <f>'Occ T2'!F124</f>
        <v>10.244160437887544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2.7730887970823037</v>
      </c>
      <c r="N88" s="94">
        <f>'Occ T2'!F125</f>
        <v>0.53464089478270083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1.9609527336904389</v>
      </c>
      <c r="N89" s="94">
        <f>'Occ T2'!F126</f>
        <v>11.127510188375592</v>
      </c>
    </row>
    <row r="90" spans="12:14" x14ac:dyDescent="0.2">
      <c r="L90" s="10" t="str">
        <f>name!D12</f>
        <v>33 Protective service occupations</v>
      </c>
      <c r="M90" s="94">
        <f>'Occ T2'!D16-'Occ T2'!B16</f>
        <v>-8.1551110292945594E-2</v>
      </c>
      <c r="N90" s="94">
        <f>'Occ T2'!F127</f>
        <v>-0.73140724355235776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-1.6618291345122564</v>
      </c>
      <c r="N91" s="94">
        <f>'Occ T2'!F128</f>
        <v>-8.0907405814013345E-2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2.9197990272118446</v>
      </c>
      <c r="N92" s="94">
        <f>'Occ T2'!F129</f>
        <v>4.6261283989352009</v>
      </c>
    </row>
    <row r="93" spans="12:14" x14ac:dyDescent="0.2">
      <c r="L93" s="10" t="str">
        <f>name!D15</f>
        <v>41 Administrative occupations</v>
      </c>
      <c r="M93" s="94">
        <f>'Occ T2'!D19-'Occ T2'!B19</f>
        <v>-2.4067531361020258</v>
      </c>
      <c r="N93" s="94">
        <f>'Occ T2'!F130</f>
        <v>-1.5271896340885291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-3.4019182704405857</v>
      </c>
      <c r="N94" s="94">
        <f>'Occ T2'!F131</f>
        <v>-5.646490985617195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-1.3497131494404675</v>
      </c>
      <c r="N95" s="94">
        <f>'Occ T2'!F132</f>
        <v>1.4364689247521101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-3.8727632540825851</v>
      </c>
      <c r="N96" s="94">
        <f>'Occ T2'!F133</f>
        <v>-0.17447948481562037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-4.0622587476247567</v>
      </c>
      <c r="N97" s="94">
        <f>'Occ T2'!F134</f>
        <v>-1.0561381413851372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-3.7117173279221927</v>
      </c>
      <c r="N98" s="94">
        <f>'Occ T2'!F135</f>
        <v>2.7713490647368939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-1.3296476728829916</v>
      </c>
      <c r="N99" s="94">
        <f>'Occ T2'!F136</f>
        <v>6.3876070744716031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-1.42545467053991</v>
      </c>
      <c r="N100" s="94">
        <f>'Occ T2'!F137</f>
        <v>-0.99263011610118213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-4.9918970415037123E-3</v>
      </c>
      <c r="N101" s="94">
        <f>'Occ T2'!F138</f>
        <v>-0.17810999448289966</v>
      </c>
    </row>
    <row r="102" spans="12:14" x14ac:dyDescent="0.2">
      <c r="L102" s="10" t="str">
        <f>name!D24</f>
        <v>71 Sales occupations</v>
      </c>
      <c r="M102" s="94">
        <f>'Occ T2'!D28-'Occ T2'!B28</f>
        <v>-1.9965133568208913</v>
      </c>
      <c r="N102" s="94">
        <f>'Occ T2'!F139</f>
        <v>-1.7607858255303199</v>
      </c>
    </row>
    <row r="103" spans="12:14" x14ac:dyDescent="0.2">
      <c r="L103" s="10" t="str">
        <f>name!D25</f>
        <v>72 Customer service occupations</v>
      </c>
      <c r="M103" s="94">
        <f>'Occ T2'!D29-'Occ T2'!B29</f>
        <v>0.54562283238121623</v>
      </c>
      <c r="N103" s="94">
        <f>'Occ T2'!F140</f>
        <v>3.2771677493527971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-1.748511113439811</v>
      </c>
      <c r="N104" s="94">
        <f>'Occ T2'!F141</f>
        <v>0.29568671659055568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-2.3846289318754792</v>
      </c>
      <c r="N105" s="94">
        <f>'Occ T2'!F142</f>
        <v>0.12871989461321931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-2.5453997192703675</v>
      </c>
      <c r="N106" s="94">
        <f>'Occ T2'!F143</f>
        <v>9.4192619314337236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-10.062367795614534</v>
      </c>
      <c r="N107" s="94">
        <f>'Occ T2'!F144</f>
        <v>-11.451807419623051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-0.36500000000000909</v>
      </c>
      <c r="N109" s="94">
        <f>'Occ T2'!F146</f>
        <v>60.837999999999397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Enterprise M3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10.444734881807321</v>
      </c>
      <c r="N153" s="94">
        <f>'Occ T1'!H8</f>
        <v>5.6710002532037436</v>
      </c>
    </row>
    <row r="154" spans="1:14" x14ac:dyDescent="0.2">
      <c r="L154" s="10" t="str">
        <f>name!E5</f>
        <v>Professional occupations</v>
      </c>
      <c r="M154" s="94">
        <f>'Occ T1'!D9-'Occ T1'!B9</f>
        <v>23.036821015730339</v>
      </c>
      <c r="N154" s="94">
        <f>'Occ T1'!H9</f>
        <v>38.76240515976167</v>
      </c>
    </row>
    <row r="155" spans="1:14" x14ac:dyDescent="0.2">
      <c r="L155" s="10" t="str">
        <f>name!E6</f>
        <v>Associate professional occupations</v>
      </c>
      <c r="M155" s="94">
        <f>'Occ T1'!D10-'Occ T1'!B10</f>
        <v>5.9104603131793851</v>
      </c>
      <c r="N155" s="94">
        <f>'Occ T1'!H10</f>
        <v>15.475964832727129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-5.808671406542615</v>
      </c>
      <c r="N156" s="94">
        <f>'Occ T1'!H11</f>
        <v>-7.1736806197057206</v>
      </c>
    </row>
    <row r="157" spans="1:14" x14ac:dyDescent="0.2">
      <c r="L157" s="10" t="str">
        <f>name!E8</f>
        <v>Skilled trades occupations</v>
      </c>
      <c r="M157" s="94">
        <f>'Occ T1'!D12-'Occ T1'!B12</f>
        <v>-12.996452479070015</v>
      </c>
      <c r="N157" s="94">
        <f>'Occ T1'!H12</f>
        <v>2.9772003632882615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-2.7600942404644115</v>
      </c>
      <c r="N158" s="94">
        <f>'Occ T1'!H13</f>
        <v>5.2168669638875258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-1.4508905244396715</v>
      </c>
      <c r="N159" s="94">
        <f>'Occ T1'!H14</f>
        <v>1.5163819238224789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-4.1331400453152867</v>
      </c>
      <c r="N160" s="94">
        <f>'Occ T1'!H15</f>
        <v>0.42440661120377143</v>
      </c>
    </row>
    <row r="161" spans="12:14" x14ac:dyDescent="0.2">
      <c r="L161" s="10" t="str">
        <f>name!E12</f>
        <v>Elementary occupations</v>
      </c>
      <c r="M161" s="94">
        <f>'Occ T1'!D16-'Occ T1'!B16</f>
        <v>-12.607767514884898</v>
      </c>
      <c r="N161" s="94">
        <f>'Occ T1'!H16</f>
        <v>-2.0325454881893279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-0.36499999999978172</v>
      </c>
      <c r="N163" s="94">
        <f>'Occ T1'!H18</f>
        <v>60.837999999999532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Enterprise M3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81.092903284760823</v>
      </c>
      <c r="N5" s="87">
        <f>SUM(N6:N7)</f>
        <v>90.08417061770254</v>
      </c>
      <c r="O5" s="87">
        <f t="shared" ref="O5:AL5" si="1">SUM(O6:O7)</f>
        <v>93.971374222707283</v>
      </c>
      <c r="P5" s="87">
        <f t="shared" si="1"/>
        <v>95.02870922441241</v>
      </c>
      <c r="Q5" s="87">
        <f t="shared" si="1"/>
        <v>96.919857101535825</v>
      </c>
      <c r="R5" s="87">
        <f t="shared" si="1"/>
        <v>99.823405667280085</v>
      </c>
      <c r="S5" s="87">
        <f t="shared" si="1"/>
        <v>104.3914997348601</v>
      </c>
      <c r="T5" s="87">
        <f t="shared" si="1"/>
        <v>102.33452009732426</v>
      </c>
      <c r="U5" s="87">
        <f t="shared" si="1"/>
        <v>105.28835172561341</v>
      </c>
      <c r="V5" s="87">
        <f t="shared" si="1"/>
        <v>109.91456890636522</v>
      </c>
      <c r="W5" s="87">
        <f t="shared" si="1"/>
        <v>110.26814054908741</v>
      </c>
      <c r="X5" s="87">
        <f t="shared" si="1"/>
        <v>100.28964317869028</v>
      </c>
      <c r="Y5" s="87">
        <f t="shared" si="1"/>
        <v>101.4452958267764</v>
      </c>
      <c r="Z5" s="87">
        <f t="shared" si="1"/>
        <v>102.8798066427528</v>
      </c>
      <c r="AA5" s="87">
        <f t="shared" si="1"/>
        <v>104.35032803371195</v>
      </c>
      <c r="AB5" s="87">
        <f t="shared" si="1"/>
        <v>105.4890195546534</v>
      </c>
      <c r="AC5" s="87">
        <f t="shared" si="1"/>
        <v>106.55955650789325</v>
      </c>
      <c r="AD5" s="87">
        <f t="shared" si="1"/>
        <v>107.59488857593729</v>
      </c>
      <c r="AE5" s="87">
        <f t="shared" si="1"/>
        <v>108.6105652018814</v>
      </c>
      <c r="AF5" s="87">
        <f t="shared" si="1"/>
        <v>109.59862529740445</v>
      </c>
      <c r="AG5" s="87">
        <f t="shared" si="1"/>
        <v>110.63744117438281</v>
      </c>
      <c r="AH5" s="87">
        <f t="shared" si="1"/>
        <v>111.65237846200799</v>
      </c>
      <c r="AI5" s="87">
        <f t="shared" si="1"/>
        <v>112.70619537056015</v>
      </c>
      <c r="AJ5" s="87">
        <f t="shared" si="1"/>
        <v>113.73547062646236</v>
      </c>
      <c r="AK5" s="87">
        <f t="shared" si="1"/>
        <v>114.86038875030727</v>
      </c>
      <c r="AL5" s="87">
        <f t="shared" si="1"/>
        <v>115.93914080229115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57.732789452356222</v>
      </c>
      <c r="N6" s="11">
        <v>63.176287490228759</v>
      </c>
      <c r="O6" s="11">
        <v>65.350266195963172</v>
      </c>
      <c r="P6" s="11">
        <v>66.22332769702227</v>
      </c>
      <c r="Q6" s="11">
        <v>65.077963010317475</v>
      </c>
      <c r="R6" s="11">
        <v>68.673395206321089</v>
      </c>
      <c r="S6" s="11">
        <v>75.109150358443202</v>
      </c>
      <c r="T6" s="11">
        <v>72.807475594103352</v>
      </c>
      <c r="U6" s="11">
        <v>74.68024890774528</v>
      </c>
      <c r="V6" s="11">
        <v>78.354158175892394</v>
      </c>
      <c r="W6" s="11">
        <v>79.123594705634744</v>
      </c>
      <c r="X6" s="11">
        <v>69.440376917896614</v>
      </c>
      <c r="Y6" s="11">
        <v>70.115717297821249</v>
      </c>
      <c r="Z6" s="11">
        <v>71.000380984190429</v>
      </c>
      <c r="AA6" s="11">
        <v>71.901801895892419</v>
      </c>
      <c r="AB6" s="11">
        <v>72.576559446969895</v>
      </c>
      <c r="AC6" s="11">
        <v>73.196932809715307</v>
      </c>
      <c r="AD6" s="11">
        <v>73.787118885867542</v>
      </c>
      <c r="AE6" s="11">
        <v>74.382449924118248</v>
      </c>
      <c r="AF6" s="11">
        <v>74.960607266104546</v>
      </c>
      <c r="AG6" s="11">
        <v>75.572744561573643</v>
      </c>
      <c r="AH6" s="11">
        <v>76.167271537964723</v>
      </c>
      <c r="AI6" s="11">
        <v>76.787961266004004</v>
      </c>
      <c r="AJ6" s="11">
        <v>77.398832292281696</v>
      </c>
      <c r="AK6" s="11">
        <v>78.069478078188865</v>
      </c>
      <c r="AL6" s="11">
        <v>78.698359430329802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23.360113832404597</v>
      </c>
      <c r="N7" s="11">
        <v>26.907883127473777</v>
      </c>
      <c r="O7" s="11">
        <v>28.621108026744103</v>
      </c>
      <c r="P7" s="11">
        <v>28.805381527390146</v>
      </c>
      <c r="Q7" s="11">
        <v>31.841894091218343</v>
      </c>
      <c r="R7" s="11">
        <v>31.150010460958992</v>
      </c>
      <c r="S7" s="11">
        <v>29.282349376416903</v>
      </c>
      <c r="T7" s="11">
        <v>29.527044503220914</v>
      </c>
      <c r="U7" s="11">
        <v>30.608102817868126</v>
      </c>
      <c r="V7" s="11">
        <v>31.560410730472817</v>
      </c>
      <c r="W7" s="11">
        <v>31.144545843452661</v>
      </c>
      <c r="X7" s="11">
        <v>30.849266260793669</v>
      </c>
      <c r="Y7" s="11">
        <v>31.329578528955146</v>
      </c>
      <c r="Z7" s="11">
        <v>31.879425658562372</v>
      </c>
      <c r="AA7" s="11">
        <v>32.44852613781952</v>
      </c>
      <c r="AB7" s="11">
        <v>32.912460107683494</v>
      </c>
      <c r="AC7" s="11">
        <v>33.362623698177941</v>
      </c>
      <c r="AD7" s="11">
        <v>33.80776969006974</v>
      </c>
      <c r="AE7" s="11">
        <v>34.228115277763159</v>
      </c>
      <c r="AF7" s="11">
        <v>34.6380180312999</v>
      </c>
      <c r="AG7" s="11">
        <v>35.064696612809179</v>
      </c>
      <c r="AH7" s="11">
        <v>35.485106924043272</v>
      </c>
      <c r="AI7" s="11">
        <v>35.918234104556142</v>
      </c>
      <c r="AJ7" s="11">
        <v>36.336638334180655</v>
      </c>
      <c r="AK7" s="11">
        <v>36.7909106721184</v>
      </c>
      <c r="AL7" s="11">
        <v>37.240781371961354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178.62301822065857</v>
      </c>
      <c r="N9" s="87">
        <f>SUM(N10:N13)</f>
        <v>175.00969619558327</v>
      </c>
      <c r="O9" s="87">
        <f t="shared" ref="O9:AL9" si="3">SUM(O10:O13)</f>
        <v>178.14330254191964</v>
      </c>
      <c r="P9" s="87">
        <f t="shared" si="3"/>
        <v>180.75790903753511</v>
      </c>
      <c r="Q9" s="87">
        <f t="shared" si="3"/>
        <v>182.11458884294817</v>
      </c>
      <c r="R9" s="87">
        <f t="shared" si="3"/>
        <v>187.40472106146544</v>
      </c>
      <c r="S9" s="87">
        <f t="shared" si="3"/>
        <v>198.50911862958341</v>
      </c>
      <c r="T9" s="87">
        <f t="shared" si="3"/>
        <v>185.03406123574612</v>
      </c>
      <c r="U9" s="87">
        <f t="shared" si="3"/>
        <v>194.09915623657935</v>
      </c>
      <c r="V9" s="87">
        <f t="shared" si="3"/>
        <v>204.98514734387328</v>
      </c>
      <c r="W9" s="87">
        <f t="shared" si="3"/>
        <v>210.44154207719578</v>
      </c>
      <c r="X9" s="87">
        <f t="shared" si="3"/>
        <v>218.07273642420955</v>
      </c>
      <c r="Y9" s="87">
        <f t="shared" si="3"/>
        <v>220.02384027102806</v>
      </c>
      <c r="Z9" s="87">
        <f t="shared" si="3"/>
        <v>222.73503050076278</v>
      </c>
      <c r="AA9" s="87">
        <f t="shared" si="3"/>
        <v>225.61530147652593</v>
      </c>
      <c r="AB9" s="87">
        <f t="shared" si="3"/>
        <v>227.93646720657122</v>
      </c>
      <c r="AC9" s="87">
        <f t="shared" si="3"/>
        <v>230.1351619234625</v>
      </c>
      <c r="AD9" s="87">
        <f t="shared" si="3"/>
        <v>232.24023917159531</v>
      </c>
      <c r="AE9" s="87">
        <f t="shared" si="3"/>
        <v>234.32940526287865</v>
      </c>
      <c r="AF9" s="87">
        <f t="shared" si="3"/>
        <v>236.38820389432578</v>
      </c>
      <c r="AG9" s="87">
        <f t="shared" si="3"/>
        <v>238.53081728438866</v>
      </c>
      <c r="AH9" s="87">
        <f t="shared" si="3"/>
        <v>240.61692286088942</v>
      </c>
      <c r="AI9" s="87">
        <f t="shared" si="3"/>
        <v>242.71337903318599</v>
      </c>
      <c r="AJ9" s="87">
        <f t="shared" si="3"/>
        <v>244.86487085444801</v>
      </c>
      <c r="AK9" s="87">
        <f t="shared" si="3"/>
        <v>247.0643663707894</v>
      </c>
      <c r="AL9" s="87">
        <f t="shared" si="3"/>
        <v>249.20394723695745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58.792642882611524</v>
      </c>
      <c r="N10" s="11">
        <v>56.93339473395968</v>
      </c>
      <c r="O10" s="11">
        <v>57.557483096732142</v>
      </c>
      <c r="P10" s="11">
        <v>58.487234460172523</v>
      </c>
      <c r="Q10" s="11">
        <v>60.533550638448638</v>
      </c>
      <c r="R10" s="11">
        <v>63.176564041394087</v>
      </c>
      <c r="S10" s="11">
        <v>67.614703570149359</v>
      </c>
      <c r="T10" s="11">
        <v>59.931937446787266</v>
      </c>
      <c r="U10" s="11">
        <v>64.817802553522256</v>
      </c>
      <c r="V10" s="11">
        <v>67.962409440888067</v>
      </c>
      <c r="W10" s="11">
        <v>69.911721362644045</v>
      </c>
      <c r="X10" s="11">
        <v>80.964092638660958</v>
      </c>
      <c r="Y10" s="11">
        <v>82.027617380284056</v>
      </c>
      <c r="Z10" s="11">
        <v>83.337969359211385</v>
      </c>
      <c r="AA10" s="11">
        <v>84.70266960149506</v>
      </c>
      <c r="AB10" s="11">
        <v>85.836885528622858</v>
      </c>
      <c r="AC10" s="11">
        <v>86.93487381307817</v>
      </c>
      <c r="AD10" s="11">
        <v>88.017597632188028</v>
      </c>
      <c r="AE10" s="11">
        <v>89.09979623801037</v>
      </c>
      <c r="AF10" s="11">
        <v>90.172658692542569</v>
      </c>
      <c r="AG10" s="11">
        <v>91.28195657966954</v>
      </c>
      <c r="AH10" s="11">
        <v>92.395018899559958</v>
      </c>
      <c r="AI10" s="11">
        <v>93.521690493788384</v>
      </c>
      <c r="AJ10" s="11">
        <v>94.656942419442132</v>
      </c>
      <c r="AK10" s="11">
        <v>95.797068611113133</v>
      </c>
      <c r="AL10" s="11">
        <v>96.924596812940294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26.096054007983213</v>
      </c>
      <c r="N11" s="11">
        <v>27.669763350899146</v>
      </c>
      <c r="O11" s="11">
        <v>28.379620050737977</v>
      </c>
      <c r="P11" s="11">
        <v>28.52928145686521</v>
      </c>
      <c r="Q11" s="11">
        <v>27.512266233740831</v>
      </c>
      <c r="R11" s="11">
        <v>28.267194384711377</v>
      </c>
      <c r="S11" s="11">
        <v>29.980504576145599</v>
      </c>
      <c r="T11" s="11">
        <v>31.074998104139731</v>
      </c>
      <c r="U11" s="11">
        <v>30.718174499650257</v>
      </c>
      <c r="V11" s="11">
        <v>33.804261892733194</v>
      </c>
      <c r="W11" s="11">
        <v>33.544125103358624</v>
      </c>
      <c r="X11" s="11">
        <v>32.090285195055543</v>
      </c>
      <c r="Y11" s="11">
        <v>32.19958206573363</v>
      </c>
      <c r="Z11" s="11">
        <v>32.409427611004766</v>
      </c>
      <c r="AA11" s="11">
        <v>32.637429415754369</v>
      </c>
      <c r="AB11" s="11">
        <v>32.78744458290133</v>
      </c>
      <c r="AC11" s="11">
        <v>32.908380227663535</v>
      </c>
      <c r="AD11" s="11">
        <v>33.006901375890877</v>
      </c>
      <c r="AE11" s="11">
        <v>33.096246977779415</v>
      </c>
      <c r="AF11" s="11">
        <v>33.195332142266317</v>
      </c>
      <c r="AG11" s="11">
        <v>33.313081974514056</v>
      </c>
      <c r="AH11" s="11">
        <v>33.428291015017308</v>
      </c>
      <c r="AI11" s="11">
        <v>33.545843529530551</v>
      </c>
      <c r="AJ11" s="11">
        <v>33.667518162198839</v>
      </c>
      <c r="AK11" s="11">
        <v>33.783539971377742</v>
      </c>
      <c r="AL11" s="11">
        <v>33.87378217360947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34.497868796578338</v>
      </c>
      <c r="N12" s="11">
        <v>34.853467159168837</v>
      </c>
      <c r="O12" s="11">
        <v>35.561341686424157</v>
      </c>
      <c r="P12" s="11">
        <v>35.257436266954187</v>
      </c>
      <c r="Q12" s="11">
        <v>35.364877423390801</v>
      </c>
      <c r="R12" s="11">
        <v>38.222998373704286</v>
      </c>
      <c r="S12" s="11">
        <v>38.268264015481748</v>
      </c>
      <c r="T12" s="11">
        <v>37.172184179367534</v>
      </c>
      <c r="U12" s="11">
        <v>37.505255769154111</v>
      </c>
      <c r="V12" s="11">
        <v>39.126425629130246</v>
      </c>
      <c r="W12" s="11">
        <v>39.50688143097944</v>
      </c>
      <c r="X12" s="11">
        <v>37.329037086794251</v>
      </c>
      <c r="Y12" s="11">
        <v>37.427187841137325</v>
      </c>
      <c r="Z12" s="11">
        <v>37.701756283621329</v>
      </c>
      <c r="AA12" s="11">
        <v>38.033414081980034</v>
      </c>
      <c r="AB12" s="11">
        <v>38.297164948422257</v>
      </c>
      <c r="AC12" s="11">
        <v>38.56113764244725</v>
      </c>
      <c r="AD12" s="11">
        <v>38.808094228359785</v>
      </c>
      <c r="AE12" s="11">
        <v>39.051408404958586</v>
      </c>
      <c r="AF12" s="11">
        <v>39.283866054049234</v>
      </c>
      <c r="AG12" s="11">
        <v>39.530396033635824</v>
      </c>
      <c r="AH12" s="11">
        <v>39.752732914977464</v>
      </c>
      <c r="AI12" s="11">
        <v>39.981092253615046</v>
      </c>
      <c r="AJ12" s="11">
        <v>40.214463641076101</v>
      </c>
      <c r="AK12" s="11">
        <v>40.455718546442135</v>
      </c>
      <c r="AL12" s="11">
        <v>40.682593632306435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59.236452533485512</v>
      </c>
      <c r="N13" s="11">
        <v>55.553070951555625</v>
      </c>
      <c r="O13" s="11">
        <v>56.644857708025384</v>
      </c>
      <c r="P13" s="11">
        <v>58.483956853543198</v>
      </c>
      <c r="Q13" s="11">
        <v>58.703894547367888</v>
      </c>
      <c r="R13" s="11">
        <v>57.737964261655684</v>
      </c>
      <c r="S13" s="11">
        <v>62.645646467806692</v>
      </c>
      <c r="T13" s="11">
        <v>56.854941505451585</v>
      </c>
      <c r="U13" s="11">
        <v>61.057923414252727</v>
      </c>
      <c r="V13" s="11">
        <v>64.092050381121766</v>
      </c>
      <c r="W13" s="11">
        <v>67.478814180213675</v>
      </c>
      <c r="X13" s="11">
        <v>67.689321503698821</v>
      </c>
      <c r="Y13" s="11">
        <v>68.369452983873046</v>
      </c>
      <c r="Z13" s="11">
        <v>69.285877246925295</v>
      </c>
      <c r="AA13" s="11">
        <v>70.241788377296487</v>
      </c>
      <c r="AB13" s="11">
        <v>71.014972146624785</v>
      </c>
      <c r="AC13" s="11">
        <v>71.730770240273557</v>
      </c>
      <c r="AD13" s="11">
        <v>72.407645935156594</v>
      </c>
      <c r="AE13" s="11">
        <v>73.081953642130301</v>
      </c>
      <c r="AF13" s="11">
        <v>73.73634700546765</v>
      </c>
      <c r="AG13" s="11">
        <v>74.405382696569234</v>
      </c>
      <c r="AH13" s="11">
        <v>75.040880031334694</v>
      </c>
      <c r="AI13" s="11">
        <v>75.664752756252</v>
      </c>
      <c r="AJ13" s="11">
        <v>76.325946631730943</v>
      </c>
      <c r="AK13" s="11">
        <v>77.028039241856405</v>
      </c>
      <c r="AL13" s="11">
        <v>77.722974618101219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106.20345955601729</v>
      </c>
      <c r="N15" s="87">
        <f>SUM(N16:N20)</f>
        <v>108.94149598016051</v>
      </c>
      <c r="O15" s="87">
        <f t="shared" ref="O15:AL15" si="5">SUM(O16:O20)</f>
        <v>113.03856883679914</v>
      </c>
      <c r="P15" s="87">
        <f t="shared" si="5"/>
        <v>110.03320255970067</v>
      </c>
      <c r="Q15" s="87">
        <f t="shared" si="5"/>
        <v>113.86480208722818</v>
      </c>
      <c r="R15" s="87">
        <f t="shared" si="5"/>
        <v>118.06235267038653</v>
      </c>
      <c r="S15" s="87">
        <f t="shared" si="5"/>
        <v>119.87358713034929</v>
      </c>
      <c r="T15" s="87">
        <f t="shared" si="5"/>
        <v>117.67758396923246</v>
      </c>
      <c r="U15" s="87">
        <f t="shared" si="5"/>
        <v>119.52259437615798</v>
      </c>
      <c r="V15" s="87">
        <f t="shared" si="5"/>
        <v>120.05540533988095</v>
      </c>
      <c r="W15" s="87">
        <f t="shared" si="5"/>
        <v>123.97281298356592</v>
      </c>
      <c r="X15" s="87">
        <f t="shared" si="5"/>
        <v>124.00957028582816</v>
      </c>
      <c r="Y15" s="87">
        <f t="shared" si="5"/>
        <v>125.13983554668077</v>
      </c>
      <c r="Z15" s="87">
        <f t="shared" si="5"/>
        <v>126.56310526044516</v>
      </c>
      <c r="AA15" s="87">
        <f t="shared" si="5"/>
        <v>128.10256528211474</v>
      </c>
      <c r="AB15" s="87">
        <f t="shared" si="5"/>
        <v>129.26760097837678</v>
      </c>
      <c r="AC15" s="87">
        <f t="shared" si="5"/>
        <v>130.34783074639327</v>
      </c>
      <c r="AD15" s="87">
        <f t="shared" si="5"/>
        <v>131.33168222011062</v>
      </c>
      <c r="AE15" s="87">
        <f t="shared" si="5"/>
        <v>132.32613409589408</v>
      </c>
      <c r="AF15" s="87">
        <f t="shared" si="5"/>
        <v>133.33298878027111</v>
      </c>
      <c r="AG15" s="87">
        <f t="shared" si="5"/>
        <v>134.3763974822202</v>
      </c>
      <c r="AH15" s="87">
        <f t="shared" si="5"/>
        <v>135.36194108966291</v>
      </c>
      <c r="AI15" s="87">
        <f t="shared" si="5"/>
        <v>136.38416340490272</v>
      </c>
      <c r="AJ15" s="87">
        <f t="shared" si="5"/>
        <v>137.40807543807364</v>
      </c>
      <c r="AK15" s="87">
        <f t="shared" si="5"/>
        <v>138.45047088275689</v>
      </c>
      <c r="AL15" s="87">
        <f t="shared" si="5"/>
        <v>139.44877781629305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16.110936294145237</v>
      </c>
      <c r="N16" s="11">
        <v>15.750233120483244</v>
      </c>
      <c r="O16" s="11">
        <v>16.164227530600677</v>
      </c>
      <c r="P16" s="11">
        <v>16.379380096024139</v>
      </c>
      <c r="Q16" s="11">
        <v>15.433397022220991</v>
      </c>
      <c r="R16" s="11">
        <v>15.495168489057251</v>
      </c>
      <c r="S16" s="11">
        <v>16.791447030737224</v>
      </c>
      <c r="T16" s="11">
        <v>16.779614548911361</v>
      </c>
      <c r="U16" s="11">
        <v>17.587828900245942</v>
      </c>
      <c r="V16" s="11">
        <v>17.06956054964785</v>
      </c>
      <c r="W16" s="11">
        <v>18.268257286139555</v>
      </c>
      <c r="X16" s="11">
        <v>16.598385937460048</v>
      </c>
      <c r="Y16" s="11">
        <v>16.725879335094373</v>
      </c>
      <c r="Z16" s="11">
        <v>16.925206285616309</v>
      </c>
      <c r="AA16" s="11">
        <v>17.135910263715015</v>
      </c>
      <c r="AB16" s="11">
        <v>17.303797160438357</v>
      </c>
      <c r="AC16" s="11">
        <v>17.466173454473871</v>
      </c>
      <c r="AD16" s="11">
        <v>17.610733006470181</v>
      </c>
      <c r="AE16" s="11">
        <v>17.756556191383332</v>
      </c>
      <c r="AF16" s="11">
        <v>17.913715309061608</v>
      </c>
      <c r="AG16" s="11">
        <v>18.065449689993745</v>
      </c>
      <c r="AH16" s="11">
        <v>18.217249427766372</v>
      </c>
      <c r="AI16" s="11">
        <v>18.369422713571463</v>
      </c>
      <c r="AJ16" s="11">
        <v>18.517036950874591</v>
      </c>
      <c r="AK16" s="11">
        <v>18.66201688202645</v>
      </c>
      <c r="AL16" s="11">
        <v>18.802898180922256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10.317898844581283</v>
      </c>
      <c r="N17" s="11">
        <v>12.813799317741625</v>
      </c>
      <c r="O17" s="11">
        <v>12.616354587387274</v>
      </c>
      <c r="P17" s="11">
        <v>12.155238704547585</v>
      </c>
      <c r="Q17" s="11">
        <v>11.700701084927079</v>
      </c>
      <c r="R17" s="11">
        <v>12.707484419440275</v>
      </c>
      <c r="S17" s="11">
        <v>12.874761049243054</v>
      </c>
      <c r="T17" s="11">
        <v>12.929185662129072</v>
      </c>
      <c r="U17" s="11">
        <v>13.796012576999731</v>
      </c>
      <c r="V17" s="11">
        <v>14.44598034418615</v>
      </c>
      <c r="W17" s="11">
        <v>14.668437153130714</v>
      </c>
      <c r="X17" s="11">
        <v>21.296033938095501</v>
      </c>
      <c r="Y17" s="11">
        <v>21.593112669271783</v>
      </c>
      <c r="Z17" s="11">
        <v>21.950209488640201</v>
      </c>
      <c r="AA17" s="11">
        <v>22.330493134442392</v>
      </c>
      <c r="AB17" s="11">
        <v>22.662762898288072</v>
      </c>
      <c r="AC17" s="11">
        <v>22.981734775078824</v>
      </c>
      <c r="AD17" s="11">
        <v>23.285133832788492</v>
      </c>
      <c r="AE17" s="11">
        <v>23.589656048361991</v>
      </c>
      <c r="AF17" s="11">
        <v>23.895844686972147</v>
      </c>
      <c r="AG17" s="11">
        <v>24.216753428887635</v>
      </c>
      <c r="AH17" s="11">
        <v>24.512290874888073</v>
      </c>
      <c r="AI17" s="11">
        <v>24.835282945378889</v>
      </c>
      <c r="AJ17" s="11">
        <v>25.154680213506058</v>
      </c>
      <c r="AK17" s="11">
        <v>25.475640857373389</v>
      </c>
      <c r="AL17" s="11">
        <v>25.795947341506306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9.1568134555512781</v>
      </c>
      <c r="N18" s="11">
        <v>10.66205552745436</v>
      </c>
      <c r="O18" s="11">
        <v>10.744906722318557</v>
      </c>
      <c r="P18" s="11">
        <v>9.8839030899738489</v>
      </c>
      <c r="Q18" s="11">
        <v>10.075961452497763</v>
      </c>
      <c r="R18" s="11">
        <v>10.245227559390738</v>
      </c>
      <c r="S18" s="11">
        <v>10.874051204418066</v>
      </c>
      <c r="T18" s="11">
        <v>9.9845898228225014</v>
      </c>
      <c r="U18" s="11">
        <v>9.8594415648963647</v>
      </c>
      <c r="V18" s="11">
        <v>9.7022571982924504</v>
      </c>
      <c r="W18" s="11">
        <v>10.163676449097792</v>
      </c>
      <c r="X18" s="11">
        <v>8.4893667744381265</v>
      </c>
      <c r="Y18" s="11">
        <v>8.59156079658141</v>
      </c>
      <c r="Z18" s="11">
        <v>8.6837420875521545</v>
      </c>
      <c r="AA18" s="11">
        <v>8.7799860711698763</v>
      </c>
      <c r="AB18" s="11">
        <v>8.8425791880158382</v>
      </c>
      <c r="AC18" s="11">
        <v>8.9014912308072898</v>
      </c>
      <c r="AD18" s="11">
        <v>8.9543351354377254</v>
      </c>
      <c r="AE18" s="11">
        <v>9.0150024158997404</v>
      </c>
      <c r="AF18" s="11">
        <v>9.080506279990896</v>
      </c>
      <c r="AG18" s="11">
        <v>9.1538549922239909</v>
      </c>
      <c r="AH18" s="11">
        <v>9.2192818021809551</v>
      </c>
      <c r="AI18" s="11">
        <v>9.2814951902761642</v>
      </c>
      <c r="AJ18" s="11">
        <v>9.3337151693409908</v>
      </c>
      <c r="AK18" s="11">
        <v>9.3860283993921918</v>
      </c>
      <c r="AL18" s="11">
        <v>9.4322692055454347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14.50901261444249</v>
      </c>
      <c r="N19" s="11">
        <v>17.550725464407019</v>
      </c>
      <c r="O19" s="11">
        <v>18.924395138241536</v>
      </c>
      <c r="P19" s="11">
        <v>17.617263836113885</v>
      </c>
      <c r="Q19" s="11">
        <v>19.664926889227107</v>
      </c>
      <c r="R19" s="11">
        <v>22.448448989730874</v>
      </c>
      <c r="S19" s="11">
        <v>19.931980416183581</v>
      </c>
      <c r="T19" s="11">
        <v>21.570920470186632</v>
      </c>
      <c r="U19" s="11">
        <v>20.733942528248267</v>
      </c>
      <c r="V19" s="11">
        <v>19.858512300221925</v>
      </c>
      <c r="W19" s="11">
        <v>20.786619855218618</v>
      </c>
      <c r="X19" s="11">
        <v>18.25518716935235</v>
      </c>
      <c r="Y19" s="11">
        <v>18.457954564511592</v>
      </c>
      <c r="Z19" s="11">
        <v>18.686320337031205</v>
      </c>
      <c r="AA19" s="11">
        <v>18.926359766675965</v>
      </c>
      <c r="AB19" s="11">
        <v>19.096714089592332</v>
      </c>
      <c r="AC19" s="11">
        <v>19.259320899054057</v>
      </c>
      <c r="AD19" s="11">
        <v>19.407265460363689</v>
      </c>
      <c r="AE19" s="11">
        <v>19.570203563863373</v>
      </c>
      <c r="AF19" s="11">
        <v>19.724195730539485</v>
      </c>
      <c r="AG19" s="11">
        <v>19.876551858946279</v>
      </c>
      <c r="AH19" s="11">
        <v>20.021088871987644</v>
      </c>
      <c r="AI19" s="11">
        <v>20.191496285618573</v>
      </c>
      <c r="AJ19" s="11">
        <v>20.350736301470544</v>
      </c>
      <c r="AK19" s="11">
        <v>20.53814433809417</v>
      </c>
      <c r="AL19" s="11">
        <v>20.705712449404604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56.108798347297004</v>
      </c>
      <c r="N20" s="11">
        <v>52.164682550074254</v>
      </c>
      <c r="O20" s="11">
        <v>54.588684858251099</v>
      </c>
      <c r="P20" s="11">
        <v>53.997416833041207</v>
      </c>
      <c r="Q20" s="11">
        <v>56.989815638355239</v>
      </c>
      <c r="R20" s="11">
        <v>57.166023212767385</v>
      </c>
      <c r="S20" s="11">
        <v>59.40134742976737</v>
      </c>
      <c r="T20" s="11">
        <v>56.413273465182897</v>
      </c>
      <c r="U20" s="11">
        <v>57.54536880576768</v>
      </c>
      <c r="V20" s="11">
        <v>58.979094947532573</v>
      </c>
      <c r="W20" s="11">
        <v>60.08582223997923</v>
      </c>
      <c r="X20" s="11">
        <v>59.370596466482141</v>
      </c>
      <c r="Y20" s="11">
        <v>59.77132818122162</v>
      </c>
      <c r="Z20" s="11">
        <v>60.3176270616053</v>
      </c>
      <c r="AA20" s="11">
        <v>60.929816046111483</v>
      </c>
      <c r="AB20" s="11">
        <v>61.361747642042168</v>
      </c>
      <c r="AC20" s="11">
        <v>61.739110386979235</v>
      </c>
      <c r="AD20" s="11">
        <v>62.074214785050557</v>
      </c>
      <c r="AE20" s="11">
        <v>62.394715876385632</v>
      </c>
      <c r="AF20" s="11">
        <v>62.718726773706976</v>
      </c>
      <c r="AG20" s="11">
        <v>63.063787512168545</v>
      </c>
      <c r="AH20" s="11">
        <v>63.392030112839855</v>
      </c>
      <c r="AI20" s="11">
        <v>63.706466270057618</v>
      </c>
      <c r="AJ20" s="11">
        <v>64.051906802881447</v>
      </c>
      <c r="AK20" s="11">
        <v>64.388640405870689</v>
      </c>
      <c r="AL20" s="11">
        <v>64.711950638914431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96.88230224207237</v>
      </c>
      <c r="N22" s="87">
        <f>SUM(N23:N24)</f>
        <v>93.817711956251429</v>
      </c>
      <c r="O22" s="87">
        <f t="shared" ref="O22:AL22" si="7">SUM(O23:O24)</f>
        <v>94.572471299953719</v>
      </c>
      <c r="P22" s="87">
        <f t="shared" si="7"/>
        <v>90.726927766571279</v>
      </c>
      <c r="Q22" s="87">
        <f t="shared" si="7"/>
        <v>92.664848014346717</v>
      </c>
      <c r="R22" s="87">
        <f t="shared" si="7"/>
        <v>93.968245466902658</v>
      </c>
      <c r="S22" s="87">
        <f t="shared" si="7"/>
        <v>90.992844599046066</v>
      </c>
      <c r="T22" s="87">
        <f t="shared" si="7"/>
        <v>89.715029791346581</v>
      </c>
      <c r="U22" s="87">
        <f t="shared" si="7"/>
        <v>91.186361698115078</v>
      </c>
      <c r="V22" s="87">
        <f t="shared" si="7"/>
        <v>87.500125810165741</v>
      </c>
      <c r="W22" s="87">
        <f t="shared" si="7"/>
        <v>88.159574060360043</v>
      </c>
      <c r="X22" s="87">
        <f t="shared" si="7"/>
        <v>90.306140183412253</v>
      </c>
      <c r="Y22" s="87">
        <f t="shared" si="7"/>
        <v>89.664741504915014</v>
      </c>
      <c r="Z22" s="87">
        <f t="shared" si="7"/>
        <v>89.17841608717066</v>
      </c>
      <c r="AA22" s="87">
        <f t="shared" si="7"/>
        <v>88.7633554918568</v>
      </c>
      <c r="AB22" s="87">
        <f t="shared" si="7"/>
        <v>88.107402647641266</v>
      </c>
      <c r="AC22" s="87">
        <f t="shared" si="7"/>
        <v>87.407769369980244</v>
      </c>
      <c r="AD22" s="87">
        <f t="shared" si="7"/>
        <v>86.66072058603504</v>
      </c>
      <c r="AE22" s="87">
        <f t="shared" si="7"/>
        <v>85.893601666448504</v>
      </c>
      <c r="AF22" s="87">
        <f t="shared" si="7"/>
        <v>85.143355302489169</v>
      </c>
      <c r="AG22" s="87">
        <f t="shared" si="7"/>
        <v>84.493877101018057</v>
      </c>
      <c r="AH22" s="87">
        <f t="shared" si="7"/>
        <v>83.916246001748675</v>
      </c>
      <c r="AI22" s="87">
        <f t="shared" si="7"/>
        <v>83.278054755823462</v>
      </c>
      <c r="AJ22" s="87">
        <f t="shared" si="7"/>
        <v>82.584240950560712</v>
      </c>
      <c r="AK22" s="87">
        <f t="shared" si="7"/>
        <v>81.669320424705049</v>
      </c>
      <c r="AL22" s="87">
        <f t="shared" si="7"/>
        <v>80.985893440654323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70.474061011170335</v>
      </c>
      <c r="N23" s="11">
        <v>69.943620365056105</v>
      </c>
      <c r="O23" s="11">
        <v>71.245414012838935</v>
      </c>
      <c r="P23" s="11">
        <v>67.669397544371336</v>
      </c>
      <c r="Q23" s="11">
        <v>69.890388299559262</v>
      </c>
      <c r="R23" s="11">
        <v>72.166138569680754</v>
      </c>
      <c r="S23" s="11">
        <v>70.533439315540491</v>
      </c>
      <c r="T23" s="11">
        <v>69.349571764489042</v>
      </c>
      <c r="U23" s="11">
        <v>69.703577822852864</v>
      </c>
      <c r="V23" s="11">
        <v>68.464955203891549</v>
      </c>
      <c r="W23" s="11">
        <v>69.759385433578728</v>
      </c>
      <c r="X23" s="11">
        <v>71.883483526187902</v>
      </c>
      <c r="Y23" s="11">
        <v>71.692262395915691</v>
      </c>
      <c r="Z23" s="11">
        <v>71.634389467365949</v>
      </c>
      <c r="AA23" s="11">
        <v>71.659238319865565</v>
      </c>
      <c r="AB23" s="11">
        <v>71.46937978441035</v>
      </c>
      <c r="AC23" s="11">
        <v>71.217860445670169</v>
      </c>
      <c r="AD23" s="11">
        <v>70.877700525685967</v>
      </c>
      <c r="AE23" s="11">
        <v>70.517047051853538</v>
      </c>
      <c r="AF23" s="11">
        <v>70.214800488256941</v>
      </c>
      <c r="AG23" s="11">
        <v>69.950618251920062</v>
      </c>
      <c r="AH23" s="11">
        <v>69.634404973897887</v>
      </c>
      <c r="AI23" s="11">
        <v>69.267888684122397</v>
      </c>
      <c r="AJ23" s="11">
        <v>68.881084932436792</v>
      </c>
      <c r="AK23" s="11">
        <v>68.53086331307756</v>
      </c>
      <c r="AL23" s="11">
        <v>68.232195799490199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26.408241230902028</v>
      </c>
      <c r="N24" s="11">
        <v>23.874091591195327</v>
      </c>
      <c r="O24" s="11">
        <v>23.327057287114783</v>
      </c>
      <c r="P24" s="11">
        <v>23.057530222199944</v>
      </c>
      <c r="Q24" s="11">
        <v>22.774459714787447</v>
      </c>
      <c r="R24" s="11">
        <v>21.802106897221904</v>
      </c>
      <c r="S24" s="11">
        <v>20.459405283505575</v>
      </c>
      <c r="T24" s="11">
        <v>20.365458026857546</v>
      </c>
      <c r="U24" s="11">
        <v>21.482783875262218</v>
      </c>
      <c r="V24" s="11">
        <v>19.035170606274193</v>
      </c>
      <c r="W24" s="11">
        <v>18.400188626781318</v>
      </c>
      <c r="X24" s="11">
        <v>18.422656657224358</v>
      </c>
      <c r="Y24" s="11">
        <v>17.972479108999323</v>
      </c>
      <c r="Z24" s="11">
        <v>17.544026619804718</v>
      </c>
      <c r="AA24" s="11">
        <v>17.104117171991234</v>
      </c>
      <c r="AB24" s="11">
        <v>16.638022863230908</v>
      </c>
      <c r="AC24" s="11">
        <v>16.189908924310075</v>
      </c>
      <c r="AD24" s="11">
        <v>15.783020060349077</v>
      </c>
      <c r="AE24" s="11">
        <v>15.376554614594964</v>
      </c>
      <c r="AF24" s="11">
        <v>14.928554814232225</v>
      </c>
      <c r="AG24" s="11">
        <v>14.543258849097995</v>
      </c>
      <c r="AH24" s="11">
        <v>14.281841027850792</v>
      </c>
      <c r="AI24" s="11">
        <v>14.010166071701061</v>
      </c>
      <c r="AJ24" s="11">
        <v>13.703156018123916</v>
      </c>
      <c r="AK24" s="11">
        <v>13.13845711162749</v>
      </c>
      <c r="AL24" s="11">
        <v>12.753697641164123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77.620215000180067</v>
      </c>
      <c r="N26" s="87">
        <f>SUM(N27:N30)</f>
        <v>76.91916936246551</v>
      </c>
      <c r="O26" s="87">
        <f t="shared" ref="O26:AL26" si="9">SUM(O27:O30)</f>
        <v>76.158512465866693</v>
      </c>
      <c r="P26" s="87">
        <f t="shared" si="9"/>
        <v>75.198788724866304</v>
      </c>
      <c r="Q26" s="87">
        <f t="shared" si="9"/>
        <v>80.931322327631221</v>
      </c>
      <c r="R26" s="87">
        <f>SUM(R27:R30)</f>
        <v>81.412516783741466</v>
      </c>
      <c r="S26" s="87">
        <f t="shared" si="9"/>
        <v>82.837850855448323</v>
      </c>
      <c r="T26" s="87">
        <f t="shared" si="9"/>
        <v>81.724244798324875</v>
      </c>
      <c r="U26" s="87">
        <f t="shared" si="9"/>
        <v>74.792541497974426</v>
      </c>
      <c r="V26" s="87">
        <f t="shared" si="9"/>
        <v>77.842029045706752</v>
      </c>
      <c r="W26" s="87">
        <f t="shared" si="9"/>
        <v>68.416064304671451</v>
      </c>
      <c r="X26" s="87">
        <f t="shared" si="9"/>
        <v>70.166164397717125</v>
      </c>
      <c r="Y26" s="87">
        <f t="shared" si="9"/>
        <v>70.383619317179154</v>
      </c>
      <c r="Z26" s="87">
        <f t="shared" si="9"/>
        <v>70.952686089319997</v>
      </c>
      <c r="AA26" s="87">
        <f t="shared" si="9"/>
        <v>71.454303040467366</v>
      </c>
      <c r="AB26" s="87">
        <f t="shared" si="9"/>
        <v>71.584963364179998</v>
      </c>
      <c r="AC26" s="87">
        <f t="shared" si="9"/>
        <v>71.61160955458277</v>
      </c>
      <c r="AD26" s="87">
        <f t="shared" si="9"/>
        <v>71.554409284134678</v>
      </c>
      <c r="AE26" s="87">
        <f t="shared" si="9"/>
        <v>71.53388904245331</v>
      </c>
      <c r="AF26" s="87">
        <f t="shared" si="9"/>
        <v>71.503037136089787</v>
      </c>
      <c r="AG26" s="87">
        <f t="shared" si="9"/>
        <v>71.508577315721013</v>
      </c>
      <c r="AH26" s="87">
        <f t="shared" si="9"/>
        <v>71.489649427805659</v>
      </c>
      <c r="AI26" s="87">
        <f t="shared" si="9"/>
        <v>71.448828646249851</v>
      </c>
      <c r="AJ26" s="87">
        <f t="shared" si="9"/>
        <v>71.396379529710089</v>
      </c>
      <c r="AK26" s="87">
        <f t="shared" si="9"/>
        <v>71.405883241149922</v>
      </c>
      <c r="AL26" s="87">
        <f t="shared" si="9"/>
        <v>71.393264667959713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6.0354163976506001</v>
      </c>
      <c r="N27" s="11">
        <v>6.9002409823182758</v>
      </c>
      <c r="O27" s="11">
        <v>7.8172439435298751</v>
      </c>
      <c r="P27" s="11">
        <v>6.5632779425313901</v>
      </c>
      <c r="Q27" s="11">
        <v>9.4955044369917001</v>
      </c>
      <c r="R27" s="11">
        <v>8.403947070791796</v>
      </c>
      <c r="S27" s="11">
        <v>8.0412275143060263</v>
      </c>
      <c r="T27" s="11">
        <v>7.6534025338699854</v>
      </c>
      <c r="U27" s="11">
        <v>7.1859621766185287</v>
      </c>
      <c r="V27" s="11">
        <v>8.8761071523968713</v>
      </c>
      <c r="W27" s="11">
        <v>7.0542339213513285</v>
      </c>
      <c r="X27" s="11">
        <v>6.7480281816404002</v>
      </c>
      <c r="Y27" s="11">
        <v>6.8629066192033843</v>
      </c>
      <c r="Z27" s="11">
        <v>7.0134635656740896</v>
      </c>
      <c r="AA27" s="11">
        <v>7.1634683607761636</v>
      </c>
      <c r="AB27" s="11">
        <v>7.2883254556174979</v>
      </c>
      <c r="AC27" s="11">
        <v>7.4075721434625335</v>
      </c>
      <c r="AD27" s="11">
        <v>7.5214792522372589</v>
      </c>
      <c r="AE27" s="11">
        <v>7.6297728468742561</v>
      </c>
      <c r="AF27" s="11">
        <v>7.7372171418238382</v>
      </c>
      <c r="AG27" s="11">
        <v>7.8608907279113325</v>
      </c>
      <c r="AH27" s="11">
        <v>7.982110480769939</v>
      </c>
      <c r="AI27" s="11">
        <v>8.1028325020287326</v>
      </c>
      <c r="AJ27" s="11">
        <v>8.2273455615987228</v>
      </c>
      <c r="AK27" s="11">
        <v>8.3551115702066046</v>
      </c>
      <c r="AL27" s="11">
        <v>8.4907028461034386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28.284452112321571</v>
      </c>
      <c r="N28" s="11">
        <v>28.362012494292696</v>
      </c>
      <c r="O28" s="11">
        <v>26.796324528197452</v>
      </c>
      <c r="P28" s="11">
        <v>27.405625021081992</v>
      </c>
      <c r="Q28" s="11">
        <v>29.177206659008196</v>
      </c>
      <c r="R28" s="11">
        <v>28.87047786130708</v>
      </c>
      <c r="S28" s="11">
        <v>29.807353241405863</v>
      </c>
      <c r="T28" s="11">
        <v>28.77832550952726</v>
      </c>
      <c r="U28" s="11">
        <v>27.503859129538405</v>
      </c>
      <c r="V28" s="11">
        <v>28.90772077908883</v>
      </c>
      <c r="W28" s="11">
        <v>24.997714607224495</v>
      </c>
      <c r="X28" s="11">
        <v>25.521902101035181</v>
      </c>
      <c r="Y28" s="11">
        <v>25.514803737470263</v>
      </c>
      <c r="Z28" s="11">
        <v>25.616333878765019</v>
      </c>
      <c r="AA28" s="11">
        <v>25.694108678956493</v>
      </c>
      <c r="AB28" s="11">
        <v>25.658011110236352</v>
      </c>
      <c r="AC28" s="11">
        <v>25.592212470456552</v>
      </c>
      <c r="AD28" s="11">
        <v>25.501024143091566</v>
      </c>
      <c r="AE28" s="11">
        <v>25.419662517237512</v>
      </c>
      <c r="AF28" s="11">
        <v>25.336942391101516</v>
      </c>
      <c r="AG28" s="11">
        <v>25.251422232120099</v>
      </c>
      <c r="AH28" s="11">
        <v>25.158592596396524</v>
      </c>
      <c r="AI28" s="11">
        <v>25.068671996144879</v>
      </c>
      <c r="AJ28" s="11">
        <v>24.984859900973294</v>
      </c>
      <c r="AK28" s="11">
        <v>24.915910544817692</v>
      </c>
      <c r="AL28" s="11">
        <v>24.823235122408875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28.236479343863465</v>
      </c>
      <c r="N29" s="11">
        <v>25.123120632131602</v>
      </c>
      <c r="O29" s="11">
        <v>23.616700525589074</v>
      </c>
      <c r="P29" s="11">
        <v>23.667962063389464</v>
      </c>
      <c r="Q29" s="11">
        <v>24.150023671557808</v>
      </c>
      <c r="R29" s="11">
        <v>24.522418259082535</v>
      </c>
      <c r="S29" s="11">
        <v>25.890807480696306</v>
      </c>
      <c r="T29" s="11">
        <v>26.799790359495478</v>
      </c>
      <c r="U29" s="11">
        <v>22.128553726379948</v>
      </c>
      <c r="V29" s="11">
        <v>22.755820067139531</v>
      </c>
      <c r="W29" s="11">
        <v>20.460159511457778</v>
      </c>
      <c r="X29" s="11">
        <v>21.232302360882969</v>
      </c>
      <c r="Y29" s="11">
        <v>21.115953358662384</v>
      </c>
      <c r="Z29" s="11">
        <v>21.206825551996442</v>
      </c>
      <c r="AA29" s="11">
        <v>21.242824229091127</v>
      </c>
      <c r="AB29" s="11">
        <v>21.104601764822572</v>
      </c>
      <c r="AC29" s="11">
        <v>20.942951912731921</v>
      </c>
      <c r="AD29" s="11">
        <v>20.765785298818823</v>
      </c>
      <c r="AE29" s="11">
        <v>20.594905742387017</v>
      </c>
      <c r="AF29" s="11">
        <v>20.418377321133576</v>
      </c>
      <c r="AG29" s="11">
        <v>20.257930224994851</v>
      </c>
      <c r="AH29" s="11">
        <v>20.091625311147887</v>
      </c>
      <c r="AI29" s="11">
        <v>19.916301787176252</v>
      </c>
      <c r="AJ29" s="11">
        <v>19.737351474470589</v>
      </c>
      <c r="AK29" s="11">
        <v>19.578660232345815</v>
      </c>
      <c r="AL29" s="11">
        <v>19.404021370072641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15.06386714634443</v>
      </c>
      <c r="N30" s="11">
        <v>16.533795253722939</v>
      </c>
      <c r="O30" s="11">
        <v>17.928243468550285</v>
      </c>
      <c r="P30" s="11">
        <v>17.561923697863467</v>
      </c>
      <c r="Q30" s="11">
        <v>18.108587560073516</v>
      </c>
      <c r="R30" s="11">
        <v>19.615673592560054</v>
      </c>
      <c r="S30" s="11">
        <v>19.098462619040117</v>
      </c>
      <c r="T30" s="11">
        <v>18.492726395432157</v>
      </c>
      <c r="U30" s="11">
        <v>17.974166465437545</v>
      </c>
      <c r="V30" s="11">
        <v>17.302381047081514</v>
      </c>
      <c r="W30" s="11">
        <v>15.903956264637861</v>
      </c>
      <c r="X30" s="11">
        <v>16.663931754158572</v>
      </c>
      <c r="Y30" s="11">
        <v>16.889955601843123</v>
      </c>
      <c r="Z30" s="11">
        <v>17.116063092884442</v>
      </c>
      <c r="AA30" s="11">
        <v>17.353901771643585</v>
      </c>
      <c r="AB30" s="11">
        <v>17.534025033503575</v>
      </c>
      <c r="AC30" s="11">
        <v>17.668873027931767</v>
      </c>
      <c r="AD30" s="11">
        <v>17.766120589987029</v>
      </c>
      <c r="AE30" s="11">
        <v>17.889547935954521</v>
      </c>
      <c r="AF30" s="11">
        <v>18.010500282030851</v>
      </c>
      <c r="AG30" s="11">
        <v>18.138334130694727</v>
      </c>
      <c r="AH30" s="11">
        <v>18.257321039491305</v>
      </c>
      <c r="AI30" s="11">
        <v>18.361022360899984</v>
      </c>
      <c r="AJ30" s="11">
        <v>18.446822592667488</v>
      </c>
      <c r="AK30" s="11">
        <v>18.556200893779817</v>
      </c>
      <c r="AL30" s="11">
        <v>18.675305329374755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72.134636267974727</v>
      </c>
      <c r="N32" s="87">
        <f t="shared" si="10"/>
        <v>72.915865238209662</v>
      </c>
      <c r="O32" s="87">
        <f t="shared" si="10"/>
        <v>73.134906214958903</v>
      </c>
      <c r="P32" s="87">
        <f t="shared" si="10"/>
        <v>73.132329758175828</v>
      </c>
      <c r="Q32" s="87">
        <f t="shared" si="10"/>
        <v>74.947029448573687</v>
      </c>
      <c r="R32" s="87">
        <f t="shared" si="10"/>
        <v>81.542313296358259</v>
      </c>
      <c r="S32" s="87">
        <f t="shared" si="10"/>
        <v>80.640013467368945</v>
      </c>
      <c r="T32" s="87">
        <f t="shared" si="10"/>
        <v>80.974314383950016</v>
      </c>
      <c r="U32" s="87">
        <f t="shared" si="10"/>
        <v>79.27690707612328</v>
      </c>
      <c r="V32" s="87">
        <f t="shared" si="10"/>
        <v>83.203369424048077</v>
      </c>
      <c r="W32" s="87">
        <f t="shared" si="10"/>
        <v>78.782219055893847</v>
      </c>
      <c r="X32" s="87">
        <f t="shared" si="10"/>
        <v>77.884638281186398</v>
      </c>
      <c r="Y32" s="87">
        <f t="shared" si="10"/>
        <v>78.239788310022035</v>
      </c>
      <c r="Z32" s="87">
        <f t="shared" si="10"/>
        <v>78.792696975960936</v>
      </c>
      <c r="AA32" s="87">
        <f t="shared" si="10"/>
        <v>79.440730599826921</v>
      </c>
      <c r="AB32" s="87">
        <f t="shared" si="10"/>
        <v>79.951044586379282</v>
      </c>
      <c r="AC32" s="87">
        <f t="shared" si="10"/>
        <v>80.389649919853142</v>
      </c>
      <c r="AD32" s="87">
        <f t="shared" si="10"/>
        <v>80.786136761756666</v>
      </c>
      <c r="AE32" s="87">
        <f t="shared" ref="AE32" si="11">SUM(AE33:AE35)</f>
        <v>81.181064293737506</v>
      </c>
      <c r="AF32" s="87">
        <f t="shared" ref="AF32" si="12">SUM(AF33:AF35)</f>
        <v>81.588006222774908</v>
      </c>
      <c r="AG32" s="87">
        <f t="shared" ref="AG32" si="13">SUM(AG33:AG35)</f>
        <v>82.013039562512262</v>
      </c>
      <c r="AH32" s="87">
        <f t="shared" ref="AH32" si="14">SUM(AH33:AH35)</f>
        <v>82.408585284142191</v>
      </c>
      <c r="AI32" s="87">
        <f t="shared" ref="AI32" si="15">SUM(AI33:AI35)</f>
        <v>82.809649007034096</v>
      </c>
      <c r="AJ32" s="87">
        <f t="shared" ref="AJ32" si="16">SUM(AJ33:AJ35)</f>
        <v>83.217377121051769</v>
      </c>
      <c r="AK32" s="87">
        <f t="shared" ref="AK32" si="17">SUM(AK33:AK35)</f>
        <v>83.612856760871281</v>
      </c>
      <c r="AL32" s="87">
        <f t="shared" ref="AL32" si="18">SUM(AL33:AL35)</f>
        <v>83.999086019781373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53.191883965811066</v>
      </c>
      <c r="N33" s="11">
        <v>51.544138428622908</v>
      </c>
      <c r="O33" s="11">
        <v>51.757367735881481</v>
      </c>
      <c r="P33" s="11">
        <v>52.426344938546627</v>
      </c>
      <c r="Q33" s="11">
        <v>53.273088648938511</v>
      </c>
      <c r="R33" s="11">
        <v>58.131005767511105</v>
      </c>
      <c r="S33" s="11">
        <v>58.778880366356908</v>
      </c>
      <c r="T33" s="11">
        <v>59.08346047233789</v>
      </c>
      <c r="U33" s="11">
        <v>57.434599278932808</v>
      </c>
      <c r="V33" s="11">
        <v>59.688732187940516</v>
      </c>
      <c r="W33" s="11">
        <v>56.801358094628114</v>
      </c>
      <c r="X33" s="11">
        <v>57.540548243209223</v>
      </c>
      <c r="Y33" s="11">
        <v>57.924922338604823</v>
      </c>
      <c r="Z33" s="11">
        <v>58.397828375420154</v>
      </c>
      <c r="AA33" s="11">
        <v>58.938609140937409</v>
      </c>
      <c r="AB33" s="11">
        <v>59.389638708960852</v>
      </c>
      <c r="AC33" s="11">
        <v>59.790678263024837</v>
      </c>
      <c r="AD33" s="11">
        <v>60.160805864045514</v>
      </c>
      <c r="AE33" s="11">
        <v>60.515139207797247</v>
      </c>
      <c r="AF33" s="11">
        <v>60.884955174780259</v>
      </c>
      <c r="AG33" s="11">
        <v>61.285767212596944</v>
      </c>
      <c r="AH33" s="11">
        <v>61.672694848764273</v>
      </c>
      <c r="AI33" s="11">
        <v>62.057917075511213</v>
      </c>
      <c r="AJ33" s="11">
        <v>62.447772040863072</v>
      </c>
      <c r="AK33" s="11">
        <v>62.825018256819192</v>
      </c>
      <c r="AL33" s="11">
        <v>63.188965169099717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17.628587355206847</v>
      </c>
      <c r="N34" s="11">
        <v>20.403434489503468</v>
      </c>
      <c r="O34" s="11">
        <v>20.413438323426973</v>
      </c>
      <c r="P34" s="11">
        <v>19.866483242273176</v>
      </c>
      <c r="Q34" s="11">
        <v>20.692487513937628</v>
      </c>
      <c r="R34" s="11">
        <v>22.488059503441097</v>
      </c>
      <c r="S34" s="11">
        <v>21.077133634911384</v>
      </c>
      <c r="T34" s="11">
        <v>21.092980082937771</v>
      </c>
      <c r="U34" s="11">
        <v>21.024681925425597</v>
      </c>
      <c r="V34" s="11">
        <v>22.764587776774366</v>
      </c>
      <c r="W34" s="11">
        <v>21.062604832901187</v>
      </c>
      <c r="X34" s="11">
        <v>19.689532907175181</v>
      </c>
      <c r="Y34" s="11">
        <v>19.650088274941822</v>
      </c>
      <c r="Z34" s="11">
        <v>19.721216076766162</v>
      </c>
      <c r="AA34" s="11">
        <v>19.819199129250993</v>
      </c>
      <c r="AB34" s="11">
        <v>19.872117103790657</v>
      </c>
      <c r="AC34" s="11">
        <v>19.903486028295195</v>
      </c>
      <c r="AD34" s="11">
        <v>19.924365185314606</v>
      </c>
      <c r="AE34" s="11">
        <v>19.959654589820975</v>
      </c>
      <c r="AF34" s="11">
        <v>19.991429023813382</v>
      </c>
      <c r="AG34" s="11">
        <v>20.010142854717706</v>
      </c>
      <c r="AH34" s="11">
        <v>20.013781668069758</v>
      </c>
      <c r="AI34" s="11">
        <v>20.024677384959183</v>
      </c>
      <c r="AJ34" s="11">
        <v>20.037928549809589</v>
      </c>
      <c r="AK34" s="11">
        <v>20.051651543758112</v>
      </c>
      <c r="AL34" s="11">
        <v>20.069974716800004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1.3141649469568062</v>
      </c>
      <c r="N35" s="11">
        <v>0.9682923200832777</v>
      </c>
      <c r="O35" s="11">
        <v>0.96410015565043861</v>
      </c>
      <c r="P35" s="11">
        <v>0.83950157735601549</v>
      </c>
      <c r="Q35" s="11">
        <v>0.98145328569753609</v>
      </c>
      <c r="R35" s="11">
        <v>0.92324802540605322</v>
      </c>
      <c r="S35" s="11">
        <v>0.78399946610065085</v>
      </c>
      <c r="T35" s="11">
        <v>0.79787382867435674</v>
      </c>
      <c r="U35" s="11">
        <v>0.81762587176487422</v>
      </c>
      <c r="V35" s="11">
        <v>0.75004945933320466</v>
      </c>
      <c r="W35" s="11">
        <v>0.91825612836454951</v>
      </c>
      <c r="X35" s="11">
        <v>0.65455713080199496</v>
      </c>
      <c r="Y35" s="11">
        <v>0.6647776964753852</v>
      </c>
      <c r="Z35" s="11">
        <v>0.67365252377461371</v>
      </c>
      <c r="AA35" s="11">
        <v>0.68292232963852117</v>
      </c>
      <c r="AB35" s="11">
        <v>0.6892887736277592</v>
      </c>
      <c r="AC35" s="11">
        <v>0.69548562853310802</v>
      </c>
      <c r="AD35" s="11">
        <v>0.70096571239654448</v>
      </c>
      <c r="AE35" s="11">
        <v>0.70627049611928272</v>
      </c>
      <c r="AF35" s="11">
        <v>0.71162202418126352</v>
      </c>
      <c r="AG35" s="11">
        <v>0.71712949519760516</v>
      </c>
      <c r="AH35" s="11">
        <v>0.72210876730815687</v>
      </c>
      <c r="AI35" s="11">
        <v>0.72705454656368973</v>
      </c>
      <c r="AJ35" s="11">
        <v>0.7316765303791084</v>
      </c>
      <c r="AK35" s="11">
        <v>0.73618696029397979</v>
      </c>
      <c r="AL35" s="11">
        <v>0.74014613388164985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60.88883905183468</v>
      </c>
      <c r="N37" s="87">
        <f t="shared" ref="N37:AL37" si="19">SUM(N38:N39)</f>
        <v>65.740824931038489</v>
      </c>
      <c r="O37" s="87">
        <f t="shared" si="19"/>
        <v>69.232755714938762</v>
      </c>
      <c r="P37" s="87">
        <f t="shared" si="19"/>
        <v>67.547590325357575</v>
      </c>
      <c r="Q37" s="87">
        <f t="shared" si="19"/>
        <v>66.868656247134268</v>
      </c>
      <c r="R37" s="87">
        <f t="shared" si="19"/>
        <v>67.650112553582673</v>
      </c>
      <c r="S37" s="87">
        <f t="shared" si="19"/>
        <v>69.415155572423402</v>
      </c>
      <c r="T37" s="87">
        <f t="shared" si="19"/>
        <v>65.184451699916735</v>
      </c>
      <c r="U37" s="87">
        <f t="shared" si="19"/>
        <v>65.99056156533905</v>
      </c>
      <c r="V37" s="87">
        <f t="shared" si="19"/>
        <v>66.064672482627699</v>
      </c>
      <c r="W37" s="87">
        <f t="shared" si="19"/>
        <v>66.199222029143002</v>
      </c>
      <c r="X37" s="87">
        <f t="shared" si="19"/>
        <v>66.718923127762139</v>
      </c>
      <c r="Y37" s="87">
        <f t="shared" si="19"/>
        <v>66.73978382030505</v>
      </c>
      <c r="Z37" s="87">
        <f t="shared" si="19"/>
        <v>66.94738140014131</v>
      </c>
      <c r="AA37" s="87">
        <f t="shared" si="19"/>
        <v>67.233627064363063</v>
      </c>
      <c r="AB37" s="87">
        <f t="shared" si="19"/>
        <v>67.389862922507874</v>
      </c>
      <c r="AC37" s="87">
        <f t="shared" si="19"/>
        <v>67.483154408544095</v>
      </c>
      <c r="AD37" s="87">
        <f t="shared" si="19"/>
        <v>67.521601229399764</v>
      </c>
      <c r="AE37" s="87">
        <f t="shared" si="19"/>
        <v>67.560839972870539</v>
      </c>
      <c r="AF37" s="87">
        <f t="shared" si="19"/>
        <v>67.583408997605218</v>
      </c>
      <c r="AG37" s="87">
        <f t="shared" si="19"/>
        <v>67.584630714732697</v>
      </c>
      <c r="AH37" s="87">
        <f t="shared" si="19"/>
        <v>67.641787929090555</v>
      </c>
      <c r="AI37" s="87">
        <f t="shared" si="19"/>
        <v>67.656164619391944</v>
      </c>
      <c r="AJ37" s="87">
        <f t="shared" si="19"/>
        <v>67.669599017252551</v>
      </c>
      <c r="AK37" s="87">
        <f t="shared" si="19"/>
        <v>67.678649143881614</v>
      </c>
      <c r="AL37" s="87">
        <f t="shared" si="19"/>
        <v>67.715603952965481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48.722848757557898</v>
      </c>
      <c r="N38" s="11">
        <v>53.446137550182456</v>
      </c>
      <c r="O38" s="11">
        <v>56.628306429679789</v>
      </c>
      <c r="P38" s="11">
        <v>55.341589274055686</v>
      </c>
      <c r="Q38" s="11">
        <v>54.868484000190655</v>
      </c>
      <c r="R38" s="11">
        <v>54.477963592890461</v>
      </c>
      <c r="S38" s="11">
        <v>56.4230227432272</v>
      </c>
      <c r="T38" s="11">
        <v>51.852570293462129</v>
      </c>
      <c r="U38" s="11">
        <v>52.349429705317192</v>
      </c>
      <c r="V38" s="11">
        <v>52.542405994336896</v>
      </c>
      <c r="W38" s="11">
        <v>52.48145023606957</v>
      </c>
      <c r="X38" s="11">
        <v>52.1810782862254</v>
      </c>
      <c r="Y38" s="11">
        <v>52.060199753267597</v>
      </c>
      <c r="Z38" s="11">
        <v>52.073871593463082</v>
      </c>
      <c r="AA38" s="11">
        <v>52.144511289801812</v>
      </c>
      <c r="AB38" s="11">
        <v>52.11259540840377</v>
      </c>
      <c r="AC38" s="11">
        <v>52.012979369570495</v>
      </c>
      <c r="AD38" s="11">
        <v>51.873046058211656</v>
      </c>
      <c r="AE38" s="11">
        <v>51.75167842896478</v>
      </c>
      <c r="AF38" s="11">
        <v>51.60502140798998</v>
      </c>
      <c r="AG38" s="11">
        <v>51.430858338921048</v>
      </c>
      <c r="AH38" s="11">
        <v>51.326429970112571</v>
      </c>
      <c r="AI38" s="11">
        <v>51.176408598180636</v>
      </c>
      <c r="AJ38" s="11">
        <v>51.015026340500569</v>
      </c>
      <c r="AK38" s="11">
        <v>50.854777010458022</v>
      </c>
      <c r="AL38" s="11">
        <v>50.72066441053925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12.165990294276783</v>
      </c>
      <c r="N39" s="11">
        <v>12.294687380856033</v>
      </c>
      <c r="O39" s="11">
        <v>12.604449285258967</v>
      </c>
      <c r="P39" s="11">
        <v>12.206001051301884</v>
      </c>
      <c r="Q39" s="11">
        <v>12.000172246943613</v>
      </c>
      <c r="R39" s="11">
        <v>13.172148960692217</v>
      </c>
      <c r="S39" s="11">
        <v>12.992132829196205</v>
      </c>
      <c r="T39" s="11">
        <v>13.331881406454611</v>
      </c>
      <c r="U39" s="11">
        <v>13.641131860021865</v>
      </c>
      <c r="V39" s="11">
        <v>13.522266488290803</v>
      </c>
      <c r="W39" s="11">
        <v>13.717771793073434</v>
      </c>
      <c r="X39" s="11">
        <v>14.537844841536732</v>
      </c>
      <c r="Y39" s="11">
        <v>14.679584067037457</v>
      </c>
      <c r="Z39" s="11">
        <v>14.873509806678234</v>
      </c>
      <c r="AA39" s="11">
        <v>15.089115774561247</v>
      </c>
      <c r="AB39" s="11">
        <v>15.277267514104105</v>
      </c>
      <c r="AC39" s="11">
        <v>15.470175038973599</v>
      </c>
      <c r="AD39" s="11">
        <v>15.648555171188107</v>
      </c>
      <c r="AE39" s="11">
        <v>15.809161543905756</v>
      </c>
      <c r="AF39" s="11">
        <v>15.97838758961524</v>
      </c>
      <c r="AG39" s="11">
        <v>16.153772375811645</v>
      </c>
      <c r="AH39" s="11">
        <v>16.315357958977977</v>
      </c>
      <c r="AI39" s="11">
        <v>16.479756021211305</v>
      </c>
      <c r="AJ39" s="11">
        <v>16.654572676751975</v>
      </c>
      <c r="AK39" s="11">
        <v>16.823872133423588</v>
      </c>
      <c r="AL39" s="11">
        <v>16.994939542426231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37.710288835421537</v>
      </c>
      <c r="N41" s="87">
        <f t="shared" ref="N41" si="20">SUM(N42:N43)</f>
        <v>37.600734991472073</v>
      </c>
      <c r="O41" s="87">
        <f t="shared" ref="O41" si="21">SUM(O42:O43)</f>
        <v>37.666347228059969</v>
      </c>
      <c r="P41" s="87">
        <f t="shared" ref="P41" si="22">SUM(P42:P43)</f>
        <v>35.014389717431328</v>
      </c>
      <c r="Q41" s="87">
        <f t="shared" ref="Q41" si="23">SUM(Q42:Q43)</f>
        <v>38.763277156605653</v>
      </c>
      <c r="R41" s="87">
        <f t="shared" ref="R41" si="24">SUM(R42:R43)</f>
        <v>37.863683629376517</v>
      </c>
      <c r="S41" s="87">
        <f t="shared" ref="S41" si="25">SUM(S42:S43)</f>
        <v>40.690047695115979</v>
      </c>
      <c r="T41" s="87">
        <f t="shared" ref="T41" si="26">SUM(T42:T43)</f>
        <v>39.297850977524007</v>
      </c>
      <c r="U41" s="87">
        <f t="shared" ref="U41" si="27">SUM(U42:U43)</f>
        <v>40.193926798743931</v>
      </c>
      <c r="V41" s="87">
        <f t="shared" ref="V41" si="28">SUM(V42:V43)</f>
        <v>39.741543610382763</v>
      </c>
      <c r="W41" s="87">
        <f t="shared" ref="W41" si="29">SUM(W42:W43)</f>
        <v>33.73054358406123</v>
      </c>
      <c r="X41" s="87">
        <f t="shared" ref="X41" si="30">SUM(X42:X43)</f>
        <v>35.233401744279426</v>
      </c>
      <c r="Y41" s="87">
        <f t="shared" ref="Y41" si="31">SUM(Y42:Y43)</f>
        <v>35.055802298020886</v>
      </c>
      <c r="Z41" s="87">
        <f t="shared" ref="Z41" si="32">SUM(Z42:Z43)</f>
        <v>35.098826738749722</v>
      </c>
      <c r="AA41" s="87">
        <f t="shared" ref="AA41" si="33">SUM(AA42:AA43)</f>
        <v>35.149269468675243</v>
      </c>
      <c r="AB41" s="87">
        <f t="shared" ref="AB41" si="34">SUM(AB42:AB43)</f>
        <v>35.046816069167676</v>
      </c>
      <c r="AC41" s="87">
        <f t="shared" ref="AC41" si="35">SUM(AC42:AC43)</f>
        <v>34.926027071941128</v>
      </c>
      <c r="AD41" s="87">
        <f t="shared" ref="AD41" si="36">SUM(AD42:AD43)</f>
        <v>34.816871563655411</v>
      </c>
      <c r="AE41" s="87">
        <f t="shared" ref="AE41" si="37">SUM(AE42:AE43)</f>
        <v>34.706768613874985</v>
      </c>
      <c r="AF41" s="87">
        <f t="shared" ref="AF41" si="38">SUM(AF42:AF43)</f>
        <v>34.594215125858192</v>
      </c>
      <c r="AG41" s="87">
        <f t="shared" ref="AG41" si="39">SUM(AG42:AG43)</f>
        <v>34.492743543356809</v>
      </c>
      <c r="AH41" s="87">
        <f t="shared" ref="AH41" si="40">SUM(AH42:AH43)</f>
        <v>34.374555680646907</v>
      </c>
      <c r="AI41" s="87">
        <f t="shared" ref="AI41" si="41">SUM(AI42:AI43)</f>
        <v>34.277237576799102</v>
      </c>
      <c r="AJ41" s="87">
        <f t="shared" ref="AJ41" si="42">SUM(AJ42:AJ43)</f>
        <v>34.209012468232082</v>
      </c>
      <c r="AK41" s="87">
        <f t="shared" ref="AK41" si="43">SUM(AK42:AK43)</f>
        <v>34.182309008113897</v>
      </c>
      <c r="AL41" s="87">
        <f t="shared" ref="AL41" si="44">SUM(AL42:AL43)</f>
        <v>34.154950195265002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13.192015968270226</v>
      </c>
      <c r="N42" s="11">
        <v>12.733904026508114</v>
      </c>
      <c r="O42" s="11">
        <v>12.602493840803701</v>
      </c>
      <c r="P42" s="11">
        <v>12.269915336470069</v>
      </c>
      <c r="Q42" s="11">
        <v>12.897817525428652</v>
      </c>
      <c r="R42" s="11">
        <v>12.743962550817093</v>
      </c>
      <c r="S42" s="11">
        <v>13.008506598072616</v>
      </c>
      <c r="T42" s="11">
        <v>13.559505496854044</v>
      </c>
      <c r="U42" s="11">
        <v>13.292227080681913</v>
      </c>
      <c r="V42" s="11">
        <v>12.497065863849603</v>
      </c>
      <c r="W42" s="11">
        <v>10.995451437377282</v>
      </c>
      <c r="X42" s="11">
        <v>11.888163080767987</v>
      </c>
      <c r="Y42" s="11">
        <v>11.815267888754056</v>
      </c>
      <c r="Z42" s="11">
        <v>11.840052910404268</v>
      </c>
      <c r="AA42" s="11">
        <v>11.856835566459175</v>
      </c>
      <c r="AB42" s="11">
        <v>11.810902614332843</v>
      </c>
      <c r="AC42" s="11">
        <v>11.739429134045141</v>
      </c>
      <c r="AD42" s="11">
        <v>11.678072478899331</v>
      </c>
      <c r="AE42" s="11">
        <v>11.6231993934852</v>
      </c>
      <c r="AF42" s="11">
        <v>11.561325546106733</v>
      </c>
      <c r="AG42" s="11">
        <v>11.501418957755362</v>
      </c>
      <c r="AH42" s="11">
        <v>11.44457893997472</v>
      </c>
      <c r="AI42" s="11">
        <v>11.381636226599317</v>
      </c>
      <c r="AJ42" s="11">
        <v>11.332267536654008</v>
      </c>
      <c r="AK42" s="11">
        <v>11.31403619702021</v>
      </c>
      <c r="AL42" s="11">
        <v>11.291138153967838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24.51827286715131</v>
      </c>
      <c r="N43" s="11">
        <v>24.86683096496396</v>
      </c>
      <c r="O43" s="11">
        <v>25.063853387256266</v>
      </c>
      <c r="P43" s="11">
        <v>22.744474380961258</v>
      </c>
      <c r="Q43" s="11">
        <v>25.865459631177004</v>
      </c>
      <c r="R43" s="11">
        <v>25.119721078559426</v>
      </c>
      <c r="S43" s="11">
        <v>27.681541097043361</v>
      </c>
      <c r="T43" s="11">
        <v>25.738345480669967</v>
      </c>
      <c r="U43" s="11">
        <v>26.901699718062016</v>
      </c>
      <c r="V43" s="11">
        <v>27.244477746533164</v>
      </c>
      <c r="W43" s="11">
        <v>22.735092146683947</v>
      </c>
      <c r="X43" s="11">
        <v>23.345238663511442</v>
      </c>
      <c r="Y43" s="11">
        <v>23.240534409266829</v>
      </c>
      <c r="Z43" s="11">
        <v>23.258773828345458</v>
      </c>
      <c r="AA43" s="11">
        <v>23.292433902216068</v>
      </c>
      <c r="AB43" s="11">
        <v>23.235913454834837</v>
      </c>
      <c r="AC43" s="11">
        <v>23.186597937895986</v>
      </c>
      <c r="AD43" s="11">
        <v>23.138799084756076</v>
      </c>
      <c r="AE43" s="11">
        <v>23.083569220389784</v>
      </c>
      <c r="AF43" s="11">
        <v>23.032889579751458</v>
      </c>
      <c r="AG43" s="11">
        <v>22.991324585601451</v>
      </c>
      <c r="AH43" s="11">
        <v>22.929976740672188</v>
      </c>
      <c r="AI43" s="11">
        <v>22.895601350199783</v>
      </c>
      <c r="AJ43" s="11">
        <v>22.876744931578074</v>
      </c>
      <c r="AK43" s="11">
        <v>22.868272811093686</v>
      </c>
      <c r="AL43" s="11">
        <v>22.863812041297166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90.6423375410793</v>
      </c>
      <c r="N45" s="87">
        <f t="shared" ref="N45" si="45">SUM(N46:N47)</f>
        <v>93.438330727116778</v>
      </c>
      <c r="O45" s="87">
        <f t="shared" ref="O45" si="46">SUM(O46:O47)</f>
        <v>97.871761474795775</v>
      </c>
      <c r="P45" s="87">
        <f t="shared" ref="P45" si="47">SUM(P46:P47)</f>
        <v>90.938152885949236</v>
      </c>
      <c r="Q45" s="87">
        <f t="shared" ref="Q45" si="48">SUM(Q46:Q47)</f>
        <v>96.446618773996477</v>
      </c>
      <c r="R45" s="87">
        <f t="shared" ref="R45" si="49">SUM(R46:R47)</f>
        <v>97.277648870906489</v>
      </c>
      <c r="S45" s="87">
        <f t="shared" ref="S45" si="50">SUM(S46:S47)</f>
        <v>96.492882315804479</v>
      </c>
      <c r="T45" s="87">
        <f t="shared" ref="T45" si="51">SUM(T46:T47)</f>
        <v>93.169943046634685</v>
      </c>
      <c r="U45" s="87">
        <f t="shared" ref="U45" si="52">SUM(U46:U47)</f>
        <v>91.882599025353798</v>
      </c>
      <c r="V45" s="87">
        <f t="shared" ref="V45" si="53">SUM(V46:V47)</f>
        <v>93.142138036950087</v>
      </c>
      <c r="W45" s="87">
        <f t="shared" ref="W45" si="54">SUM(W46:W47)</f>
        <v>84.669881356021591</v>
      </c>
      <c r="X45" s="87">
        <f t="shared" ref="X45" si="55">SUM(X46:X47)</f>
        <v>84.911782376914672</v>
      </c>
      <c r="Y45" s="87">
        <f t="shared" ref="Y45" si="56">SUM(Y46:Y47)</f>
        <v>85.05029310507291</v>
      </c>
      <c r="Z45" s="87">
        <f t="shared" ref="Z45" si="57">SUM(Z46:Z47)</f>
        <v>85.182050304697171</v>
      </c>
      <c r="AA45" s="87">
        <f t="shared" ref="AA45" si="58">SUM(AA46:AA47)</f>
        <v>85.342519542458149</v>
      </c>
      <c r="AB45" s="87">
        <f t="shared" ref="AB45" si="59">SUM(AB46:AB47)</f>
        <v>85.206822670522257</v>
      </c>
      <c r="AC45" s="87">
        <f t="shared" ref="AC45" si="60">SUM(AC46:AC47)</f>
        <v>84.988240497349608</v>
      </c>
      <c r="AD45" s="87">
        <f t="shared" ref="AD45" si="61">SUM(AD46:AD47)</f>
        <v>84.733450607374749</v>
      </c>
      <c r="AE45" s="87">
        <f t="shared" ref="AE45" si="62">SUM(AE46:AE47)</f>
        <v>84.476731849960515</v>
      </c>
      <c r="AF45" s="87">
        <f t="shared" ref="AF45" si="63">SUM(AF46:AF47)</f>
        <v>84.23015924318193</v>
      </c>
      <c r="AG45" s="87">
        <f t="shared" ref="AG45" si="64">SUM(AG46:AG47)</f>
        <v>83.986475821667213</v>
      </c>
      <c r="AH45" s="87">
        <f t="shared" ref="AH45" si="65">SUM(AH46:AH47)</f>
        <v>83.732933264005339</v>
      </c>
      <c r="AI45" s="87">
        <f t="shared" ref="AI45" si="66">SUM(AI46:AI47)</f>
        <v>83.477327586052837</v>
      </c>
      <c r="AJ45" s="87">
        <f t="shared" ref="AJ45" si="67">SUM(AJ46:AJ47)</f>
        <v>83.261973994208745</v>
      </c>
      <c r="AK45" s="87">
        <f t="shared" ref="AK45" si="68">SUM(AK46:AK47)</f>
        <v>82.988755417424528</v>
      </c>
      <c r="AL45" s="87">
        <f t="shared" ref="AL45" si="69">SUM(AL46:AL47)</f>
        <v>82.637335867832263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10.719167515077135</v>
      </c>
      <c r="N46" s="11">
        <v>10.852603109148045</v>
      </c>
      <c r="O46" s="11">
        <v>10.651421719566558</v>
      </c>
      <c r="P46" s="11">
        <v>9.9133129211453177</v>
      </c>
      <c r="Q46" s="11">
        <v>11.452779246835318</v>
      </c>
      <c r="R46" s="11">
        <v>11.210781757562081</v>
      </c>
      <c r="S46" s="11">
        <v>11.525978290269443</v>
      </c>
      <c r="T46" s="11">
        <v>10.519750634992795</v>
      </c>
      <c r="U46" s="11">
        <v>10.072538521454607</v>
      </c>
      <c r="V46" s="11">
        <v>9.7879247979048181</v>
      </c>
      <c r="W46" s="11">
        <v>8.6653820382917139</v>
      </c>
      <c r="X46" s="11">
        <v>15.192119583584613</v>
      </c>
      <c r="Y46" s="11">
        <v>15.421349869327043</v>
      </c>
      <c r="Z46" s="11">
        <v>15.700288471896092</v>
      </c>
      <c r="AA46" s="11">
        <v>15.977253664166904</v>
      </c>
      <c r="AB46" s="11">
        <v>16.149091298552474</v>
      </c>
      <c r="AC46" s="11">
        <v>16.271110754267291</v>
      </c>
      <c r="AD46" s="11">
        <v>16.435917133177249</v>
      </c>
      <c r="AE46" s="11">
        <v>16.65336731233387</v>
      </c>
      <c r="AF46" s="11">
        <v>16.880587791448576</v>
      </c>
      <c r="AG46" s="11">
        <v>17.096788381159119</v>
      </c>
      <c r="AH46" s="11">
        <v>17.297259347233851</v>
      </c>
      <c r="AI46" s="11">
        <v>17.496917450181321</v>
      </c>
      <c r="AJ46" s="11">
        <v>17.695234267029299</v>
      </c>
      <c r="AK46" s="11">
        <v>17.88650309601713</v>
      </c>
      <c r="AL46" s="11">
        <v>18.084643969725438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79.923170026002168</v>
      </c>
      <c r="N47" s="11">
        <v>82.585727617968729</v>
      </c>
      <c r="O47" s="11">
        <v>87.220339755229219</v>
      </c>
      <c r="P47" s="11">
        <v>81.024839964803917</v>
      </c>
      <c r="Q47" s="11">
        <v>84.993839527161157</v>
      </c>
      <c r="R47" s="11">
        <v>86.066867113344415</v>
      </c>
      <c r="S47" s="11">
        <v>84.96690402553503</v>
      </c>
      <c r="T47" s="11">
        <v>82.650192411641896</v>
      </c>
      <c r="U47" s="11">
        <v>81.810060503899194</v>
      </c>
      <c r="V47" s="11">
        <v>83.354213239045265</v>
      </c>
      <c r="W47" s="11">
        <v>76.004499317729881</v>
      </c>
      <c r="X47" s="11">
        <v>69.719662793330059</v>
      </c>
      <c r="Y47" s="11">
        <v>69.628943235745865</v>
      </c>
      <c r="Z47" s="11">
        <v>69.481761832801084</v>
      </c>
      <c r="AA47" s="11">
        <v>69.36526587829124</v>
      </c>
      <c r="AB47" s="11">
        <v>69.05773137196978</v>
      </c>
      <c r="AC47" s="11">
        <v>68.71712974308231</v>
      </c>
      <c r="AD47" s="11">
        <v>68.297533474197508</v>
      </c>
      <c r="AE47" s="11">
        <v>67.823364537626645</v>
      </c>
      <c r="AF47" s="11">
        <v>67.349571451733354</v>
      </c>
      <c r="AG47" s="11">
        <v>66.889687440508098</v>
      </c>
      <c r="AH47" s="11">
        <v>66.435673916771492</v>
      </c>
      <c r="AI47" s="11">
        <v>65.980410135871523</v>
      </c>
      <c r="AJ47" s="11">
        <v>65.566739727179453</v>
      </c>
      <c r="AK47" s="11">
        <v>65.102252321407406</v>
      </c>
      <c r="AL47" s="11">
        <v>64.552691898106829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801.79799999999943</v>
      </c>
      <c r="N49" s="87">
        <f t="shared" si="70"/>
        <v>814.46800000000019</v>
      </c>
      <c r="O49" s="87">
        <f t="shared" si="70"/>
        <v>833.78999999999985</v>
      </c>
      <c r="P49" s="87">
        <f t="shared" si="70"/>
        <v>818.3779999999997</v>
      </c>
      <c r="Q49" s="87">
        <f t="shared" si="70"/>
        <v>843.52100000000019</v>
      </c>
      <c r="R49" s="87">
        <f t="shared" si="70"/>
        <v>865.00500000000011</v>
      </c>
      <c r="S49" s="87">
        <f t="shared" si="70"/>
        <v>883.84299999999985</v>
      </c>
      <c r="T49" s="87">
        <f t="shared" si="70"/>
        <v>855.11199999999974</v>
      </c>
      <c r="U49" s="87">
        <f t="shared" si="70"/>
        <v>862.2330000000004</v>
      </c>
      <c r="V49" s="87">
        <f t="shared" si="70"/>
        <v>882.44900000000064</v>
      </c>
      <c r="W49" s="87">
        <f t="shared" si="70"/>
        <v>864.64000000000033</v>
      </c>
      <c r="X49" s="87">
        <f t="shared" si="70"/>
        <v>867.59300000000007</v>
      </c>
      <c r="Y49" s="87">
        <f t="shared" si="70"/>
        <v>871.74300000000039</v>
      </c>
      <c r="Z49" s="87">
        <f t="shared" si="70"/>
        <v>878.33000000000061</v>
      </c>
      <c r="AA49" s="87">
        <f t="shared" si="70"/>
        <v>885.45200000000023</v>
      </c>
      <c r="AB49" s="87">
        <f t="shared" si="70"/>
        <v>889.97999999999968</v>
      </c>
      <c r="AC49" s="87">
        <f t="shared" si="70"/>
        <v>893.84899999999993</v>
      </c>
      <c r="AD49" s="87">
        <f t="shared" si="70"/>
        <v>897.23999999999944</v>
      </c>
      <c r="AE49" s="87">
        <f t="shared" ref="AE49:AL49" si="71">SUM(AE5,AE9,AE15,AE22,AE26,AE32,AE37,AE41,AE45)</f>
        <v>900.61899999999957</v>
      </c>
      <c r="AF49" s="87">
        <f t="shared" si="71"/>
        <v>903.96200000000067</v>
      </c>
      <c r="AG49" s="87">
        <f t="shared" si="71"/>
        <v>907.6239999999998</v>
      </c>
      <c r="AH49" s="87">
        <f t="shared" si="71"/>
        <v>911.19499999999971</v>
      </c>
      <c r="AI49" s="87">
        <f t="shared" si="71"/>
        <v>914.75100000000009</v>
      </c>
      <c r="AJ49" s="87">
        <f t="shared" si="71"/>
        <v>918.34699999999998</v>
      </c>
      <c r="AK49" s="87">
        <f t="shared" si="71"/>
        <v>921.91299999999978</v>
      </c>
      <c r="AL49" s="87">
        <f t="shared" si="71"/>
        <v>925.47799999999961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0.10113881960888015</v>
      </c>
      <c r="N52" s="337">
        <f t="shared" si="73"/>
        <v>0.11060492323541565</v>
      </c>
      <c r="O52" s="337">
        <f t="shared" si="73"/>
        <v>0.11270388733698809</v>
      </c>
      <c r="P52" s="337">
        <f t="shared" si="73"/>
        <v>0.11611835756143547</v>
      </c>
      <c r="Q52" s="337">
        <f t="shared" si="73"/>
        <v>0.11489916327102206</v>
      </c>
      <c r="R52" s="337">
        <f t="shared" si="73"/>
        <v>0.11540211405399978</v>
      </c>
      <c r="S52" s="337">
        <f t="shared" si="73"/>
        <v>0.11811090853789658</v>
      </c>
      <c r="T52" s="337">
        <f t="shared" si="73"/>
        <v>0.11967382061919876</v>
      </c>
      <c r="U52" s="337">
        <f t="shared" si="73"/>
        <v>0.12211125267255296</v>
      </c>
      <c r="V52" s="337">
        <f t="shared" si="73"/>
        <v>0.12455628473301589</v>
      </c>
      <c r="W52" s="337">
        <f t="shared" si="73"/>
        <v>0.12753069549070986</v>
      </c>
      <c r="X52" s="337">
        <f t="shared" si="73"/>
        <v>0.1155952654974052</v>
      </c>
      <c r="Y52" s="337">
        <f t="shared" si="73"/>
        <v>0.11637064573707659</v>
      </c>
      <c r="Z52" s="337">
        <f t="shared" si="73"/>
        <v>0.11713115417070204</v>
      </c>
      <c r="AA52" s="337">
        <f t="shared" si="73"/>
        <v>0.11784978523252748</v>
      </c>
      <c r="AB52" s="337">
        <f t="shared" si="73"/>
        <v>0.1185296518513376</v>
      </c>
      <c r="AC52" s="337">
        <f t="shared" si="73"/>
        <v>0.11921427053998299</v>
      </c>
      <c r="AD52" s="337">
        <f t="shared" si="73"/>
        <v>0.11991762357444759</v>
      </c>
      <c r="AE52" s="337">
        <f t="shared" ref="AE52:AL52" si="74">AE5/AE$49</f>
        <v>0.12059546290038457</v>
      </c>
      <c r="AF52" s="337">
        <f t="shared" si="74"/>
        <v>0.12124251384173712</v>
      </c>
      <c r="AG52" s="337">
        <f t="shared" si="74"/>
        <v>0.12189787971052202</v>
      </c>
      <c r="AH52" s="337">
        <f t="shared" si="74"/>
        <v>0.1225340113389648</v>
      </c>
      <c r="AI52" s="337">
        <f t="shared" si="74"/>
        <v>0.1232096990006681</v>
      </c>
      <c r="AJ52" s="337">
        <f t="shared" si="74"/>
        <v>0.12384803415970473</v>
      </c>
      <c r="AK52" s="337">
        <f t="shared" si="74"/>
        <v>0.12458918439191907</v>
      </c>
      <c r="AL52" s="337">
        <f t="shared" si="74"/>
        <v>0.12527487504002385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7.2004157471528066E-2</v>
      </c>
      <c r="N53" s="336">
        <f t="shared" si="75"/>
        <v>7.756755021710951E-2</v>
      </c>
      <c r="O53" s="336">
        <f t="shared" si="75"/>
        <v>7.8377368637142661E-2</v>
      </c>
      <c r="P53" s="336">
        <f t="shared" si="75"/>
        <v>8.0920219870307231E-2</v>
      </c>
      <c r="Q53" s="336">
        <f t="shared" si="75"/>
        <v>7.7150376825612474E-2</v>
      </c>
      <c r="R53" s="336">
        <f t="shared" si="75"/>
        <v>7.9390749424940996E-2</v>
      </c>
      <c r="S53" s="336">
        <f t="shared" si="75"/>
        <v>8.4980194851849503E-2</v>
      </c>
      <c r="T53" s="336">
        <f t="shared" si="75"/>
        <v>8.5143788876899607E-2</v>
      </c>
      <c r="U53" s="336">
        <f t="shared" si="75"/>
        <v>8.6612608085917892E-2</v>
      </c>
      <c r="V53" s="336">
        <f t="shared" si="75"/>
        <v>8.8791712808210257E-2</v>
      </c>
      <c r="W53" s="336">
        <f t="shared" si="75"/>
        <v>9.1510449095154878E-2</v>
      </c>
      <c r="X53" s="336">
        <f t="shared" si="75"/>
        <v>8.0037963558830708E-2</v>
      </c>
      <c r="Y53" s="336">
        <f t="shared" si="75"/>
        <v>8.0431637877013309E-2</v>
      </c>
      <c r="Z53" s="336">
        <f t="shared" si="75"/>
        <v>8.0835655145777077E-2</v>
      </c>
      <c r="AA53" s="336">
        <f t="shared" si="75"/>
        <v>8.1203500467436296E-2</v>
      </c>
      <c r="AB53" s="336">
        <f t="shared" si="75"/>
        <v>8.1548528559034952E-2</v>
      </c>
      <c r="AC53" s="336">
        <f t="shared" si="75"/>
        <v>8.1889595233328352E-2</v>
      </c>
      <c r="AD53" s="336">
        <f t="shared" si="75"/>
        <v>8.2237883828036637E-2</v>
      </c>
      <c r="AE53" s="336">
        <f t="shared" ref="AE53:AL53" si="76">AE6/AE$49</f>
        <v>8.2590362766184464E-2</v>
      </c>
      <c r="AF53" s="336">
        <f t="shared" si="76"/>
        <v>8.2924511501705267E-2</v>
      </c>
      <c r="AG53" s="336">
        <f t="shared" si="76"/>
        <v>8.3264374412282682E-2</v>
      </c>
      <c r="AH53" s="336">
        <f t="shared" si="76"/>
        <v>8.3590528413747603E-2</v>
      </c>
      <c r="AI53" s="336">
        <f t="shared" si="76"/>
        <v>8.3944112950960423E-2</v>
      </c>
      <c r="AJ53" s="336">
        <f t="shared" si="76"/>
        <v>8.428059577946212E-2</v>
      </c>
      <c r="AK53" s="336">
        <f t="shared" si="76"/>
        <v>8.4682044919844809E-2</v>
      </c>
      <c r="AL53" s="336">
        <f t="shared" si="76"/>
        <v>8.5035364892876802E-2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2.9134662137352069E-2</v>
      </c>
      <c r="N54" s="336">
        <f t="shared" si="77"/>
        <v>3.303737301830615E-2</v>
      </c>
      <c r="O54" s="336">
        <f t="shared" si="77"/>
        <v>3.4326518699845418E-2</v>
      </c>
      <c r="P54" s="336">
        <f t="shared" si="77"/>
        <v>3.5198137691128249E-2</v>
      </c>
      <c r="Q54" s="336">
        <f t="shared" si="77"/>
        <v>3.7748786445409584E-2</v>
      </c>
      <c r="R54" s="336">
        <f t="shared" si="77"/>
        <v>3.6011364629058774E-2</v>
      </c>
      <c r="S54" s="336">
        <f t="shared" si="77"/>
        <v>3.3130713686047079E-2</v>
      </c>
      <c r="T54" s="336">
        <f t="shared" si="77"/>
        <v>3.4530031742299162E-2</v>
      </c>
      <c r="U54" s="336">
        <f t="shared" si="77"/>
        <v>3.5498644586635063E-2</v>
      </c>
      <c r="V54" s="336">
        <f t="shared" si="77"/>
        <v>3.5764571924805623E-2</v>
      </c>
      <c r="W54" s="336">
        <f t="shared" si="77"/>
        <v>3.602024639555497E-2</v>
      </c>
      <c r="X54" s="336">
        <f t="shared" si="77"/>
        <v>3.5557301938574502E-2</v>
      </c>
      <c r="Y54" s="336">
        <f t="shared" si="77"/>
        <v>3.5939007860063266E-2</v>
      </c>
      <c r="Z54" s="336">
        <f t="shared" si="77"/>
        <v>3.6295499024924974E-2</v>
      </c>
      <c r="AA54" s="336">
        <f t="shared" si="77"/>
        <v>3.6646284765091179E-2</v>
      </c>
      <c r="AB54" s="336">
        <f t="shared" si="77"/>
        <v>3.6981123292302645E-2</v>
      </c>
      <c r="AC54" s="336">
        <f t="shared" si="77"/>
        <v>3.7324675306654641E-2</v>
      </c>
      <c r="AD54" s="336">
        <f t="shared" si="77"/>
        <v>3.7679739746410951E-2</v>
      </c>
      <c r="AE54" s="336">
        <f t="shared" ref="AE54:AL54" si="78">AE7/AE$49</f>
        <v>3.8005100134200116E-2</v>
      </c>
      <c r="AF54" s="336">
        <f t="shared" si="78"/>
        <v>3.8318002340031854E-2</v>
      </c>
      <c r="AG54" s="336">
        <f t="shared" si="78"/>
        <v>3.8633505298239341E-2</v>
      </c>
      <c r="AH54" s="336">
        <f t="shared" si="78"/>
        <v>3.8943482925217196E-2</v>
      </c>
      <c r="AI54" s="336">
        <f t="shared" si="78"/>
        <v>3.9265586049707667E-2</v>
      </c>
      <c r="AJ54" s="336">
        <f t="shared" si="78"/>
        <v>3.9567438380242605E-2</v>
      </c>
      <c r="AK54" s="336">
        <f t="shared" si="78"/>
        <v>3.990713947207427E-2</v>
      </c>
      <c r="AL54" s="336">
        <f t="shared" si="78"/>
        <v>4.0239510147147065E-2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0.22277807904317384</v>
      </c>
      <c r="N56" s="337">
        <f t="shared" si="79"/>
        <v>0.21487608622509813</v>
      </c>
      <c r="O56" s="337">
        <f t="shared" si="79"/>
        <v>0.21365488017596718</v>
      </c>
      <c r="P56" s="337">
        <f t="shared" si="79"/>
        <v>0.22087337274161228</v>
      </c>
      <c r="Q56" s="337">
        <f t="shared" si="79"/>
        <v>0.21589810904879442</v>
      </c>
      <c r="R56" s="337">
        <f t="shared" si="79"/>
        <v>0.21665160439704442</v>
      </c>
      <c r="S56" s="337">
        <f t="shared" si="79"/>
        <v>0.22459771546483193</v>
      </c>
      <c r="T56" s="337">
        <f t="shared" si="79"/>
        <v>0.21638576143914034</v>
      </c>
      <c r="U56" s="337">
        <f t="shared" si="79"/>
        <v>0.22511218688751097</v>
      </c>
      <c r="V56" s="337">
        <f t="shared" si="79"/>
        <v>0.23229121155315846</v>
      </c>
      <c r="W56" s="337">
        <f t="shared" si="79"/>
        <v>0.24338631346825929</v>
      </c>
      <c r="X56" s="337">
        <f t="shared" si="79"/>
        <v>0.25135372971451997</v>
      </c>
      <c r="Y56" s="337">
        <f t="shared" si="79"/>
        <v>0.2523953048903495</v>
      </c>
      <c r="Z56" s="337">
        <f t="shared" si="79"/>
        <v>0.25358923240782238</v>
      </c>
      <c r="AA56" s="337">
        <f t="shared" si="79"/>
        <v>0.25480240767034901</v>
      </c>
      <c r="AB56" s="337">
        <f t="shared" si="79"/>
        <v>0.25611414549379907</v>
      </c>
      <c r="AC56" s="337">
        <f t="shared" si="79"/>
        <v>0.25746536822602312</v>
      </c>
      <c r="AD56" s="337">
        <f t="shared" si="79"/>
        <v>0.25883848153403266</v>
      </c>
      <c r="AE56" s="337">
        <f t="shared" ref="AE56:AL56" si="80">AE9/AE$49</f>
        <v>0.26018705497316708</v>
      </c>
      <c r="AF56" s="337">
        <f t="shared" si="80"/>
        <v>0.26150236834548973</v>
      </c>
      <c r="AG56" s="337">
        <f t="shared" si="80"/>
        <v>0.26280796594667916</v>
      </c>
      <c r="AH56" s="337">
        <f t="shared" si="80"/>
        <v>0.26406743107774899</v>
      </c>
      <c r="AI56" s="337">
        <f t="shared" si="80"/>
        <v>0.26533272883351422</v>
      </c>
      <c r="AJ56" s="337">
        <f t="shared" si="80"/>
        <v>0.26663654463339892</v>
      </c>
      <c r="AK56" s="337">
        <f t="shared" si="80"/>
        <v>0.26799097785885378</v>
      </c>
      <c r="AL56" s="337">
        <f t="shared" si="80"/>
        <v>0.26927052532524548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7.3326003410599139E-2</v>
      </c>
      <c r="N57" s="336">
        <f t="shared" si="81"/>
        <v>6.9902555697657451E-2</v>
      </c>
      <c r="O57" s="336">
        <f t="shared" si="81"/>
        <v>6.9031150645524841E-2</v>
      </c>
      <c r="P57" s="336">
        <f t="shared" si="81"/>
        <v>7.1467261412418881E-2</v>
      </c>
      <c r="Q57" s="336">
        <f t="shared" si="81"/>
        <v>7.1762944418038946E-2</v>
      </c>
      <c r="R57" s="336">
        <f t="shared" si="81"/>
        <v>7.3036068047461086E-2</v>
      </c>
      <c r="S57" s="336">
        <f t="shared" si="81"/>
        <v>7.6500807915149377E-2</v>
      </c>
      <c r="T57" s="336">
        <f t="shared" si="81"/>
        <v>7.0086652329504534E-2</v>
      </c>
      <c r="U57" s="336">
        <f t="shared" si="81"/>
        <v>7.5174346787379082E-2</v>
      </c>
      <c r="V57" s="336">
        <f t="shared" si="81"/>
        <v>7.7015679592688097E-2</v>
      </c>
      <c r="W57" s="336">
        <f t="shared" si="81"/>
        <v>8.0856450502687846E-2</v>
      </c>
      <c r="X57" s="336">
        <f t="shared" si="81"/>
        <v>9.3320361780997479E-2</v>
      </c>
      <c r="Y57" s="336">
        <f t="shared" si="81"/>
        <v>9.4096101007159247E-2</v>
      </c>
      <c r="Z57" s="336">
        <f t="shared" si="81"/>
        <v>9.4882298634011514E-2</v>
      </c>
      <c r="AA57" s="336">
        <f t="shared" si="81"/>
        <v>9.566037413828761E-2</v>
      </c>
      <c r="AB57" s="336">
        <f t="shared" si="81"/>
        <v>9.6448106169377837E-2</v>
      </c>
      <c r="AC57" s="336">
        <f t="shared" si="81"/>
        <v>9.7259015575425128E-2</v>
      </c>
      <c r="AD57" s="336">
        <f t="shared" si="81"/>
        <v>9.8098165075328883E-2</v>
      </c>
      <c r="AE57" s="336">
        <f t="shared" ref="AE57:AL57" si="82">AE10/AE$49</f>
        <v>9.8931730551998581E-2</v>
      </c>
      <c r="AF57" s="336">
        <f t="shared" si="82"/>
        <v>9.9752709397676567E-2</v>
      </c>
      <c r="AG57" s="336">
        <f t="shared" si="82"/>
        <v>0.10057243592023742</v>
      </c>
      <c r="AH57" s="336">
        <f t="shared" si="82"/>
        <v>0.10139983088094205</v>
      </c>
      <c r="AI57" s="336">
        <f t="shared" si="82"/>
        <v>0.10223731976656858</v>
      </c>
      <c r="AJ57" s="336">
        <f t="shared" si="82"/>
        <v>0.10307317650021412</v>
      </c>
      <c r="AK57" s="336">
        <f t="shared" si="82"/>
        <v>0.10391118100201771</v>
      </c>
      <c r="AL57" s="336">
        <f t="shared" si="82"/>
        <v>0.10472922836949158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Enterprise M3</v>
      </c>
      <c r="L58" s="232" t="str">
        <f>'Occ T3'!A13</f>
        <v>22 Health professionals</v>
      </c>
      <c r="M58" s="336">
        <f t="shared" ref="M58:AD58" si="83">M11/M$49</f>
        <v>3.2546918311074896E-2</v>
      </c>
      <c r="N58" s="336">
        <f t="shared" si="83"/>
        <v>3.397280599225401E-2</v>
      </c>
      <c r="O58" s="336">
        <f t="shared" si="83"/>
        <v>3.4036891844154982E-2</v>
      </c>
      <c r="P58" s="336">
        <f t="shared" si="83"/>
        <v>3.4860762944342615E-2</v>
      </c>
      <c r="Q58" s="336">
        <f t="shared" si="83"/>
        <v>3.2615982570369705E-2</v>
      </c>
      <c r="R58" s="336">
        <f t="shared" si="83"/>
        <v>3.2678648545050461E-2</v>
      </c>
      <c r="S58" s="336">
        <f t="shared" si="83"/>
        <v>3.3920622300731694E-2</v>
      </c>
      <c r="T58" s="336">
        <f t="shared" si="83"/>
        <v>3.6340266659969381E-2</v>
      </c>
      <c r="U58" s="336">
        <f t="shared" si="83"/>
        <v>3.562630344657447E-2</v>
      </c>
      <c r="V58" s="336">
        <f t="shared" si="83"/>
        <v>3.830732642082791E-2</v>
      </c>
      <c r="W58" s="336">
        <f t="shared" si="83"/>
        <v>3.879548147594214E-2</v>
      </c>
      <c r="X58" s="336">
        <f t="shared" si="83"/>
        <v>3.6987717968051309E-2</v>
      </c>
      <c r="Y58" s="336">
        <f t="shared" si="83"/>
        <v>3.6937012474701394E-2</v>
      </c>
      <c r="Z58" s="336">
        <f t="shared" si="83"/>
        <v>3.6898919097611081E-2</v>
      </c>
      <c r="AA58" s="336">
        <f t="shared" si="83"/>
        <v>3.6859625836018622E-2</v>
      </c>
      <c r="AB58" s="336">
        <f t="shared" si="83"/>
        <v>3.6840653253894851E-2</v>
      </c>
      <c r="AC58" s="336">
        <f t="shared" si="83"/>
        <v>3.6816487155731603E-2</v>
      </c>
      <c r="AD58" s="336">
        <f t="shared" si="83"/>
        <v>3.6787148785041794E-2</v>
      </c>
      <c r="AE58" s="336">
        <f t="shared" ref="AE58:AL58" si="84">AE11/AE$49</f>
        <v>3.6748333066234921E-2</v>
      </c>
      <c r="AF58" s="336">
        <f t="shared" si="84"/>
        <v>3.6722043783108463E-2</v>
      </c>
      <c r="AG58" s="336">
        <f t="shared" si="84"/>
        <v>3.6703615125331705E-2</v>
      </c>
      <c r="AH58" s="336">
        <f t="shared" si="84"/>
        <v>3.6686209883743125E-2</v>
      </c>
      <c r="AI58" s="336">
        <f t="shared" si="84"/>
        <v>3.6672103697651656E-2</v>
      </c>
      <c r="AJ58" s="336">
        <f t="shared" si="84"/>
        <v>3.6660998688076339E-2</v>
      </c>
      <c r="AK58" s="336">
        <f t="shared" si="84"/>
        <v>3.6645041312333974E-2</v>
      </c>
      <c r="AL58" s="336">
        <f t="shared" si="84"/>
        <v>3.6601391036426026E-2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4.3025635879084707E-2</v>
      </c>
      <c r="N59" s="336">
        <f t="shared" si="85"/>
        <v>4.2792923919870184E-2</v>
      </c>
      <c r="O59" s="336">
        <f t="shared" si="85"/>
        <v>4.2650237693452983E-2</v>
      </c>
      <c r="P59" s="336">
        <f t="shared" si="85"/>
        <v>4.3082091975779162E-2</v>
      </c>
      <c r="Q59" s="336">
        <f t="shared" si="85"/>
        <v>4.1925307637143347E-2</v>
      </c>
      <c r="R59" s="336">
        <f t="shared" si="85"/>
        <v>4.4188182003230367E-2</v>
      </c>
      <c r="S59" s="336">
        <f t="shared" si="85"/>
        <v>4.3297581149006954E-2</v>
      </c>
      <c r="T59" s="336">
        <f t="shared" si="85"/>
        <v>4.3470544419172627E-2</v>
      </c>
      <c r="U59" s="336">
        <f t="shared" si="85"/>
        <v>4.3497819927043033E-2</v>
      </c>
      <c r="V59" s="336">
        <f t="shared" si="85"/>
        <v>4.4338455399836385E-2</v>
      </c>
      <c r="W59" s="336">
        <f t="shared" si="85"/>
        <v>4.5691711499559848E-2</v>
      </c>
      <c r="X59" s="336">
        <f t="shared" si="85"/>
        <v>4.302597771857801E-2</v>
      </c>
      <c r="Y59" s="336">
        <f t="shared" si="85"/>
        <v>4.2933740610635596E-2</v>
      </c>
      <c r="Z59" s="336">
        <f t="shared" si="85"/>
        <v>4.2924363603225782E-2</v>
      </c>
      <c r="AA59" s="336">
        <f t="shared" si="85"/>
        <v>4.2953671211968601E-2</v>
      </c>
      <c r="AB59" s="336">
        <f t="shared" si="85"/>
        <v>4.303148941371971E-2</v>
      </c>
      <c r="AC59" s="336">
        <f t="shared" si="85"/>
        <v>4.3140550185151241E-2</v>
      </c>
      <c r="AD59" s="336">
        <f t="shared" si="85"/>
        <v>4.3252746453969738E-2</v>
      </c>
      <c r="AE59" s="336">
        <f t="shared" ref="AE59:AL59" si="86">AE12/AE$49</f>
        <v>4.336063130464559E-2</v>
      </c>
      <c r="AF59" s="336">
        <f t="shared" si="86"/>
        <v>4.3457430792499245E-2</v>
      </c>
      <c r="AG59" s="336">
        <f t="shared" si="86"/>
        <v>4.3553713909764209E-2</v>
      </c>
      <c r="AH59" s="336">
        <f t="shared" si="86"/>
        <v>4.3627031442202251E-2</v>
      </c>
      <c r="AI59" s="336">
        <f t="shared" si="86"/>
        <v>4.3707076847814372E-2</v>
      </c>
      <c r="AJ59" s="336">
        <f t="shared" si="86"/>
        <v>4.3790052824342111E-2</v>
      </c>
      <c r="AK59" s="336">
        <f t="shared" si="86"/>
        <v>4.3882360424944811E-2</v>
      </c>
      <c r="AL59" s="336">
        <f t="shared" si="86"/>
        <v>4.39584664706308E-2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7.3879521442415108E-2</v>
      </c>
      <c r="N60" s="336">
        <f t="shared" si="87"/>
        <v>6.8207800615316519E-2</v>
      </c>
      <c r="O60" s="336">
        <f t="shared" si="87"/>
        <v>6.7936599992834398E-2</v>
      </c>
      <c r="P60" s="336">
        <f t="shared" si="87"/>
        <v>7.1463256409071627E-2</v>
      </c>
      <c r="Q60" s="336">
        <f t="shared" si="87"/>
        <v>6.9593874423242427E-2</v>
      </c>
      <c r="R60" s="336">
        <f t="shared" si="87"/>
        <v>6.6748705801302502E-2</v>
      </c>
      <c r="S60" s="336">
        <f t="shared" si="87"/>
        <v>7.0878704099943887E-2</v>
      </c>
      <c r="T60" s="336">
        <f t="shared" si="87"/>
        <v>6.6488298030493789E-2</v>
      </c>
      <c r="U60" s="336">
        <f t="shared" si="87"/>
        <v>7.0813716726514403E-2</v>
      </c>
      <c r="V60" s="336">
        <f t="shared" si="87"/>
        <v>7.2629750139806062E-2</v>
      </c>
      <c r="W60" s="336">
        <f t="shared" si="87"/>
        <v>7.8042669990069452E-2</v>
      </c>
      <c r="X60" s="336">
        <f t="shared" si="87"/>
        <v>7.8019672246893199E-2</v>
      </c>
      <c r="Y60" s="336">
        <f t="shared" si="87"/>
        <v>7.842845079785328E-2</v>
      </c>
      <c r="Z60" s="336">
        <f t="shared" si="87"/>
        <v>7.8883651072973987E-2</v>
      </c>
      <c r="AA60" s="336">
        <f t="shared" si="87"/>
        <v>7.9328736484074194E-2</v>
      </c>
      <c r="AB60" s="336">
        <f t="shared" si="87"/>
        <v>7.9793896656806682E-2</v>
      </c>
      <c r="AC60" s="336">
        <f t="shared" si="87"/>
        <v>8.024931530971513E-2</v>
      </c>
      <c r="AD60" s="336">
        <f t="shared" si="87"/>
        <v>8.0700421219692217E-2</v>
      </c>
      <c r="AE60" s="336">
        <f t="shared" ref="AE60:AL60" si="88">AE13/AE$49</f>
        <v>8.1146360050288011E-2</v>
      </c>
      <c r="AF60" s="336">
        <f t="shared" si="88"/>
        <v>8.1570184372205465E-2</v>
      </c>
      <c r="AG60" s="336">
        <f t="shared" si="88"/>
        <v>8.1978200991345812E-2</v>
      </c>
      <c r="AH60" s="336">
        <f t="shared" si="88"/>
        <v>8.235435887086158E-2</v>
      </c>
      <c r="AI60" s="336">
        <f t="shared" si="88"/>
        <v>8.2716228521479612E-2</v>
      </c>
      <c r="AJ60" s="336">
        <f t="shared" si="88"/>
        <v>8.3112316620766388E-2</v>
      </c>
      <c r="AK60" s="336">
        <f t="shared" si="88"/>
        <v>8.3552395119557296E-2</v>
      </c>
      <c r="AL60" s="336">
        <f t="shared" si="88"/>
        <v>8.3981439448697057E-2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0.13245662817320245</v>
      </c>
      <c r="N62" s="337">
        <f t="shared" si="89"/>
        <v>0.13375785909349475</v>
      </c>
      <c r="O62" s="337">
        <f t="shared" si="89"/>
        <v>0.13557198915410254</v>
      </c>
      <c r="P62" s="337">
        <f t="shared" si="89"/>
        <v>0.13445278656036783</v>
      </c>
      <c r="Q62" s="337">
        <f t="shared" si="89"/>
        <v>0.13498751315880478</v>
      </c>
      <c r="R62" s="337">
        <f t="shared" si="89"/>
        <v>0.13648748003813449</v>
      </c>
      <c r="S62" s="337">
        <f t="shared" si="89"/>
        <v>0.13562769307484396</v>
      </c>
      <c r="T62" s="337">
        <f t="shared" si="89"/>
        <v>0.13761657416716463</v>
      </c>
      <c r="U62" s="337">
        <f t="shared" si="89"/>
        <v>0.13861983289454002</v>
      </c>
      <c r="V62" s="337">
        <f t="shared" si="89"/>
        <v>0.13604798162826504</v>
      </c>
      <c r="W62" s="337">
        <f t="shared" si="89"/>
        <v>0.14338084403169626</v>
      </c>
      <c r="X62" s="337">
        <f t="shared" si="89"/>
        <v>0.14293518998635091</v>
      </c>
      <c r="Y62" s="337">
        <f t="shared" si="89"/>
        <v>0.14355129384082319</v>
      </c>
      <c r="Z62" s="337">
        <f t="shared" si="89"/>
        <v>0.14409516384553081</v>
      </c>
      <c r="AA62" s="337">
        <f t="shared" si="89"/>
        <v>0.14467477094423492</v>
      </c>
      <c r="AB62" s="337">
        <f t="shared" si="89"/>
        <v>0.14524775947591723</v>
      </c>
      <c r="AC62" s="337">
        <f t="shared" si="89"/>
        <v>0.14582757350110956</v>
      </c>
      <c r="AD62" s="337">
        <f t="shared" si="89"/>
        <v>0.14637296845895267</v>
      </c>
      <c r="AE62" s="337">
        <f t="shared" ref="AE62:AL62" si="90">AE15/AE$49</f>
        <v>0.14692798408194158</v>
      </c>
      <c r="AF62" s="337">
        <f t="shared" si="90"/>
        <v>0.14749844438181142</v>
      </c>
      <c r="AG62" s="337">
        <f t="shared" si="90"/>
        <v>0.14805293544707965</v>
      </c>
      <c r="AH62" s="337">
        <f t="shared" si="90"/>
        <v>0.14855430625679789</v>
      </c>
      <c r="AI62" s="337">
        <f t="shared" si="90"/>
        <v>0.14909430370111945</v>
      </c>
      <c r="AJ62" s="337">
        <f t="shared" si="90"/>
        <v>0.14962544162290903</v>
      </c>
      <c r="AK62" s="337">
        <f t="shared" si="90"/>
        <v>0.15017737127338146</v>
      </c>
      <c r="AL62" s="337">
        <f t="shared" si="90"/>
        <v>0.150677571823742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2.0093510203499195E-2</v>
      </c>
      <c r="N63" s="336">
        <f t="shared" si="91"/>
        <v>1.9338062539575821E-2</v>
      </c>
      <c r="O63" s="336">
        <f t="shared" si="91"/>
        <v>1.9386449262524953E-2</v>
      </c>
      <c r="P63" s="336">
        <f t="shared" si="91"/>
        <v>2.0014443320842134E-2</v>
      </c>
      <c r="Q63" s="336">
        <f t="shared" si="91"/>
        <v>1.82963992861126E-2</v>
      </c>
      <c r="R63" s="336">
        <f t="shared" si="91"/>
        <v>1.7913386037141113E-2</v>
      </c>
      <c r="S63" s="336">
        <f t="shared" si="91"/>
        <v>1.8998223701197189E-2</v>
      </c>
      <c r="T63" s="336">
        <f t="shared" si="91"/>
        <v>1.9622709713945502E-2</v>
      </c>
      <c r="U63" s="336">
        <f t="shared" si="91"/>
        <v>2.0398000192808595E-2</v>
      </c>
      <c r="V63" s="336">
        <f t="shared" si="91"/>
        <v>1.934339610521156E-2</v>
      </c>
      <c r="W63" s="336">
        <f t="shared" si="91"/>
        <v>2.1128165810209508E-2</v>
      </c>
      <c r="X63" s="336">
        <f t="shared" si="91"/>
        <v>1.9131535106276843E-2</v>
      </c>
      <c r="Y63" s="336">
        <f t="shared" si="91"/>
        <v>1.9186709081798609E-2</v>
      </c>
      <c r="Z63" s="336">
        <f t="shared" si="91"/>
        <v>1.9269757705664498E-2</v>
      </c>
      <c r="AA63" s="336">
        <f t="shared" si="91"/>
        <v>1.9352726363162556E-2</v>
      </c>
      <c r="AB63" s="336">
        <f t="shared" si="91"/>
        <v>1.9442905638821506E-2</v>
      </c>
      <c r="AC63" s="336">
        <f t="shared" si="91"/>
        <v>1.9540407221436587E-2</v>
      </c>
      <c r="AD63" s="336">
        <f t="shared" si="91"/>
        <v>1.9627672647753322E-2</v>
      </c>
      <c r="AE63" s="336">
        <f t="shared" ref="AE63:AL63" si="92">AE16/AE$49</f>
        <v>1.9715946689314062E-2</v>
      </c>
      <c r="AF63" s="336">
        <f t="shared" si="92"/>
        <v>1.9816889768664605E-2</v>
      </c>
      <c r="AG63" s="336">
        <f t="shared" si="92"/>
        <v>1.9904111934009844E-2</v>
      </c>
      <c r="AH63" s="336">
        <f t="shared" si="92"/>
        <v>1.9992701263468717E-2</v>
      </c>
      <c r="AI63" s="336">
        <f t="shared" si="92"/>
        <v>2.0081336575277275E-2</v>
      </c>
      <c r="AJ63" s="336">
        <f t="shared" si="92"/>
        <v>2.0163442523223347E-2</v>
      </c>
      <c r="AK63" s="336">
        <f t="shared" si="92"/>
        <v>2.024270932509516E-2</v>
      </c>
      <c r="AL63" s="336">
        <f t="shared" si="92"/>
        <v>2.0316958567272548E-2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1.2868451710507248E-2</v>
      </c>
      <c r="N64" s="336">
        <f t="shared" si="93"/>
        <v>1.5732722854356E-2</v>
      </c>
      <c r="O64" s="336">
        <f t="shared" si="93"/>
        <v>1.5131333534088052E-2</v>
      </c>
      <c r="P64" s="336">
        <f t="shared" si="93"/>
        <v>1.4852841479790012E-2</v>
      </c>
      <c r="Q64" s="336">
        <f t="shared" si="93"/>
        <v>1.3871262345486451E-2</v>
      </c>
      <c r="R64" s="336">
        <f t="shared" si="93"/>
        <v>1.4690648515835484E-2</v>
      </c>
      <c r="S64" s="336">
        <f t="shared" si="93"/>
        <v>1.4566796421132549E-2</v>
      </c>
      <c r="T64" s="336">
        <f t="shared" si="93"/>
        <v>1.5119873960521051E-2</v>
      </c>
      <c r="U64" s="336">
        <f t="shared" si="93"/>
        <v>1.6000330046518428E-2</v>
      </c>
      <c r="V64" s="336">
        <f t="shared" si="93"/>
        <v>1.6370328873607586E-2</v>
      </c>
      <c r="W64" s="336">
        <f t="shared" si="93"/>
        <v>1.6964791304046434E-2</v>
      </c>
      <c r="X64" s="336">
        <f t="shared" si="93"/>
        <v>2.454611083549026E-2</v>
      </c>
      <c r="Y64" s="336">
        <f t="shared" si="93"/>
        <v>2.4770044232384741E-2</v>
      </c>
      <c r="Z64" s="336">
        <f t="shared" si="93"/>
        <v>2.499084568287567E-2</v>
      </c>
      <c r="AA64" s="336">
        <f t="shared" si="93"/>
        <v>2.5219315258695432E-2</v>
      </c>
      <c r="AB64" s="336">
        <f t="shared" si="93"/>
        <v>2.5464350770003912E-2</v>
      </c>
      <c r="AC64" s="336">
        <f t="shared" si="93"/>
        <v>2.571098113336685E-2</v>
      </c>
      <c r="AD64" s="336">
        <f t="shared" si="93"/>
        <v>2.595195692656202E-2</v>
      </c>
      <c r="AE64" s="336">
        <f t="shared" ref="AE64:AL64" si="94">AE17/AE$49</f>
        <v>2.6192714175874595E-2</v>
      </c>
      <c r="AF64" s="336">
        <f t="shared" si="94"/>
        <v>2.6434567699717609E-2</v>
      </c>
      <c r="AG64" s="336">
        <f t="shared" si="94"/>
        <v>2.6681482011149595E-2</v>
      </c>
      <c r="AH64" s="336">
        <f t="shared" si="94"/>
        <v>2.6901257003043345E-2</v>
      </c>
      <c r="AI64" s="336">
        <f t="shared" si="94"/>
        <v>2.7149774031817279E-2</v>
      </c>
      <c r="AJ64" s="336">
        <f t="shared" si="94"/>
        <v>2.7391258656592834E-2</v>
      </c>
      <c r="AK64" s="336">
        <f t="shared" si="94"/>
        <v>2.7633454412046902E-2</v>
      </c>
      <c r="AL64" s="336">
        <f t="shared" si="94"/>
        <v>2.7873107023080306E-2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1.1420349583749628E-2</v>
      </c>
      <c r="N65" s="336">
        <f t="shared" si="95"/>
        <v>1.309082189534071E-2</v>
      </c>
      <c r="O65" s="336">
        <f t="shared" si="95"/>
        <v>1.2886826086087095E-2</v>
      </c>
      <c r="P65" s="336">
        <f t="shared" si="95"/>
        <v>1.2077430099506405E-2</v>
      </c>
      <c r="Q65" s="336">
        <f t="shared" si="95"/>
        <v>1.1945122234654219E-2</v>
      </c>
      <c r="R65" s="336">
        <f t="shared" si="95"/>
        <v>1.1844125247126591E-2</v>
      </c>
      <c r="S65" s="336">
        <f t="shared" si="95"/>
        <v>1.2303147962271657E-2</v>
      </c>
      <c r="T65" s="336">
        <f t="shared" si="95"/>
        <v>1.1676353299711038E-2</v>
      </c>
      <c r="U65" s="336">
        <f t="shared" si="95"/>
        <v>1.1434776406025238E-2</v>
      </c>
      <c r="V65" s="336">
        <f t="shared" si="95"/>
        <v>1.0994694535652988E-2</v>
      </c>
      <c r="W65" s="336">
        <f t="shared" si="95"/>
        <v>1.1754807144126791E-2</v>
      </c>
      <c r="X65" s="336">
        <f t="shared" si="95"/>
        <v>9.7849645795184213E-3</v>
      </c>
      <c r="Y65" s="336">
        <f t="shared" si="95"/>
        <v>9.8556120285237803E-3</v>
      </c>
      <c r="Z65" s="336">
        <f t="shared" si="95"/>
        <v>9.8866509029090985E-3</v>
      </c>
      <c r="AA65" s="336">
        <f t="shared" si="95"/>
        <v>9.9158238630325229E-3</v>
      </c>
      <c r="AB65" s="336">
        <f t="shared" si="95"/>
        <v>9.9357055080067438E-3</v>
      </c>
      <c r="AC65" s="336">
        <f t="shared" si="95"/>
        <v>9.9586073607592449E-3</v>
      </c>
      <c r="AD65" s="336">
        <f t="shared" si="95"/>
        <v>9.9798661845634743E-3</v>
      </c>
      <c r="AE65" s="336">
        <f t="shared" ref="AE65:AL65" si="96">AE18/AE$49</f>
        <v>1.0009784843424073E-2</v>
      </c>
      <c r="AF65" s="336">
        <f t="shared" si="96"/>
        <v>1.0045230087095352E-2</v>
      </c>
      <c r="AG65" s="336">
        <f t="shared" si="96"/>
        <v>1.0085514477607459E-2</v>
      </c>
      <c r="AH65" s="336">
        <f t="shared" si="96"/>
        <v>1.0117792352000349E-2</v>
      </c>
      <c r="AI65" s="336">
        <f t="shared" si="96"/>
        <v>1.0146471761469694E-2</v>
      </c>
      <c r="AJ65" s="336">
        <f t="shared" si="96"/>
        <v>1.0163603920240379E-2</v>
      </c>
      <c r="AK65" s="336">
        <f t="shared" si="96"/>
        <v>1.0181034869225397E-2</v>
      </c>
      <c r="AL65" s="336">
        <f t="shared" si="96"/>
        <v>1.0191781118022729E-2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1.8095595916231395E-2</v>
      </c>
      <c r="N66" s="336">
        <f t="shared" si="97"/>
        <v>2.1548698616037726E-2</v>
      </c>
      <c r="O66" s="336">
        <f t="shared" si="97"/>
        <v>2.2696836299597668E-2</v>
      </c>
      <c r="P66" s="336">
        <f t="shared" si="97"/>
        <v>2.1527049647123812E-2</v>
      </c>
      <c r="Q66" s="336">
        <f t="shared" si="97"/>
        <v>2.3312907312594593E-2</v>
      </c>
      <c r="R66" s="336">
        <f t="shared" si="97"/>
        <v>2.595181413949153E-2</v>
      </c>
      <c r="S66" s="336">
        <f t="shared" si="97"/>
        <v>2.2551494344791534E-2</v>
      </c>
      <c r="T66" s="336">
        <f t="shared" si="97"/>
        <v>2.5225842310933114E-2</v>
      </c>
      <c r="U66" s="336">
        <f t="shared" si="97"/>
        <v>2.404679770810008E-2</v>
      </c>
      <c r="V66" s="336">
        <f t="shared" si="97"/>
        <v>2.2503864019588565E-2</v>
      </c>
      <c r="W66" s="336">
        <f t="shared" si="97"/>
        <v>2.4040779810347208E-2</v>
      </c>
      <c r="X66" s="336">
        <f t="shared" si="97"/>
        <v>2.1041187710542097E-2</v>
      </c>
      <c r="Y66" s="336">
        <f t="shared" si="97"/>
        <v>2.1173619477886929E-2</v>
      </c>
      <c r="Z66" s="336">
        <f t="shared" si="97"/>
        <v>2.1274828751188267E-2</v>
      </c>
      <c r="AA66" s="336">
        <f t="shared" si="97"/>
        <v>2.1374800403269698E-2</v>
      </c>
      <c r="AB66" s="336">
        <f t="shared" si="97"/>
        <v>2.1457464313346747E-2</v>
      </c>
      <c r="AC66" s="336">
        <f t="shared" si="97"/>
        <v>2.1546503826769463E-2</v>
      </c>
      <c r="AD66" s="336">
        <f t="shared" si="97"/>
        <v>2.1629960167138893E-2</v>
      </c>
      <c r="AE66" s="336">
        <f t="shared" ref="AE66:AL66" si="98">AE19/AE$49</f>
        <v>2.1729725404264603E-2</v>
      </c>
      <c r="AF66" s="336">
        <f t="shared" si="98"/>
        <v>2.1819717787406406E-2</v>
      </c>
      <c r="AG66" s="336">
        <f t="shared" si="98"/>
        <v>2.1899544149280189E-2</v>
      </c>
      <c r="AH66" s="336">
        <f t="shared" si="98"/>
        <v>2.1972342771840989E-2</v>
      </c>
      <c r="AI66" s="336">
        <f t="shared" si="98"/>
        <v>2.2073215864884074E-2</v>
      </c>
      <c r="AJ66" s="336">
        <f t="shared" si="98"/>
        <v>2.2160181610513831E-2</v>
      </c>
      <c r="AK66" s="336">
        <f t="shared" si="98"/>
        <v>2.2277746748439575E-2</v>
      </c>
      <c r="AL66" s="336">
        <f t="shared" si="98"/>
        <v>2.2372992604259217E-2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6.9978720759214963E-2</v>
      </c>
      <c r="N67" s="336">
        <f t="shared" si="99"/>
        <v>6.4047553188184489E-2</v>
      </c>
      <c r="O67" s="336">
        <f t="shared" si="99"/>
        <v>6.5470543971804782E-2</v>
      </c>
      <c r="P67" s="336">
        <f t="shared" si="99"/>
        <v>6.5981022013105461E-2</v>
      </c>
      <c r="Q67" s="336">
        <f t="shared" si="99"/>
        <v>6.7561821979956901E-2</v>
      </c>
      <c r="R67" s="336">
        <f t="shared" si="99"/>
        <v>6.608750609853975E-2</v>
      </c>
      <c r="S67" s="336">
        <f t="shared" si="99"/>
        <v>6.7208030645451042E-2</v>
      </c>
      <c r="T67" s="336">
        <f t="shared" si="99"/>
        <v>6.5971794882053944E-2</v>
      </c>
      <c r="U67" s="336">
        <f t="shared" si="99"/>
        <v>6.6739928541087679E-2</v>
      </c>
      <c r="V67" s="336">
        <f t="shared" si="99"/>
        <v>6.6835698094204352E-2</v>
      </c>
      <c r="W67" s="336">
        <f t="shared" si="99"/>
        <v>6.9492299962966325E-2</v>
      </c>
      <c r="X67" s="336">
        <f t="shared" si="99"/>
        <v>6.8431391754523299E-2</v>
      </c>
      <c r="Y67" s="336">
        <f t="shared" si="99"/>
        <v>6.8565309020229115E-2</v>
      </c>
      <c r="Z67" s="336">
        <f t="shared" si="99"/>
        <v>6.8673080802893291E-2</v>
      </c>
      <c r="AA67" s="336">
        <f t="shared" si="99"/>
        <v>6.8812105056074713E-2</v>
      </c>
      <c r="AB67" s="336">
        <f t="shared" si="99"/>
        <v>6.8947333245738318E-2</v>
      </c>
      <c r="AC67" s="336">
        <f t="shared" si="99"/>
        <v>6.9071073958777415E-2</v>
      </c>
      <c r="AD67" s="336">
        <f t="shared" si="99"/>
        <v>6.918351253293499E-2</v>
      </c>
      <c r="AE67" s="336">
        <f t="shared" ref="AE67:AL67" si="100">AE20/AE$49</f>
        <v>6.9279812969064228E-2</v>
      </c>
      <c r="AF67" s="336">
        <f t="shared" si="100"/>
        <v>6.9382039038927437E-2</v>
      </c>
      <c r="AG67" s="336">
        <f t="shared" si="100"/>
        <v>6.9482282875032567E-2</v>
      </c>
      <c r="AH67" s="336">
        <f t="shared" si="100"/>
        <v>6.9570212866444478E-2</v>
      </c>
      <c r="AI67" s="336">
        <f t="shared" si="100"/>
        <v>6.9643505467671105E-2</v>
      </c>
      <c r="AJ67" s="336">
        <f t="shared" si="100"/>
        <v>6.9746954912338635E-2</v>
      </c>
      <c r="AK67" s="336">
        <f t="shared" si="100"/>
        <v>6.9842425918574425E-2</v>
      </c>
      <c r="AL67" s="336">
        <f t="shared" si="100"/>
        <v>6.9922732511107186E-2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0.1208313094346362</v>
      </c>
      <c r="N69" s="337">
        <f t="shared" si="101"/>
        <v>0.11518894782391868</v>
      </c>
      <c r="O69" s="337">
        <f t="shared" si="101"/>
        <v>0.11342480876474141</v>
      </c>
      <c r="P69" s="337">
        <f t="shared" si="101"/>
        <v>0.11086188505381536</v>
      </c>
      <c r="Q69" s="337">
        <f t="shared" si="101"/>
        <v>0.10985482046605442</v>
      </c>
      <c r="R69" s="337">
        <f t="shared" si="101"/>
        <v>0.10863318185085941</v>
      </c>
      <c r="S69" s="337">
        <f t="shared" si="101"/>
        <v>0.10295136647464095</v>
      </c>
      <c r="T69" s="337">
        <f t="shared" si="101"/>
        <v>0.10491611600743132</v>
      </c>
      <c r="U69" s="337">
        <f t="shared" si="101"/>
        <v>0.10575605630741927</v>
      </c>
      <c r="V69" s="337">
        <f t="shared" si="101"/>
        <v>9.9156014466746156E-2</v>
      </c>
      <c r="W69" s="337">
        <f t="shared" si="101"/>
        <v>0.10196101737180793</v>
      </c>
      <c r="X69" s="337">
        <f t="shared" si="101"/>
        <v>0.10408813831302494</v>
      </c>
      <c r="Y69" s="337">
        <f t="shared" si="101"/>
        <v>0.10285685288544327</v>
      </c>
      <c r="Z69" s="337">
        <f t="shared" si="101"/>
        <v>0.10153178883468696</v>
      </c>
      <c r="AA69" s="337">
        <f t="shared" si="101"/>
        <v>0.10024637754712483</v>
      </c>
      <c r="AB69" s="337">
        <f t="shared" si="101"/>
        <v>9.8999306330076295E-2</v>
      </c>
      <c r="AC69" s="337">
        <f t="shared" si="101"/>
        <v>9.7788070882196265E-2</v>
      </c>
      <c r="AD69" s="337">
        <f t="shared" si="101"/>
        <v>9.6585886257896547E-2</v>
      </c>
      <c r="AE69" s="337">
        <f t="shared" ref="AE69:AL69" si="102">AE22/AE$49</f>
        <v>9.5371740621115642E-2</v>
      </c>
      <c r="AF69" s="337">
        <f t="shared" si="102"/>
        <v>9.4189086822774742E-2</v>
      </c>
      <c r="AG69" s="337">
        <f t="shared" si="102"/>
        <v>9.3093480451175895E-2</v>
      </c>
      <c r="AH69" s="337">
        <f t="shared" si="102"/>
        <v>9.2094717378550919E-2</v>
      </c>
      <c r="AI69" s="337">
        <f t="shared" si="102"/>
        <v>9.103904205168778E-2</v>
      </c>
      <c r="AJ69" s="337">
        <f t="shared" si="102"/>
        <v>8.9927054752245841E-2</v>
      </c>
      <c r="AK69" s="337">
        <f t="shared" si="102"/>
        <v>8.858679769642587E-2</v>
      </c>
      <c r="AL69" s="337">
        <f t="shared" si="102"/>
        <v>8.7507097349320412E-2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8.7895032179140367E-2</v>
      </c>
      <c r="N70" s="336">
        <f t="shared" si="103"/>
        <v>8.5876449860591314E-2</v>
      </c>
      <c r="O70" s="336">
        <f t="shared" si="103"/>
        <v>8.5447671491429428E-2</v>
      </c>
      <c r="P70" s="336">
        <f t="shared" si="103"/>
        <v>8.2687214886484436E-2</v>
      </c>
      <c r="Q70" s="336">
        <f t="shared" si="103"/>
        <v>8.2855540406888806E-2</v>
      </c>
      <c r="R70" s="336">
        <f t="shared" si="103"/>
        <v>8.3428579684141413E-2</v>
      </c>
      <c r="S70" s="336">
        <f t="shared" si="103"/>
        <v>7.9803131682369494E-2</v>
      </c>
      <c r="T70" s="336">
        <f t="shared" si="103"/>
        <v>8.1099986626885209E-2</v>
      </c>
      <c r="U70" s="336">
        <f t="shared" si="103"/>
        <v>8.0840767893194568E-2</v>
      </c>
      <c r="V70" s="336">
        <f t="shared" si="103"/>
        <v>7.7585169458961933E-2</v>
      </c>
      <c r="W70" s="336">
        <f t="shared" si="103"/>
        <v>8.0680266276807341E-2</v>
      </c>
      <c r="X70" s="336">
        <f t="shared" si="103"/>
        <v>8.285392289493794E-2</v>
      </c>
      <c r="Y70" s="336">
        <f t="shared" si="103"/>
        <v>8.2240135448080065E-2</v>
      </c>
      <c r="Z70" s="336">
        <f t="shared" si="103"/>
        <v>8.1557489175328068E-2</v>
      </c>
      <c r="AA70" s="336">
        <f t="shared" si="103"/>
        <v>8.0929557242928524E-2</v>
      </c>
      <c r="AB70" s="336">
        <f t="shared" si="103"/>
        <v>8.0304478510090538E-2</v>
      </c>
      <c r="AC70" s="336">
        <f t="shared" si="103"/>
        <v>7.9675493786612928E-2</v>
      </c>
      <c r="AD70" s="336">
        <f t="shared" si="103"/>
        <v>7.8995252692352108E-2</v>
      </c>
      <c r="AE70" s="336">
        <f t="shared" ref="AE70:AL70" si="104">AE23/AE$49</f>
        <v>7.8298422586969146E-2</v>
      </c>
      <c r="AF70" s="336">
        <f t="shared" si="104"/>
        <v>7.7674504556891649E-2</v>
      </c>
      <c r="AG70" s="336">
        <f t="shared" si="104"/>
        <v>7.7070040294130698E-2</v>
      </c>
      <c r="AH70" s="336">
        <f t="shared" si="104"/>
        <v>7.642096913821729E-2</v>
      </c>
      <c r="AI70" s="336">
        <f t="shared" si="104"/>
        <v>7.5723217229740541E-2</v>
      </c>
      <c r="AJ70" s="336">
        <f t="shared" si="104"/>
        <v>7.5005509826282221E-2</v>
      </c>
      <c r="AK70" s="336">
        <f t="shared" si="104"/>
        <v>7.4335499459360674E-2</v>
      </c>
      <c r="AL70" s="336">
        <f t="shared" si="104"/>
        <v>7.3726437364789038E-2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3.2936277255495833E-2</v>
      </c>
      <c r="N71" s="336">
        <f t="shared" si="105"/>
        <v>2.9312497963327376E-2</v>
      </c>
      <c r="O71" s="336">
        <f t="shared" si="105"/>
        <v>2.7977137273311969E-2</v>
      </c>
      <c r="P71" s="336">
        <f t="shared" si="105"/>
        <v>2.8174670167330929E-2</v>
      </c>
      <c r="Q71" s="336">
        <f t="shared" si="105"/>
        <v>2.6999280059165621E-2</v>
      </c>
      <c r="R71" s="336">
        <f t="shared" si="105"/>
        <v>2.5204602166717997E-2</v>
      </c>
      <c r="S71" s="336">
        <f t="shared" si="105"/>
        <v>2.3148234792271453E-2</v>
      </c>
      <c r="T71" s="336">
        <f t="shared" si="105"/>
        <v>2.3816129380546117E-2</v>
      </c>
      <c r="U71" s="336">
        <f t="shared" si="105"/>
        <v>2.4915288414224704E-2</v>
      </c>
      <c r="V71" s="336">
        <f t="shared" si="105"/>
        <v>2.1570845007784223E-2</v>
      </c>
      <c r="W71" s="336">
        <f t="shared" si="105"/>
        <v>2.1280751095000591E-2</v>
      </c>
      <c r="X71" s="336">
        <f t="shared" si="105"/>
        <v>2.1234215418087003E-2</v>
      </c>
      <c r="Y71" s="336">
        <f t="shared" si="105"/>
        <v>2.0616717437363208E-2</v>
      </c>
      <c r="Z71" s="336">
        <f t="shared" si="105"/>
        <v>1.9974299659358905E-2</v>
      </c>
      <c r="AA71" s="336">
        <f t="shared" si="105"/>
        <v>1.9316820304196309E-2</v>
      </c>
      <c r="AB71" s="336">
        <f t="shared" si="105"/>
        <v>1.8694827819985747E-2</v>
      </c>
      <c r="AC71" s="336">
        <f t="shared" si="105"/>
        <v>1.8112577095583345E-2</v>
      </c>
      <c r="AD71" s="336">
        <f t="shared" si="105"/>
        <v>1.7590633565544432E-2</v>
      </c>
      <c r="AE71" s="336">
        <f t="shared" ref="AE71:AL71" si="106">AE24/AE$49</f>
        <v>1.7073318034146481E-2</v>
      </c>
      <c r="AF71" s="336">
        <f t="shared" si="106"/>
        <v>1.6514582265883093E-2</v>
      </c>
      <c r="AG71" s="336">
        <f t="shared" si="106"/>
        <v>1.6023440157045207E-2</v>
      </c>
      <c r="AH71" s="336">
        <f t="shared" si="106"/>
        <v>1.5673748240333622E-2</v>
      </c>
      <c r="AI71" s="336">
        <f t="shared" si="106"/>
        <v>1.531582482194724E-2</v>
      </c>
      <c r="AJ71" s="336">
        <f t="shared" si="106"/>
        <v>1.4921544925963625E-2</v>
      </c>
      <c r="AK71" s="336">
        <f t="shared" si="106"/>
        <v>1.4251298237065203E-2</v>
      </c>
      <c r="AL71" s="336">
        <f t="shared" si="106"/>
        <v>1.3780659984531375E-2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9.6807693459175656E-2</v>
      </c>
      <c r="N73" s="337">
        <f t="shared" si="107"/>
        <v>9.4440996285262882E-2</v>
      </c>
      <c r="O73" s="337">
        <f t="shared" si="107"/>
        <v>9.1340160551058064E-2</v>
      </c>
      <c r="P73" s="337">
        <f t="shared" si="107"/>
        <v>9.1887598059657433E-2</v>
      </c>
      <c r="Q73" s="337">
        <f t="shared" si="107"/>
        <v>9.5944644327327008E-2</v>
      </c>
      <c r="R73" s="337">
        <f t="shared" si="107"/>
        <v>9.4117972478472908E-2</v>
      </c>
      <c r="S73" s="337">
        <f t="shared" si="107"/>
        <v>9.3724621743282846E-2</v>
      </c>
      <c r="T73" s="337">
        <f t="shared" si="107"/>
        <v>9.5571392751271064E-2</v>
      </c>
      <c r="U73" s="337">
        <f t="shared" si="107"/>
        <v>8.6742842709539525E-2</v>
      </c>
      <c r="V73" s="337">
        <f t="shared" si="107"/>
        <v>8.8211362974751739E-2</v>
      </c>
      <c r="W73" s="337">
        <f t="shared" si="107"/>
        <v>7.9126647280569284E-2</v>
      </c>
      <c r="X73" s="337">
        <f t="shared" si="107"/>
        <v>8.0874516504532798E-2</v>
      </c>
      <c r="Y73" s="337">
        <f t="shared" si="107"/>
        <v>8.0738955537559942E-2</v>
      </c>
      <c r="Z73" s="337">
        <f t="shared" si="107"/>
        <v>8.078135335161038E-2</v>
      </c>
      <c r="AA73" s="337">
        <f t="shared" si="107"/>
        <v>8.0698110163472836E-2</v>
      </c>
      <c r="AB73" s="337">
        <f t="shared" si="107"/>
        <v>8.0434350619317321E-2</v>
      </c>
      <c r="AC73" s="337">
        <f t="shared" si="107"/>
        <v>8.0116003435236574E-2</v>
      </c>
      <c r="AD73" s="337">
        <f t="shared" si="107"/>
        <v>7.9749464228227374E-2</v>
      </c>
      <c r="AE73" s="337">
        <f t="shared" ref="AE73:AL73" si="108">AE26/AE$49</f>
        <v>7.9427470486913274E-2</v>
      </c>
      <c r="AF73" s="337">
        <f t="shared" si="108"/>
        <v>7.9099605001194451E-2</v>
      </c>
      <c r="AG73" s="337">
        <f t="shared" si="108"/>
        <v>7.8786565048655638E-2</v>
      </c>
      <c r="AH73" s="337">
        <f t="shared" si="108"/>
        <v>7.8457025584870069E-2</v>
      </c>
      <c r="AI73" s="337">
        <f t="shared" si="108"/>
        <v>7.8107406984250186E-2</v>
      </c>
      <c r="AJ73" s="337">
        <f t="shared" si="108"/>
        <v>7.7744446848206708E-2</v>
      </c>
      <c r="AK73" s="337">
        <f t="shared" si="108"/>
        <v>7.7454036596891401E-2</v>
      </c>
      <c r="AL73" s="337">
        <f t="shared" si="108"/>
        <v>7.7142044076639035E-2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7.5273527717088402E-3</v>
      </c>
      <c r="N74" s="336">
        <f t="shared" si="109"/>
        <v>8.4720835960630427E-3</v>
      </c>
      <c r="O74" s="336">
        <f t="shared" si="109"/>
        <v>9.3755549281352331E-3</v>
      </c>
      <c r="P74" s="336">
        <f t="shared" si="109"/>
        <v>8.0198611674939854E-3</v>
      </c>
      <c r="Q74" s="336">
        <f t="shared" si="109"/>
        <v>1.1256986414080619E-2</v>
      </c>
      <c r="R74" s="336">
        <f t="shared" si="109"/>
        <v>9.715489587680759E-3</v>
      </c>
      <c r="S74" s="336">
        <f t="shared" si="109"/>
        <v>9.0980270413478729E-3</v>
      </c>
      <c r="T74" s="336">
        <f t="shared" si="109"/>
        <v>8.9501755721706489E-3</v>
      </c>
      <c r="U74" s="336">
        <f t="shared" si="109"/>
        <v>8.3341303065627564E-3</v>
      </c>
      <c r="V74" s="336">
        <f t="shared" si="109"/>
        <v>1.0058493071437403E-2</v>
      </c>
      <c r="W74" s="336">
        <f t="shared" si="109"/>
        <v>8.1585792021550314E-3</v>
      </c>
      <c r="X74" s="336">
        <f t="shared" si="109"/>
        <v>7.7778730137753526E-3</v>
      </c>
      <c r="Y74" s="336">
        <f t="shared" si="109"/>
        <v>7.8726260138634683E-3</v>
      </c>
      <c r="Z74" s="336">
        <f t="shared" si="109"/>
        <v>7.9849983100589578E-3</v>
      </c>
      <c r="AA74" s="336">
        <f t="shared" si="109"/>
        <v>8.0901825968840348E-3</v>
      </c>
      <c r="AB74" s="336">
        <f t="shared" si="109"/>
        <v>8.1893137549355049E-3</v>
      </c>
      <c r="AC74" s="336">
        <f t="shared" si="109"/>
        <v>8.2872746330336939E-3</v>
      </c>
      <c r="AD74" s="336">
        <f t="shared" si="109"/>
        <v>8.3829067498520614E-3</v>
      </c>
      <c r="AE74" s="336">
        <f t="shared" ref="AE74:AL74" si="110">AE27/AE$49</f>
        <v>8.4716987392829367E-3</v>
      </c>
      <c r="AF74" s="336">
        <f t="shared" si="110"/>
        <v>8.5592283102871938E-3</v>
      </c>
      <c r="AG74" s="336">
        <f t="shared" si="110"/>
        <v>8.6609551178806806E-3</v>
      </c>
      <c r="AH74" s="336">
        <f t="shared" si="110"/>
        <v>8.7600464014507776E-3</v>
      </c>
      <c r="AI74" s="336">
        <f t="shared" si="110"/>
        <v>8.8579651752539561E-3</v>
      </c>
      <c r="AJ74" s="336">
        <f t="shared" si="110"/>
        <v>8.9588636556756033E-3</v>
      </c>
      <c r="AK74" s="336">
        <f t="shared" si="110"/>
        <v>9.0627983011483809E-3</v>
      </c>
      <c r="AL74" s="336">
        <f t="shared" si="110"/>
        <v>9.1743972802199973E-3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3.5276281697287332E-2</v>
      </c>
      <c r="N75" s="336">
        <f t="shared" si="111"/>
        <v>3.4822746251900245E-2</v>
      </c>
      <c r="O75" s="336">
        <f t="shared" si="111"/>
        <v>3.2137977821990495E-2</v>
      </c>
      <c r="P75" s="336">
        <f t="shared" si="111"/>
        <v>3.3487734300142478E-2</v>
      </c>
      <c r="Q75" s="336">
        <f t="shared" si="111"/>
        <v>3.4589781000127072E-2</v>
      </c>
      <c r="R75" s="336">
        <f t="shared" si="111"/>
        <v>3.3376082058840212E-2</v>
      </c>
      <c r="S75" s="336">
        <f t="shared" si="111"/>
        <v>3.3724714956622236E-2</v>
      </c>
      <c r="T75" s="336">
        <f t="shared" si="111"/>
        <v>3.365445170869695E-2</v>
      </c>
      <c r="U75" s="336">
        <f t="shared" si="111"/>
        <v>3.1898406961387925E-2</v>
      </c>
      <c r="V75" s="336">
        <f t="shared" si="111"/>
        <v>3.2758517239057226E-2</v>
      </c>
      <c r="W75" s="336">
        <f t="shared" si="111"/>
        <v>2.8911124406949117E-2</v>
      </c>
      <c r="X75" s="336">
        <f t="shared" si="111"/>
        <v>2.9416906430820879E-2</v>
      </c>
      <c r="Y75" s="336">
        <f t="shared" si="111"/>
        <v>2.9268722246660141E-2</v>
      </c>
      <c r="Z75" s="336">
        <f t="shared" si="111"/>
        <v>2.9164817185755924E-2</v>
      </c>
      <c r="AA75" s="336">
        <f t="shared" si="111"/>
        <v>2.9018070633932146E-2</v>
      </c>
      <c r="AB75" s="336">
        <f t="shared" si="111"/>
        <v>2.8829873828890941E-2</v>
      </c>
      <c r="AC75" s="336">
        <f t="shared" si="111"/>
        <v>2.8631471837476524E-2</v>
      </c>
      <c r="AD75" s="336">
        <f t="shared" si="111"/>
        <v>2.8421630938312584E-2</v>
      </c>
      <c r="AE75" s="336">
        <f t="shared" ref="AE75:AL75" si="112">AE28/AE$49</f>
        <v>2.822465717160922E-2</v>
      </c>
      <c r="AF75" s="336">
        <f t="shared" si="112"/>
        <v>2.8028769341080152E-2</v>
      </c>
      <c r="AG75" s="336">
        <f t="shared" si="112"/>
        <v>2.7821457158603236E-2</v>
      </c>
      <c r="AH75" s="336">
        <f t="shared" si="112"/>
        <v>2.761054724443893E-2</v>
      </c>
      <c r="AI75" s="336">
        <f t="shared" si="112"/>
        <v>2.7404913464040899E-2</v>
      </c>
      <c r="AJ75" s="336">
        <f t="shared" si="112"/>
        <v>2.7206339108172939E-2</v>
      </c>
      <c r="AK75" s="336">
        <f t="shared" si="112"/>
        <v>2.7026314353759733E-2</v>
      </c>
      <c r="AL75" s="336">
        <f t="shared" si="112"/>
        <v>2.6822069376483165E-2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3.5216450207986909E-2</v>
      </c>
      <c r="N76" s="336">
        <f t="shared" si="113"/>
        <v>3.0846049976342344E-2</v>
      </c>
      <c r="O76" s="336">
        <f t="shared" si="113"/>
        <v>2.832451879440756E-2</v>
      </c>
      <c r="P76" s="336">
        <f t="shared" si="113"/>
        <v>2.8920574677458916E-2</v>
      </c>
      <c r="Q76" s="336">
        <f t="shared" si="113"/>
        <v>2.8630020677087829E-2</v>
      </c>
      <c r="R76" s="336">
        <f t="shared" si="113"/>
        <v>2.8349452614820182E-2</v>
      </c>
      <c r="S76" s="336">
        <f t="shared" si="113"/>
        <v>2.9293446325531016E-2</v>
      </c>
      <c r="T76" s="336">
        <f t="shared" si="113"/>
        <v>3.1340678600575697E-2</v>
      </c>
      <c r="U76" s="336">
        <f t="shared" si="113"/>
        <v>2.5664238931216898E-2</v>
      </c>
      <c r="V76" s="336">
        <f t="shared" si="113"/>
        <v>2.578712205140412E-2</v>
      </c>
      <c r="W76" s="336">
        <f t="shared" si="113"/>
        <v>2.36632118702093E-2</v>
      </c>
      <c r="X76" s="336">
        <f t="shared" si="113"/>
        <v>2.4472652915460323E-2</v>
      </c>
      <c r="Y76" s="336">
        <f t="shared" si="113"/>
        <v>2.4222681866860274E-2</v>
      </c>
      <c r="Z76" s="336">
        <f t="shared" si="113"/>
        <v>2.4144485047757024E-2</v>
      </c>
      <c r="AA76" s="336">
        <f t="shared" si="113"/>
        <v>2.3990938220356521E-2</v>
      </c>
      <c r="AB76" s="336">
        <f t="shared" si="113"/>
        <v>2.371356857999346E-2</v>
      </c>
      <c r="AC76" s="336">
        <f t="shared" si="113"/>
        <v>2.3430078137058857E-2</v>
      </c>
      <c r="AD76" s="336">
        <f t="shared" si="113"/>
        <v>2.314406992423302E-2</v>
      </c>
      <c r="AE76" s="336">
        <f t="shared" ref="AE76:AL76" si="114">AE29/AE$49</f>
        <v>2.2867500843738613E-2</v>
      </c>
      <c r="AF76" s="336">
        <f t="shared" si="114"/>
        <v>2.2587650057340421E-2</v>
      </c>
      <c r="AG76" s="336">
        <f t="shared" si="114"/>
        <v>2.2319738377340016E-2</v>
      </c>
      <c r="AH76" s="336">
        <f t="shared" si="114"/>
        <v>2.2049753687353305E-2</v>
      </c>
      <c r="AI76" s="336">
        <f t="shared" si="114"/>
        <v>2.1772374982018332E-2</v>
      </c>
      <c r="AJ76" s="336">
        <f t="shared" si="114"/>
        <v>2.1492258889581596E-2</v>
      </c>
      <c r="AK76" s="336">
        <f t="shared" si="114"/>
        <v>2.1236993330548348E-2</v>
      </c>
      <c r="AL76" s="336">
        <f t="shared" si="114"/>
        <v>2.0966485826862065E-2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1.8787608782192572E-2</v>
      </c>
      <c r="N77" s="336">
        <f t="shared" si="115"/>
        <v>2.0300116460957258E-2</v>
      </c>
      <c r="O77" s="336">
        <f t="shared" si="115"/>
        <v>2.1502109006524769E-2</v>
      </c>
      <c r="P77" s="336">
        <f t="shared" si="115"/>
        <v>2.1459427914562065E-2</v>
      </c>
      <c r="Q77" s="336">
        <f t="shared" si="115"/>
        <v>2.1467856236031483E-2</v>
      </c>
      <c r="R77" s="336">
        <f t="shared" si="115"/>
        <v>2.2676948217131752E-2</v>
      </c>
      <c r="S77" s="336">
        <f t="shared" si="115"/>
        <v>2.1608433419781702E-2</v>
      </c>
      <c r="T77" s="336">
        <f t="shared" si="115"/>
        <v>2.1626086869827768E-2</v>
      </c>
      <c r="U77" s="336">
        <f t="shared" si="115"/>
        <v>2.0846066510371949E-2</v>
      </c>
      <c r="V77" s="336">
        <f t="shared" si="115"/>
        <v>1.9607230612852983E-2</v>
      </c>
      <c r="W77" s="336">
        <f t="shared" si="115"/>
        <v>1.8393731801255846E-2</v>
      </c>
      <c r="X77" s="336">
        <f t="shared" si="115"/>
        <v>1.9207084144476236E-2</v>
      </c>
      <c r="Y77" s="336">
        <f t="shared" si="115"/>
        <v>1.9374925410176068E-2</v>
      </c>
      <c r="Z77" s="336">
        <f t="shared" si="115"/>
        <v>1.9487052808038471E-2</v>
      </c>
      <c r="AA77" s="336">
        <f t="shared" si="115"/>
        <v>1.9598918712300135E-2</v>
      </c>
      <c r="AB77" s="336">
        <f t="shared" si="115"/>
        <v>1.9701594455497407E-2</v>
      </c>
      <c r="AC77" s="336">
        <f t="shared" si="115"/>
        <v>1.97671788276675E-2</v>
      </c>
      <c r="AD77" s="336">
        <f t="shared" si="115"/>
        <v>1.9800856615829698E-2</v>
      </c>
      <c r="AE77" s="336">
        <f t="shared" ref="AE77:AL77" si="116">AE30/AE$49</f>
        <v>1.9863613732282497E-2</v>
      </c>
      <c r="AF77" s="336">
        <f t="shared" si="116"/>
        <v>1.9923957292486673E-2</v>
      </c>
      <c r="AG77" s="336">
        <f t="shared" si="116"/>
        <v>1.9984414394831704E-2</v>
      </c>
      <c r="AH77" s="336">
        <f t="shared" si="116"/>
        <v>2.0036678251627051E-2</v>
      </c>
      <c r="AI77" s="336">
        <f t="shared" si="116"/>
        <v>2.0072153362936999E-2</v>
      </c>
      <c r="AJ77" s="336">
        <f t="shared" si="116"/>
        <v>2.0086985194776578E-2</v>
      </c>
      <c r="AK77" s="336">
        <f t="shared" si="116"/>
        <v>2.0127930611434943E-2</v>
      </c>
      <c r="AL77" s="336">
        <f t="shared" si="116"/>
        <v>2.0179091593073809E-2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8.9966096533010534E-2</v>
      </c>
      <c r="N79" s="337">
        <f t="shared" si="117"/>
        <v>8.952575821052472E-2</v>
      </c>
      <c r="O79" s="337">
        <f t="shared" si="117"/>
        <v>8.7713820284434835E-2</v>
      </c>
      <c r="P79" s="337">
        <f t="shared" si="117"/>
        <v>8.9362531444119778E-2</v>
      </c>
      <c r="Q79" s="337">
        <f t="shared" si="117"/>
        <v>8.8850223584918064E-2</v>
      </c>
      <c r="R79" s="337">
        <f t="shared" si="117"/>
        <v>9.4268025382926404E-2</v>
      </c>
      <c r="S79" s="337">
        <f t="shared" si="117"/>
        <v>9.1237938714646111E-2</v>
      </c>
      <c r="T79" s="337">
        <f t="shared" si="117"/>
        <v>9.4694396036951928E-2</v>
      </c>
      <c r="U79" s="337">
        <f t="shared" si="117"/>
        <v>9.1943717157802168E-2</v>
      </c>
      <c r="V79" s="337">
        <f t="shared" si="117"/>
        <v>9.428688731478875E-2</v>
      </c>
      <c r="W79" s="337">
        <f t="shared" si="117"/>
        <v>9.1115630847397544E-2</v>
      </c>
      <c r="X79" s="337">
        <f t="shared" si="117"/>
        <v>8.9770939001566852E-2</v>
      </c>
      <c r="Y79" s="337">
        <f t="shared" si="117"/>
        <v>8.9750979715377127E-2</v>
      </c>
      <c r="Z79" s="337">
        <f t="shared" si="117"/>
        <v>8.970739582612558E-2</v>
      </c>
      <c r="AA79" s="337">
        <f t="shared" si="117"/>
        <v>8.9717715471676507E-2</v>
      </c>
      <c r="AB79" s="337">
        <f t="shared" si="117"/>
        <v>8.9834653122968289E-2</v>
      </c>
      <c r="AC79" s="337">
        <f t="shared" si="117"/>
        <v>8.9936499251946522E-2</v>
      </c>
      <c r="AD79" s="337">
        <f t="shared" si="117"/>
        <v>9.0038492222545494E-2</v>
      </c>
      <c r="AE79" s="337">
        <f t="shared" ref="AE79:AL79" si="118">AE32/AE$49</f>
        <v>9.01391868189962E-2</v>
      </c>
      <c r="AF79" s="337">
        <f t="shared" si="118"/>
        <v>9.0256013220439413E-2</v>
      </c>
      <c r="AG79" s="337">
        <f t="shared" si="118"/>
        <v>9.0360148654632627E-2</v>
      </c>
      <c r="AH79" s="337">
        <f t="shared" si="118"/>
        <v>9.0440120154458944E-2</v>
      </c>
      <c r="AI79" s="337">
        <f t="shared" si="118"/>
        <v>9.0526983853566806E-2</v>
      </c>
      <c r="AJ79" s="337">
        <f t="shared" si="118"/>
        <v>9.0616484968156663E-2</v>
      </c>
      <c r="AK79" s="337">
        <f t="shared" si="118"/>
        <v>9.0694953602857648E-2</v>
      </c>
      <c r="AL79" s="337">
        <f t="shared" si="118"/>
        <v>9.0762920371722941E-2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6.6340754112396275E-2</v>
      </c>
      <c r="N80" s="336">
        <f t="shared" si="119"/>
        <v>6.3285652019014732E-2</v>
      </c>
      <c r="O80" s="336">
        <f t="shared" si="119"/>
        <v>6.2074824279352701E-2</v>
      </c>
      <c r="P80" s="336">
        <f t="shared" si="119"/>
        <v>6.4061283341617994E-2</v>
      </c>
      <c r="Q80" s="336">
        <f t="shared" si="119"/>
        <v>6.3155616337872436E-2</v>
      </c>
      <c r="R80" s="336">
        <f t="shared" si="119"/>
        <v>6.7203086418588451E-2</v>
      </c>
      <c r="S80" s="336">
        <f t="shared" si="119"/>
        <v>6.6503757303454258E-2</v>
      </c>
      <c r="T80" s="336">
        <f t="shared" si="119"/>
        <v>6.9094411576890405E-2</v>
      </c>
      <c r="U80" s="336">
        <f t="shared" si="119"/>
        <v>6.6611460334889502E-2</v>
      </c>
      <c r="V80" s="336">
        <f t="shared" si="119"/>
        <v>6.7639866086244615E-2</v>
      </c>
      <c r="W80" s="336">
        <f t="shared" si="119"/>
        <v>6.5693650646081708E-2</v>
      </c>
      <c r="X80" s="336">
        <f t="shared" si="119"/>
        <v>6.6322052210205956E-2</v>
      </c>
      <c r="Y80" s="336">
        <f t="shared" si="119"/>
        <v>6.6447246881942035E-2</v>
      </c>
      <c r="Z80" s="336">
        <f t="shared" si="119"/>
        <v>6.6487343453394646E-2</v>
      </c>
      <c r="AA80" s="336">
        <f t="shared" si="119"/>
        <v>6.6563302291866064E-2</v>
      </c>
      <c r="AB80" s="336">
        <f t="shared" si="119"/>
        <v>6.6731430716376633E-2</v>
      </c>
      <c r="AC80" s="336">
        <f t="shared" si="119"/>
        <v>6.6891251501120255E-2</v>
      </c>
      <c r="AD80" s="336">
        <f t="shared" si="119"/>
        <v>6.7050962801530861E-2</v>
      </c>
      <c r="AE80" s="336">
        <f t="shared" ref="AE80:AL80" si="120">AE33/AE$49</f>
        <v>6.7192829829036779E-2</v>
      </c>
      <c r="AF80" s="336">
        <f t="shared" si="120"/>
        <v>6.7353445360291933E-2</v>
      </c>
      <c r="AG80" s="336">
        <f t="shared" si="120"/>
        <v>6.7523299529978223E-2</v>
      </c>
      <c r="AH80" s="336">
        <f t="shared" si="120"/>
        <v>6.7683311309614622E-2</v>
      </c>
      <c r="AI80" s="336">
        <f t="shared" si="120"/>
        <v>6.7841321928602649E-2</v>
      </c>
      <c r="AJ80" s="336">
        <f t="shared" si="120"/>
        <v>6.8000191693186857E-2</v>
      </c>
      <c r="AK80" s="336">
        <f t="shared" si="120"/>
        <v>6.8146363330183229E-2</v>
      </c>
      <c r="AL80" s="336">
        <f t="shared" si="120"/>
        <v>6.8277112118386107E-2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2.1986319939943551E-2</v>
      </c>
      <c r="N81" s="336">
        <f t="shared" si="121"/>
        <v>2.5051241410962079E-2</v>
      </c>
      <c r="O81" s="336">
        <f t="shared" si="121"/>
        <v>2.4482709463326469E-2</v>
      </c>
      <c r="P81" s="336">
        <f t="shared" si="121"/>
        <v>2.4275436585872522E-2</v>
      </c>
      <c r="Q81" s="336">
        <f t="shared" si="121"/>
        <v>2.4531087565025204E-2</v>
      </c>
      <c r="R81" s="336">
        <f t="shared" si="121"/>
        <v>2.5997606376195623E-2</v>
      </c>
      <c r="S81" s="336">
        <f t="shared" si="121"/>
        <v>2.3847146648116675E-2</v>
      </c>
      <c r="T81" s="336">
        <f t="shared" si="121"/>
        <v>2.4666920921397172E-2</v>
      </c>
      <c r="U81" s="336">
        <f t="shared" si="121"/>
        <v>2.438399124763908E-2</v>
      </c>
      <c r="V81" s="336">
        <f t="shared" si="121"/>
        <v>2.5797057707328524E-2</v>
      </c>
      <c r="W81" s="336">
        <f t="shared" si="121"/>
        <v>2.4359970430353879E-2</v>
      </c>
      <c r="X81" s="336">
        <f t="shared" si="121"/>
        <v>2.2694434956454443E-2</v>
      </c>
      <c r="Y81" s="336">
        <f t="shared" si="121"/>
        <v>2.2541148337229911E-2</v>
      </c>
      <c r="Z81" s="336">
        <f t="shared" si="121"/>
        <v>2.2453082641793118E-2</v>
      </c>
      <c r="AA81" s="336">
        <f t="shared" si="121"/>
        <v>2.2383143444535659E-2</v>
      </c>
      <c r="AB81" s="336">
        <f t="shared" si="121"/>
        <v>2.232872323399477E-2</v>
      </c>
      <c r="AC81" s="336">
        <f t="shared" si="121"/>
        <v>2.2267168199880737E-2</v>
      </c>
      <c r="AD81" s="336">
        <f t="shared" si="121"/>
        <v>2.2206282806511768E-2</v>
      </c>
      <c r="AE81" s="336">
        <f t="shared" ref="AE81:AL81" si="122">AE34/AE$49</f>
        <v>2.2162151353481312E-2</v>
      </c>
      <c r="AF81" s="336">
        <f t="shared" si="122"/>
        <v>2.2115342264180757E-2</v>
      </c>
      <c r="AG81" s="336">
        <f t="shared" si="122"/>
        <v>2.2046731746535691E-2</v>
      </c>
      <c r="AH81" s="336">
        <f t="shared" si="122"/>
        <v>2.196432340834812E-2</v>
      </c>
      <c r="AI81" s="336">
        <f t="shared" si="122"/>
        <v>2.1890850499162267E-2</v>
      </c>
      <c r="AJ81" s="336">
        <f t="shared" si="122"/>
        <v>2.1819561178737002E-2</v>
      </c>
      <c r="AK81" s="336">
        <f t="shared" si="122"/>
        <v>2.1750047503135455E-2</v>
      </c>
      <c r="AL81" s="336">
        <f t="shared" si="122"/>
        <v>2.1686063544244176E-2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1.6390224806707016E-3</v>
      </c>
      <c r="N82" s="336">
        <f t="shared" si="123"/>
        <v>1.1888647805478882E-3</v>
      </c>
      <c r="O82" s="336">
        <f t="shared" si="123"/>
        <v>1.1562865417556445E-3</v>
      </c>
      <c r="P82" s="336">
        <f t="shared" si="123"/>
        <v>1.0258115166292543E-3</v>
      </c>
      <c r="Q82" s="336">
        <f t="shared" si="123"/>
        <v>1.1635196820204072E-3</v>
      </c>
      <c r="R82" s="336">
        <f t="shared" si="123"/>
        <v>1.0673325881423266E-3</v>
      </c>
      <c r="S82" s="336">
        <f t="shared" si="123"/>
        <v>8.8703476307517399E-4</v>
      </c>
      <c r="T82" s="336">
        <f t="shared" si="123"/>
        <v>9.330635386643586E-4</v>
      </c>
      <c r="U82" s="336">
        <f t="shared" si="123"/>
        <v>9.4826557527359059E-4</v>
      </c>
      <c r="V82" s="336">
        <f t="shared" si="123"/>
        <v>8.4996352121562168E-4</v>
      </c>
      <c r="W82" s="336">
        <f t="shared" si="123"/>
        <v>1.0620097709619601E-3</v>
      </c>
      <c r="X82" s="336">
        <f t="shared" si="123"/>
        <v>7.5445183490645371E-4</v>
      </c>
      <c r="Y82" s="336">
        <f t="shared" si="123"/>
        <v>7.6258449620517164E-4</v>
      </c>
      <c r="Z82" s="336">
        <f t="shared" si="123"/>
        <v>7.6696973093781748E-4</v>
      </c>
      <c r="AA82" s="336">
        <f t="shared" si="123"/>
        <v>7.7126973527477606E-4</v>
      </c>
      <c r="AB82" s="336">
        <f t="shared" si="123"/>
        <v>7.744991725968667E-4</v>
      </c>
      <c r="AC82" s="336">
        <f t="shared" si="123"/>
        <v>7.7807955094552671E-4</v>
      </c>
      <c r="AD82" s="336">
        <f t="shared" si="123"/>
        <v>7.8124661450285863E-4</v>
      </c>
      <c r="AE82" s="336">
        <f t="shared" ref="AE82:AL82" si="124">AE35/AE$49</f>
        <v>7.8420563647811452E-4</v>
      </c>
      <c r="AF82" s="336">
        <f t="shared" si="124"/>
        <v>7.8722559596671425E-4</v>
      </c>
      <c r="AG82" s="336">
        <f t="shared" si="124"/>
        <v>7.9011737811869815E-4</v>
      </c>
      <c r="AH82" s="336">
        <f t="shared" si="124"/>
        <v>7.9248543649620235E-4</v>
      </c>
      <c r="AI82" s="336">
        <f t="shared" si="124"/>
        <v>7.9481142580187355E-4</v>
      </c>
      <c r="AJ82" s="336">
        <f t="shared" si="124"/>
        <v>7.9673209623280566E-4</v>
      </c>
      <c r="AK82" s="336">
        <f t="shared" si="124"/>
        <v>7.9854276953896951E-4</v>
      </c>
      <c r="AL82" s="336">
        <f t="shared" si="124"/>
        <v>7.9974470909265289E-4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7.5940372826865027E-2</v>
      </c>
      <c r="N84" s="337">
        <f t="shared" si="125"/>
        <v>8.0716277289026056E-2</v>
      </c>
      <c r="O84" s="337">
        <f t="shared" si="125"/>
        <v>8.3033804333151967E-2</v>
      </c>
      <c r="P84" s="337">
        <f t="shared" si="125"/>
        <v>8.2538375085055557E-2</v>
      </c>
      <c r="Q84" s="337">
        <f t="shared" si="125"/>
        <v>7.927325608625542E-2</v>
      </c>
      <c r="R84" s="337">
        <f t="shared" si="125"/>
        <v>7.8207770537260093E-2</v>
      </c>
      <c r="S84" s="337">
        <f t="shared" si="125"/>
        <v>7.8537880112670932E-2</v>
      </c>
      <c r="T84" s="337">
        <f t="shared" si="125"/>
        <v>7.6229139223770406E-2</v>
      </c>
      <c r="U84" s="337">
        <f t="shared" si="125"/>
        <v>7.6534488433334172E-2</v>
      </c>
      <c r="V84" s="337">
        <f t="shared" si="125"/>
        <v>7.4865145161508093E-2</v>
      </c>
      <c r="W84" s="337">
        <f t="shared" si="125"/>
        <v>7.6562756787961442E-2</v>
      </c>
      <c r="X84" s="337">
        <f t="shared" si="125"/>
        <v>7.6901177312129226E-2</v>
      </c>
      <c r="Y84" s="337">
        <f t="shared" si="125"/>
        <v>7.6559013172810123E-2</v>
      </c>
      <c r="Z84" s="337">
        <f t="shared" si="125"/>
        <v>7.622121685487375E-2</v>
      </c>
      <c r="AA84" s="337">
        <f t="shared" si="125"/>
        <v>7.5931419280054757E-2</v>
      </c>
      <c r="AB84" s="337">
        <f t="shared" si="125"/>
        <v>7.5720648691552511E-2</v>
      </c>
      <c r="AC84" s="337">
        <f t="shared" si="125"/>
        <v>7.5497264536341258E-2</v>
      </c>
      <c r="AD84" s="337">
        <f t="shared" si="125"/>
        <v>7.525478269961193E-2</v>
      </c>
      <c r="AE84" s="337">
        <f t="shared" ref="AE84:AL84" si="126">AE37/AE$49</f>
        <v>7.5016005628207455E-2</v>
      </c>
      <c r="AF84" s="337">
        <f t="shared" si="126"/>
        <v>7.4763550898826692E-2</v>
      </c>
      <c r="AG84" s="337">
        <f t="shared" si="126"/>
        <v>7.4463247682666739E-2</v>
      </c>
      <c r="AH84" s="337">
        <f t="shared" si="126"/>
        <v>7.4234151777710131E-2</v>
      </c>
      <c r="AI84" s="337">
        <f t="shared" si="126"/>
        <v>7.3961290689370046E-2</v>
      </c>
      <c r="AJ84" s="337">
        <f t="shared" si="126"/>
        <v>7.3686307046522237E-2</v>
      </c>
      <c r="AK84" s="337">
        <f t="shared" si="126"/>
        <v>7.3411101854384986E-2</v>
      </c>
      <c r="AL84" s="337">
        <f t="shared" si="126"/>
        <v>7.3168248140923403E-2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6.0766987143342756E-2</v>
      </c>
      <c r="N85" s="336">
        <f t="shared" si="127"/>
        <v>6.5620917642169416E-2</v>
      </c>
      <c r="O85" s="336">
        <f t="shared" si="127"/>
        <v>6.7916749336979096E-2</v>
      </c>
      <c r="P85" s="336">
        <f t="shared" si="127"/>
        <v>6.7623505609945164E-2</v>
      </c>
      <c r="Q85" s="336">
        <f t="shared" si="127"/>
        <v>6.5046968599703672E-2</v>
      </c>
      <c r="R85" s="336">
        <f t="shared" si="127"/>
        <v>6.2979940685765345E-2</v>
      </c>
      <c r="S85" s="336">
        <f t="shared" si="127"/>
        <v>6.3838286599800204E-2</v>
      </c>
      <c r="T85" s="336">
        <f t="shared" si="127"/>
        <v>6.0638337777346292E-2</v>
      </c>
      <c r="U85" s="336">
        <f t="shared" si="127"/>
        <v>6.0713785838998467E-2</v>
      </c>
      <c r="V85" s="336">
        <f t="shared" si="127"/>
        <v>5.9541578033786492E-2</v>
      </c>
      <c r="W85" s="336">
        <f t="shared" si="127"/>
        <v>6.0697458174580811E-2</v>
      </c>
      <c r="X85" s="336">
        <f t="shared" si="127"/>
        <v>6.0144651105098125E-2</v>
      </c>
      <c r="Y85" s="336">
        <f t="shared" si="127"/>
        <v>5.9719664801744982E-2</v>
      </c>
      <c r="Z85" s="336">
        <f t="shared" si="127"/>
        <v>5.928736533360246E-2</v>
      </c>
      <c r="AA85" s="336">
        <f t="shared" si="127"/>
        <v>5.8890274447177031E-2</v>
      </c>
      <c r="AB85" s="336">
        <f t="shared" si="127"/>
        <v>5.8554793825034035E-2</v>
      </c>
      <c r="AC85" s="336">
        <f t="shared" si="127"/>
        <v>5.8189894903468591E-2</v>
      </c>
      <c r="AD85" s="336">
        <f t="shared" si="127"/>
        <v>5.7814014152525177E-2</v>
      </c>
      <c r="AE85" s="336">
        <f t="shared" ref="AE85:AL85" si="128">AE38/AE$49</f>
        <v>5.7462343598086212E-2</v>
      </c>
      <c r="AF85" s="336">
        <f t="shared" si="128"/>
        <v>5.7087600372570907E-2</v>
      </c>
      <c r="AG85" s="336">
        <f t="shared" si="128"/>
        <v>5.6665379429059894E-2</v>
      </c>
      <c r="AH85" s="336">
        <f t="shared" si="128"/>
        <v>5.6328700190532856E-2</v>
      </c>
      <c r="AI85" s="336">
        <f t="shared" si="128"/>
        <v>5.5945725774752507E-2</v>
      </c>
      <c r="AJ85" s="336">
        <f t="shared" si="128"/>
        <v>5.5550926110174662E-2</v>
      </c>
      <c r="AK85" s="336">
        <f t="shared" si="128"/>
        <v>5.5162230069928542E-2</v>
      </c>
      <c r="AL85" s="336">
        <f t="shared" si="128"/>
        <v>5.4804829947918021E-2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1.5173385683522273E-2</v>
      </c>
      <c r="N86" s="336">
        <f t="shared" si="129"/>
        <v>1.5095359646856635E-2</v>
      </c>
      <c r="O86" s="336">
        <f t="shared" si="129"/>
        <v>1.5117054996172861E-2</v>
      </c>
      <c r="P86" s="336">
        <f t="shared" si="129"/>
        <v>1.4914869475110388E-2</v>
      </c>
      <c r="Q86" s="336">
        <f t="shared" si="129"/>
        <v>1.4226287486551741E-2</v>
      </c>
      <c r="R86" s="336">
        <f t="shared" si="129"/>
        <v>1.522782985149475E-2</v>
      </c>
      <c r="S86" s="336">
        <f t="shared" si="129"/>
        <v>1.4699593512870732E-2</v>
      </c>
      <c r="T86" s="336">
        <f t="shared" si="129"/>
        <v>1.5590801446424113E-2</v>
      </c>
      <c r="U86" s="336">
        <f t="shared" si="129"/>
        <v>1.5820702594335705E-2</v>
      </c>
      <c r="V86" s="336">
        <f t="shared" si="129"/>
        <v>1.5323567127721595E-2</v>
      </c>
      <c r="W86" s="336">
        <f t="shared" si="129"/>
        <v>1.5865298613380631E-2</v>
      </c>
      <c r="X86" s="336">
        <f t="shared" si="129"/>
        <v>1.6756526207031098E-2</v>
      </c>
      <c r="Y86" s="336">
        <f t="shared" si="129"/>
        <v>1.6839348371065155E-2</v>
      </c>
      <c r="Z86" s="336">
        <f t="shared" si="129"/>
        <v>1.6933851521271304E-2</v>
      </c>
      <c r="AA86" s="336">
        <f t="shared" si="129"/>
        <v>1.7041144832877719E-2</v>
      </c>
      <c r="AB86" s="336">
        <f t="shared" si="129"/>
        <v>1.7165854866518473E-2</v>
      </c>
      <c r="AC86" s="336">
        <f t="shared" si="129"/>
        <v>1.7307369632872667E-2</v>
      </c>
      <c r="AD86" s="336">
        <f t="shared" si="129"/>
        <v>1.7440768547086753E-2</v>
      </c>
      <c r="AE86" s="336">
        <f t="shared" ref="AE86:AL86" si="130">AE39/AE$49</f>
        <v>1.7553662030121243E-2</v>
      </c>
      <c r="AF86" s="336">
        <f t="shared" si="130"/>
        <v>1.7675950526255781E-2</v>
      </c>
      <c r="AG86" s="336">
        <f t="shared" si="130"/>
        <v>1.7797868253606835E-2</v>
      </c>
      <c r="AH86" s="336">
        <f t="shared" si="130"/>
        <v>1.7905451587177258E-2</v>
      </c>
      <c r="AI86" s="336">
        <f t="shared" si="130"/>
        <v>1.8015564914617532E-2</v>
      </c>
      <c r="AJ86" s="336">
        <f t="shared" si="130"/>
        <v>1.8135380936347562E-2</v>
      </c>
      <c r="AK86" s="336">
        <f t="shared" si="130"/>
        <v>1.8248871784456444E-2</v>
      </c>
      <c r="AL86" s="336">
        <f t="shared" si="130"/>
        <v>1.8363418193005385E-2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4.7032156273053266E-2</v>
      </c>
      <c r="N88" s="337">
        <f t="shared" si="131"/>
        <v>4.6166006511578192E-2</v>
      </c>
      <c r="O88" s="337">
        <f t="shared" si="131"/>
        <v>4.517486084992621E-2</v>
      </c>
      <c r="P88" s="337">
        <f t="shared" si="131"/>
        <v>4.278510629248506E-2</v>
      </c>
      <c r="Q88" s="337">
        <f t="shared" si="131"/>
        <v>4.5954134107634124E-2</v>
      </c>
      <c r="R88" s="337">
        <f t="shared" si="131"/>
        <v>4.3772791636321771E-2</v>
      </c>
      <c r="S88" s="337">
        <f t="shared" si="131"/>
        <v>4.6037642087017702E-2</v>
      </c>
      <c r="T88" s="337">
        <f t="shared" si="131"/>
        <v>4.5956378787251284E-2</v>
      </c>
      <c r="U88" s="337">
        <f t="shared" si="131"/>
        <v>4.6616084977893345E-2</v>
      </c>
      <c r="V88" s="337">
        <f t="shared" si="131"/>
        <v>4.5035513225560611E-2</v>
      </c>
      <c r="W88" s="337">
        <f t="shared" si="131"/>
        <v>3.9011083900885014E-2</v>
      </c>
      <c r="X88" s="337">
        <f t="shared" si="131"/>
        <v>4.0610518692842636E-2</v>
      </c>
      <c r="Y88" s="337">
        <f t="shared" si="131"/>
        <v>4.0213460042720008E-2</v>
      </c>
      <c r="Z88" s="337">
        <f t="shared" si="131"/>
        <v>3.9960865208691153E-2</v>
      </c>
      <c r="AA88" s="337">
        <f t="shared" si="131"/>
        <v>3.9696414338298673E-2</v>
      </c>
      <c r="AB88" s="337">
        <f t="shared" si="131"/>
        <v>3.9379329950299656E-2</v>
      </c>
      <c r="AC88" s="337">
        <f t="shared" si="131"/>
        <v>3.9073744079750755E-2</v>
      </c>
      <c r="AD88" s="337">
        <f t="shared" si="131"/>
        <v>3.8804413048521502E-2</v>
      </c>
      <c r="AE88" s="337">
        <f t="shared" ref="AE88:AL88" si="132">AE41/AE$49</f>
        <v>3.8536571640033136E-2</v>
      </c>
      <c r="AF88" s="337">
        <f t="shared" si="132"/>
        <v>3.8269545761722465E-2</v>
      </c>
      <c r="AG88" s="337">
        <f t="shared" si="132"/>
        <v>3.8003340087257295E-2</v>
      </c>
      <c r="AH88" s="337">
        <f t="shared" si="132"/>
        <v>3.7724697436494842E-2</v>
      </c>
      <c r="AI88" s="337">
        <f t="shared" si="132"/>
        <v>3.7471659038141633E-2</v>
      </c>
      <c r="AJ88" s="337">
        <f t="shared" si="132"/>
        <v>3.7250638885118675E-2</v>
      </c>
      <c r="AK88" s="337">
        <f t="shared" si="132"/>
        <v>3.7077586505574717E-2</v>
      </c>
      <c r="AL88" s="337">
        <f t="shared" si="132"/>
        <v>3.6905199470181914E-2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1.64530417490069E-2</v>
      </c>
      <c r="N89" s="336">
        <f t="shared" si="133"/>
        <v>1.5634627789560929E-2</v>
      </c>
      <c r="O89" s="336">
        <f t="shared" si="133"/>
        <v>1.5114709748022528E-2</v>
      </c>
      <c r="P89" s="336">
        <f t="shared" si="133"/>
        <v>1.4992968208419671E-2</v>
      </c>
      <c r="Q89" s="336">
        <f t="shared" si="133"/>
        <v>1.5290452194348035E-2</v>
      </c>
      <c r="R89" s="336">
        <f t="shared" si="133"/>
        <v>1.4732819522219052E-2</v>
      </c>
      <c r="S89" s="336">
        <f t="shared" si="133"/>
        <v>1.4718119166042633E-2</v>
      </c>
      <c r="T89" s="336">
        <f t="shared" si="133"/>
        <v>1.5856993583126009E-2</v>
      </c>
      <c r="U89" s="336">
        <f t="shared" si="133"/>
        <v>1.5416050047587957E-2</v>
      </c>
      <c r="V89" s="336">
        <f t="shared" si="133"/>
        <v>1.416179956445029E-2</v>
      </c>
      <c r="W89" s="336">
        <f t="shared" si="133"/>
        <v>1.2716797091711323E-2</v>
      </c>
      <c r="X89" s="336">
        <f t="shared" si="133"/>
        <v>1.3702465419578057E-2</v>
      </c>
      <c r="Y89" s="336">
        <f t="shared" si="133"/>
        <v>1.3553613724175646E-2</v>
      </c>
      <c r="Z89" s="336">
        <f t="shared" si="133"/>
        <v>1.3480187299083783E-2</v>
      </c>
      <c r="AA89" s="336">
        <f t="shared" si="133"/>
        <v>1.3390715212636226E-2</v>
      </c>
      <c r="AB89" s="336">
        <f t="shared" si="133"/>
        <v>1.3270975318920478E-2</v>
      </c>
      <c r="AC89" s="336">
        <f t="shared" si="133"/>
        <v>1.3133570808990268E-2</v>
      </c>
      <c r="AD89" s="336">
        <f t="shared" si="133"/>
        <v>1.3015550442355823E-2</v>
      </c>
      <c r="AE89" s="336">
        <f t="shared" ref="AE89:AL89" si="134">AE42/AE$49</f>
        <v>1.2905789677416539E-2</v>
      </c>
      <c r="AF89" s="336">
        <f t="shared" si="134"/>
        <v>1.2789614548074726E-2</v>
      </c>
      <c r="AG89" s="336">
        <f t="shared" si="134"/>
        <v>1.26720084062953E-2</v>
      </c>
      <c r="AH89" s="336">
        <f t="shared" si="134"/>
        <v>1.255996679083481E-2</v>
      </c>
      <c r="AI89" s="336">
        <f t="shared" si="134"/>
        <v>1.2442332641996911E-2</v>
      </c>
      <c r="AJ89" s="336">
        <f t="shared" si="134"/>
        <v>1.2339853602890855E-2</v>
      </c>
      <c r="AK89" s="336">
        <f t="shared" si="134"/>
        <v>1.2272346953584787E-2</v>
      </c>
      <c r="AL89" s="336">
        <f t="shared" si="134"/>
        <v>1.2200331238525219E-2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3.0579114524046366E-2</v>
      </c>
      <c r="N90" s="336">
        <f t="shared" si="135"/>
        <v>3.053137872201726E-2</v>
      </c>
      <c r="O90" s="336">
        <f t="shared" si="135"/>
        <v>3.006015110190368E-2</v>
      </c>
      <c r="P90" s="336">
        <f t="shared" si="135"/>
        <v>2.7792138084065391E-2</v>
      </c>
      <c r="Q90" s="336">
        <f t="shared" si="135"/>
        <v>3.0663681913286091E-2</v>
      </c>
      <c r="R90" s="336">
        <f t="shared" si="135"/>
        <v>2.9039972114102718E-2</v>
      </c>
      <c r="S90" s="336">
        <f t="shared" si="135"/>
        <v>3.1319522920975069E-2</v>
      </c>
      <c r="T90" s="336">
        <f t="shared" si="135"/>
        <v>3.0099385204125279E-2</v>
      </c>
      <c r="U90" s="336">
        <f t="shared" si="135"/>
        <v>3.1200034930305386E-2</v>
      </c>
      <c r="V90" s="336">
        <f t="shared" si="135"/>
        <v>3.0873713661110323E-2</v>
      </c>
      <c r="W90" s="336">
        <f t="shared" si="135"/>
        <v>2.629428680917369E-2</v>
      </c>
      <c r="X90" s="336">
        <f t="shared" si="135"/>
        <v>2.6908053273264582E-2</v>
      </c>
      <c r="Y90" s="336">
        <f t="shared" si="135"/>
        <v>2.6659846318544362E-2</v>
      </c>
      <c r="Z90" s="336">
        <f t="shared" si="135"/>
        <v>2.648067790960737E-2</v>
      </c>
      <c r="AA90" s="336">
        <f t="shared" si="135"/>
        <v>2.6305699125662444E-2</v>
      </c>
      <c r="AB90" s="336">
        <f t="shared" si="135"/>
        <v>2.6108354631379182E-2</v>
      </c>
      <c r="AC90" s="336">
        <f t="shared" si="135"/>
        <v>2.5940173270760484E-2</v>
      </c>
      <c r="AD90" s="336">
        <f t="shared" si="135"/>
        <v>2.5788862606165676E-2</v>
      </c>
      <c r="AE90" s="336">
        <f t="shared" ref="AE90:AL90" si="136">AE43/AE$49</f>
        <v>2.5630781962616596E-2</v>
      </c>
      <c r="AF90" s="336">
        <f t="shared" si="136"/>
        <v>2.5479931213647743E-2</v>
      </c>
      <c r="AG90" s="336">
        <f t="shared" si="136"/>
        <v>2.5331331680962001E-2</v>
      </c>
      <c r="AH90" s="336">
        <f t="shared" si="136"/>
        <v>2.5164730645660036E-2</v>
      </c>
      <c r="AI90" s="336">
        <f t="shared" si="136"/>
        <v>2.5029326396144722E-2</v>
      </c>
      <c r="AJ90" s="336">
        <f t="shared" si="136"/>
        <v>2.4910785282227822E-2</v>
      </c>
      <c r="AK90" s="336">
        <f t="shared" si="136"/>
        <v>2.4805239551989929E-2</v>
      </c>
      <c r="AL90" s="336">
        <f t="shared" si="136"/>
        <v>2.4704868231656695E-2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0.11304884464800281</v>
      </c>
      <c r="N92" s="337">
        <f t="shared" si="137"/>
        <v>0.11472314532568101</v>
      </c>
      <c r="O92" s="337">
        <f t="shared" si="137"/>
        <v>0.11738178854962976</v>
      </c>
      <c r="P92" s="337">
        <f t="shared" si="137"/>
        <v>0.11111998720145125</v>
      </c>
      <c r="Q92" s="337">
        <f t="shared" si="137"/>
        <v>0.11433813594918971</v>
      </c>
      <c r="R92" s="337">
        <f t="shared" si="137"/>
        <v>0.11245905962498075</v>
      </c>
      <c r="S92" s="337">
        <f t="shared" si="137"/>
        <v>0.10917423379016918</v>
      </c>
      <c r="T92" s="337">
        <f t="shared" si="137"/>
        <v>0.10895642096782025</v>
      </c>
      <c r="U92" s="337">
        <f t="shared" si="137"/>
        <v>0.10656353795940744</v>
      </c>
      <c r="V92" s="337">
        <f t="shared" si="137"/>
        <v>0.10554959894220518</v>
      </c>
      <c r="W92" s="337">
        <f t="shared" si="137"/>
        <v>9.792501082071331E-2</v>
      </c>
      <c r="X92" s="337">
        <f t="shared" si="137"/>
        <v>9.7870524977627368E-2</v>
      </c>
      <c r="Y92" s="337">
        <f t="shared" si="137"/>
        <v>9.7563494177840104E-2</v>
      </c>
      <c r="Z92" s="337">
        <f t="shared" si="137"/>
        <v>9.6981829499956859E-2</v>
      </c>
      <c r="AA92" s="337">
        <f t="shared" si="137"/>
        <v>9.6382999352260912E-2</v>
      </c>
      <c r="AB92" s="337">
        <f t="shared" si="137"/>
        <v>9.5740154464732122E-2</v>
      </c>
      <c r="AC92" s="337">
        <f t="shared" si="137"/>
        <v>9.5081205547413061E-2</v>
      </c>
      <c r="AD92" s="337">
        <f t="shared" si="137"/>
        <v>9.4437887975764342E-2</v>
      </c>
      <c r="AE92" s="337">
        <f t="shared" ref="AE92:AL92" si="138">AE45/AE$49</f>
        <v>9.3798522849240978E-2</v>
      </c>
      <c r="AF92" s="337">
        <f t="shared" si="138"/>
        <v>9.3178871726003823E-2</v>
      </c>
      <c r="AG92" s="337">
        <f t="shared" si="138"/>
        <v>9.2534436971330888E-2</v>
      </c>
      <c r="AH92" s="337">
        <f t="shared" si="138"/>
        <v>9.1893538994403362E-2</v>
      </c>
      <c r="AI92" s="337">
        <f t="shared" si="138"/>
        <v>9.1256885847681865E-2</v>
      </c>
      <c r="AJ92" s="337">
        <f t="shared" si="138"/>
        <v>9.0665047083737141E-2</v>
      </c>
      <c r="AK92" s="337">
        <f t="shared" si="138"/>
        <v>9.001799021971113E-2</v>
      </c>
      <c r="AL92" s="337">
        <f t="shared" si="138"/>
        <v>8.9291518402201134E-2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1.3368912762412906E-2</v>
      </c>
      <c r="N93" s="336">
        <f t="shared" si="139"/>
        <v>1.332477532468807E-2</v>
      </c>
      <c r="O93" s="336">
        <f t="shared" si="139"/>
        <v>1.2774705524852253E-2</v>
      </c>
      <c r="P93" s="336">
        <f t="shared" si="139"/>
        <v>1.2113366831886147E-2</v>
      </c>
      <c r="Q93" s="336">
        <f t="shared" si="139"/>
        <v>1.3577349285714659E-2</v>
      </c>
      <c r="R93" s="336">
        <f t="shared" si="139"/>
        <v>1.2960366422809209E-2</v>
      </c>
      <c r="S93" s="336">
        <f t="shared" si="139"/>
        <v>1.3040753041286116E-2</v>
      </c>
      <c r="T93" s="336">
        <f t="shared" si="139"/>
        <v>1.2302190397272868E-2</v>
      </c>
      <c r="U93" s="336">
        <f t="shared" si="139"/>
        <v>1.168192184879795E-2</v>
      </c>
      <c r="V93" s="336">
        <f t="shared" si="139"/>
        <v>1.1091773913172105E-2</v>
      </c>
      <c r="W93" s="336">
        <f t="shared" si="139"/>
        <v>1.0021953689734121E-2</v>
      </c>
      <c r="X93" s="336">
        <f t="shared" si="139"/>
        <v>1.7510652556653423E-2</v>
      </c>
      <c r="Y93" s="336">
        <f t="shared" si="139"/>
        <v>1.7690248008102202E-2</v>
      </c>
      <c r="Z93" s="336">
        <f t="shared" si="139"/>
        <v>1.7875159076766227E-2</v>
      </c>
      <c r="AA93" s="336">
        <f t="shared" si="139"/>
        <v>1.8044178187148371E-2</v>
      </c>
      <c r="AB93" s="336">
        <f t="shared" si="139"/>
        <v>1.8145454165882917E-2</v>
      </c>
      <c r="AC93" s="336">
        <f t="shared" si="139"/>
        <v>1.8203422227095731E-2</v>
      </c>
      <c r="AD93" s="336">
        <f t="shared" si="139"/>
        <v>1.8318306287255649E-2</v>
      </c>
      <c r="AE93" s="336">
        <f t="shared" ref="AE93:AL93" si="140">AE46/AE$49</f>
        <v>1.8491023742930005E-2</v>
      </c>
      <c r="AF93" s="336">
        <f t="shared" si="140"/>
        <v>1.867400155255261E-2</v>
      </c>
      <c r="AG93" s="336">
        <f t="shared" si="140"/>
        <v>1.8836862380412069E-2</v>
      </c>
      <c r="AH93" s="336">
        <f t="shared" si="140"/>
        <v>1.8983049015011997E-2</v>
      </c>
      <c r="AI93" s="336">
        <f t="shared" si="140"/>
        <v>1.9127519346993138E-2</v>
      </c>
      <c r="AJ93" s="336">
        <f t="shared" si="140"/>
        <v>1.9268570885546857E-2</v>
      </c>
      <c r="AK93" s="336">
        <f t="shared" si="140"/>
        <v>1.940150870637157E-2</v>
      </c>
      <c r="AL93" s="336">
        <f t="shared" si="140"/>
        <v>1.9540868577886721E-2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9.967993188558992E-2</v>
      </c>
      <c r="N94" s="336">
        <f t="shared" si="141"/>
        <v>0.10139837000099293</v>
      </c>
      <c r="O94" s="336">
        <f t="shared" si="141"/>
        <v>0.1046070830247775</v>
      </c>
      <c r="P94" s="336">
        <f t="shared" si="141"/>
        <v>9.9006620369565104E-2</v>
      </c>
      <c r="Q94" s="336">
        <f t="shared" si="141"/>
        <v>0.10076078666347504</v>
      </c>
      <c r="R94" s="336">
        <f t="shared" si="141"/>
        <v>9.9498693202171556E-2</v>
      </c>
      <c r="S94" s="336">
        <f t="shared" si="141"/>
        <v>9.613348074888306E-2</v>
      </c>
      <c r="T94" s="336">
        <f t="shared" si="141"/>
        <v>9.6654230570547395E-2</v>
      </c>
      <c r="U94" s="336">
        <f t="shared" si="141"/>
        <v>9.4881616110609496E-2</v>
      </c>
      <c r="V94" s="336">
        <f t="shared" si="141"/>
        <v>9.4457825029033077E-2</v>
      </c>
      <c r="W94" s="336">
        <f t="shared" si="141"/>
        <v>8.7903057130979192E-2</v>
      </c>
      <c r="X94" s="336">
        <f t="shared" si="141"/>
        <v>8.0359872420973949E-2</v>
      </c>
      <c r="Y94" s="336">
        <f t="shared" si="141"/>
        <v>7.9873246169737913E-2</v>
      </c>
      <c r="Z94" s="336">
        <f t="shared" si="141"/>
        <v>7.9106670423190639E-2</v>
      </c>
      <c r="AA94" s="336">
        <f t="shared" si="141"/>
        <v>7.8338821165112538E-2</v>
      </c>
      <c r="AB94" s="336">
        <f t="shared" si="141"/>
        <v>7.7594700298849198E-2</v>
      </c>
      <c r="AC94" s="336">
        <f t="shared" si="141"/>
        <v>7.6877783320317319E-2</v>
      </c>
      <c r="AD94" s="336">
        <f t="shared" si="141"/>
        <v>7.61195816885087E-2</v>
      </c>
      <c r="AE94" s="336">
        <f t="shared" ref="AE94:AL94" si="142">AE47/AE$49</f>
        <v>7.5307499106310974E-2</v>
      </c>
      <c r="AF94" s="336">
        <f t="shared" si="142"/>
        <v>7.4504870173451213E-2</v>
      </c>
      <c r="AG94" s="336">
        <f t="shared" si="142"/>
        <v>7.369757459091883E-2</v>
      </c>
      <c r="AH94" s="336">
        <f t="shared" si="142"/>
        <v>7.2910489979391369E-2</v>
      </c>
      <c r="AI94" s="336">
        <f t="shared" si="142"/>
        <v>7.2129366500688727E-2</v>
      </c>
      <c r="AJ94" s="336">
        <f t="shared" si="142"/>
        <v>7.1396476198190284E-2</v>
      </c>
      <c r="AK94" s="336">
        <f t="shared" si="142"/>
        <v>7.0616481513339574E-2</v>
      </c>
      <c r="AL94" s="336">
        <f t="shared" si="142"/>
        <v>6.975064982431442E-2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Enterprise M3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Enterprise M3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Enterprise M3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Enterprise M3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Enterprise M3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Enterprise M3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Enterprise M3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Enterprise M3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Enterprise M3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Enterprise M3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Enterprise M3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Enterprise M3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Enterprise M3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10.091163239085134</v>
      </c>
      <c r="Y4" s="11">
        <f>'Occ T1'!D8-'Occ T1'!C8</f>
        <v>0.35357164272218711</v>
      </c>
      <c r="Z4" s="11">
        <f>'Occ T1'!E8-'Occ T1'!D8</f>
        <v>-4.7791209944340096</v>
      </c>
      <c r="AA4" s="11">
        <f>'Occ T1'!F8-'Occ T1'!E8</f>
        <v>10.450121247637753</v>
      </c>
      <c r="AB4" s="11">
        <f>'Occ T1'!D8-'Occ T1'!B8</f>
        <v>10.444734881807321</v>
      </c>
      <c r="AC4" s="11">
        <f>'Occ T1'!F8-'Occ T1'!D8</f>
        <v>5.6710002532037436</v>
      </c>
    </row>
    <row r="5" spans="1:29" x14ac:dyDescent="0.2">
      <c r="W5" s="10" t="str">
        <f>name!E5</f>
        <v>Professional occupations</v>
      </c>
      <c r="X5" s="11">
        <f>'Occ T1'!C9-'Occ T1'!B9</f>
        <v>17.580426282407842</v>
      </c>
      <c r="Y5" s="11">
        <f>'Occ T1'!D9-'Occ T1'!C9</f>
        <v>5.4563947333224974</v>
      </c>
      <c r="Z5" s="11">
        <f>'Occ T1'!E9-'Occ T1'!D9</f>
        <v>17.494925129375446</v>
      </c>
      <c r="AA5" s="11">
        <f>'Occ T1'!F9-'Occ T1'!E9</f>
        <v>21.267480030386224</v>
      </c>
      <c r="AB5" s="11">
        <f>'Occ T1'!D9-'Occ T1'!B9</f>
        <v>23.036821015730339</v>
      </c>
      <c r="AC5" s="11">
        <f>'Occ T1'!F9-'Occ T1'!D9</f>
        <v>38.76240515976167</v>
      </c>
    </row>
    <row r="6" spans="1:29" x14ac:dyDescent="0.2">
      <c r="W6" s="10" t="str">
        <f>name!E6</f>
        <v>Associate professional occupations</v>
      </c>
      <c r="X6" s="11">
        <f>'Occ T1'!C10-'Occ T1'!B10</f>
        <v>1.9930526694944177</v>
      </c>
      <c r="Y6" s="11">
        <f>'Occ T1'!D10-'Occ T1'!C10</f>
        <v>3.9174076436849674</v>
      </c>
      <c r="Z6" s="11">
        <f>'Occ T1'!E10-'Occ T1'!D10</f>
        <v>5.2947879948108607</v>
      </c>
      <c r="AA6" s="11">
        <f>'Occ T1'!F10-'Occ T1'!E10</f>
        <v>10.181176837916269</v>
      </c>
      <c r="AB6" s="11">
        <f>'Occ T1'!D10-'Occ T1'!B10</f>
        <v>5.9104603131793851</v>
      </c>
      <c r="AC6" s="11">
        <f>'Occ T1'!F10-'Occ T1'!D10</f>
        <v>15.475964832727129</v>
      </c>
    </row>
    <row r="7" spans="1:29" x14ac:dyDescent="0.2">
      <c r="W7" s="10" t="str">
        <f>name!E7</f>
        <v>Administrative and secretarial occupations</v>
      </c>
      <c r="X7" s="11">
        <f>'Occ T1'!C11-'Occ T1'!B11</f>
        <v>-6.468119656736917</v>
      </c>
      <c r="Y7" s="11">
        <f>'Occ T1'!D11-'Occ T1'!C11</f>
        <v>0.65944825019430198</v>
      </c>
      <c r="Z7" s="11">
        <f>'Occ T1'!E11-'Occ T1'!D11</f>
        <v>-5.2171412718777788E-2</v>
      </c>
      <c r="AA7" s="11">
        <f>'Occ T1'!F11-'Occ T1'!E11</f>
        <v>-7.1215092069869428</v>
      </c>
      <c r="AB7" s="11">
        <f>'Occ T1'!D11-'Occ T1'!B11</f>
        <v>-5.808671406542615</v>
      </c>
      <c r="AC7" s="11">
        <f>'Occ T1'!F11-'Occ T1'!D11</f>
        <v>-7.1736806197057206</v>
      </c>
    </row>
    <row r="8" spans="1:29" x14ac:dyDescent="0.2">
      <c r="W8" s="10" t="str">
        <f>name!E8</f>
        <v>Skilled trades occupations</v>
      </c>
      <c r="X8" s="11">
        <f>'Occ T1'!C12-'Occ T1'!B12</f>
        <v>-3.5704877380347142</v>
      </c>
      <c r="Y8" s="11">
        <f>'Occ T1'!D12-'Occ T1'!C12</f>
        <v>-9.4259647410353011</v>
      </c>
      <c r="Z8" s="11">
        <f>'Occ T1'!E12-'Occ T1'!D12</f>
        <v>3.1688990595085471</v>
      </c>
      <c r="AA8" s="11">
        <f>'Occ T1'!F12-'Occ T1'!E12</f>
        <v>-0.19169869622028557</v>
      </c>
      <c r="AB8" s="11">
        <f>'Occ T1'!D12-'Occ T1'!B12</f>
        <v>-12.996452479070015</v>
      </c>
      <c r="AC8" s="11">
        <f>'Occ T1'!F12-'Occ T1'!D12</f>
        <v>2.9772003632882615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1.6610561276898181</v>
      </c>
      <c r="Y9" s="11">
        <f>'Occ T1'!D13-'Occ T1'!C13</f>
        <v>-4.4211503681542297</v>
      </c>
      <c r="Z9" s="11">
        <f>'Occ T1'!E13-'Occ T1'!D13</f>
        <v>1.1688255304854351</v>
      </c>
      <c r="AA9" s="11">
        <f>'Occ T1'!F13-'Occ T1'!E13</f>
        <v>4.0480414334020907</v>
      </c>
      <c r="AB9" s="11">
        <f>'Occ T1'!D13-'Occ T1'!B13</f>
        <v>-2.7600942404644115</v>
      </c>
      <c r="AC9" s="11">
        <f>'Occ T1'!F13-'Occ T1'!D13</f>
        <v>5.2168669638875258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-1.5854400709549736</v>
      </c>
      <c r="Y10" s="11">
        <f>'Occ T1'!D14-'Occ T1'!C14</f>
        <v>0.13454954651530215</v>
      </c>
      <c r="Z10" s="11">
        <f>'Occ T1'!E14-'Occ T1'!D14</f>
        <v>1.190640893364872</v>
      </c>
      <c r="AA10" s="11">
        <f>'Occ T1'!F14-'Occ T1'!E14</f>
        <v>0.32574103045760694</v>
      </c>
      <c r="AB10" s="11">
        <f>'Occ T1'!D14-'Occ T1'!B14</f>
        <v>-1.4508905244396715</v>
      </c>
      <c r="AC10" s="11">
        <f>'Occ T1'!F14-'Occ T1'!D14</f>
        <v>1.5163819238224789</v>
      </c>
    </row>
    <row r="11" spans="1:29" x14ac:dyDescent="0.2">
      <c r="W11" s="10" t="str">
        <f>name!E11</f>
        <v>Process, plant and machine operatives</v>
      </c>
      <c r="X11" s="11">
        <f>'Occ T1'!C15-'Occ T1'!B15</f>
        <v>1.877859981006246</v>
      </c>
      <c r="Y11" s="11">
        <f>'Occ T1'!D15-'Occ T1'!C15</f>
        <v>-6.0110000263215326</v>
      </c>
      <c r="Z11" s="11">
        <f>'Occ T1'!E15-'Occ T1'!D15</f>
        <v>1.3162724851064453</v>
      </c>
      <c r="AA11" s="11">
        <f>'Occ T1'!F15-'Occ T1'!E15</f>
        <v>-0.89186587390267391</v>
      </c>
      <c r="AB11" s="11">
        <f>'Occ T1'!D15-'Occ T1'!B15</f>
        <v>-4.1331400453152867</v>
      </c>
      <c r="AC11" s="11">
        <f>'Occ T1'!F15-'Occ T1'!D15</f>
        <v>0.42440661120377143</v>
      </c>
    </row>
    <row r="12" spans="1:29" x14ac:dyDescent="0.2">
      <c r="W12" s="10" t="str">
        <f>name!E12</f>
        <v>Elementary occupations</v>
      </c>
      <c r="X12" s="11">
        <f>'Occ T1'!C16-'Occ T1'!B16</f>
        <v>-4.1355108339564026</v>
      </c>
      <c r="Y12" s="11">
        <f>'Occ T1'!D16-'Occ T1'!C16</f>
        <v>-8.4722566809284956</v>
      </c>
      <c r="Z12" s="11">
        <f>'Occ T1'!E16-'Occ T1'!D16</f>
        <v>0.53694131450066607</v>
      </c>
      <c r="AA12" s="11">
        <f>'Occ T1'!F16-'Occ T1'!E16</f>
        <v>-2.569486802689994</v>
      </c>
      <c r="AB12" s="11">
        <f>'Occ T1'!D16-'Occ T1'!B16</f>
        <v>-12.607767514884898</v>
      </c>
      <c r="AC12" s="11">
        <f>'Occ T1'!F16-'Occ T1'!D16</f>
        <v>-2.0325454881893279</v>
      </c>
    </row>
    <row r="14" spans="1:29" x14ac:dyDescent="0.2">
      <c r="W14" s="10" t="str">
        <f>name!E3</f>
        <v>All occupations</v>
      </c>
      <c r="X14" s="11">
        <f>'Occ T1'!C18-'Occ T1'!B18</f>
        <v>17.444000000000528</v>
      </c>
      <c r="Y14" s="11">
        <f>'Occ T1'!D18-'Occ T1'!C18</f>
        <v>-17.80900000000031</v>
      </c>
      <c r="Z14" s="11">
        <f>'Occ T1'!E18-'Occ T1'!D18</f>
        <v>25.33999999999935</v>
      </c>
      <c r="AA14" s="11">
        <f>'Occ T1'!F18-'Occ T1'!E18</f>
        <v>35.497999999999934</v>
      </c>
      <c r="AB14" s="11">
        <f>'Occ T1'!D18-'Occ T1'!B18</f>
        <v>-0.36499999999978172</v>
      </c>
      <c r="AC14" s="11">
        <f>'Occ T1'!F18-'Occ T1'!D18</f>
        <v>60.837999999999283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Enterprise M3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5.6710002532037436</v>
      </c>
      <c r="O3" s="11">
        <f>'Occ T1'!AB64</f>
        <v>5.7455435196921627</v>
      </c>
      <c r="P3" s="11">
        <f>'Occ T1'!Q64</f>
        <v>-7.454326648816334E-2</v>
      </c>
    </row>
    <row r="4" spans="1:16" x14ac:dyDescent="0.2">
      <c r="M4" s="10" t="str">
        <f>name!E5</f>
        <v>Professional occupations</v>
      </c>
      <c r="N4" s="11">
        <f>'Occ T1'!F65</f>
        <v>38.76240515976167</v>
      </c>
      <c r="O4" s="11">
        <f>'Occ T1'!AB65</f>
        <v>15.402380299732556</v>
      </c>
      <c r="P4" s="11">
        <f>'Occ T1'!Q65</f>
        <v>23.360024860028645</v>
      </c>
    </row>
    <row r="5" spans="1:16" x14ac:dyDescent="0.2">
      <c r="M5" s="10" t="str">
        <f>name!E6</f>
        <v>Associate professional occupations</v>
      </c>
      <c r="N5" s="11">
        <f>'Occ T1'!F66</f>
        <v>15.475964832727129</v>
      </c>
      <c r="O5" s="11">
        <f>'Occ T1'!AB66</f>
        <v>15.082634035955998</v>
      </c>
      <c r="P5" s="11">
        <f>'Occ T1'!Q66</f>
        <v>0.3933307967712949</v>
      </c>
    </row>
    <row r="6" spans="1:16" x14ac:dyDescent="0.2">
      <c r="M6" s="10" t="str">
        <f>name!E7</f>
        <v>Administrative and secretarial occupations</v>
      </c>
      <c r="N6" s="11">
        <f>'Occ T1'!F67</f>
        <v>-7.1736806197057206</v>
      </c>
      <c r="O6" s="11">
        <f>'Occ T1'!AB67</f>
        <v>-9.6794894340669941</v>
      </c>
      <c r="P6" s="11">
        <f>'Occ T1'!Q67</f>
        <v>2.5058088143613588</v>
      </c>
    </row>
    <row r="7" spans="1:16" x14ac:dyDescent="0.2">
      <c r="M7" s="10" t="str">
        <f>name!E8</f>
        <v>Skilled trades occupations</v>
      </c>
      <c r="N7" s="11">
        <f>'Occ T1'!F68</f>
        <v>2.9772003632882615</v>
      </c>
      <c r="O7" s="11">
        <f>'Occ T1'!AB68</f>
        <v>3.0717113597241337</v>
      </c>
      <c r="P7" s="11">
        <f>'Occ T1'!Q68</f>
        <v>-9.4510996435758443E-2</v>
      </c>
    </row>
    <row r="8" spans="1:16" x14ac:dyDescent="0.2">
      <c r="M8" s="10" t="str">
        <f>name!E9</f>
        <v>Caring, leisure and other service occupations</v>
      </c>
      <c r="N8" s="11">
        <f>'Occ T1'!F69</f>
        <v>5.2168669638875258</v>
      </c>
      <c r="O8" s="11">
        <f>'Occ T1'!AB69</f>
        <v>0.54581431630671773</v>
      </c>
      <c r="P8" s="11">
        <f>'Occ T1'!Q69</f>
        <v>4.6710526475807974</v>
      </c>
    </row>
    <row r="9" spans="1:16" x14ac:dyDescent="0.2">
      <c r="M9" s="10" t="str">
        <f>name!E10</f>
        <v>Sales and customer service occupations</v>
      </c>
      <c r="N9" s="11">
        <f>'Occ T1'!F70</f>
        <v>1.5163819238224789</v>
      </c>
      <c r="O9" s="11">
        <f>'Occ T1'!AB70</f>
        <v>-1.1540857033621421</v>
      </c>
      <c r="P9" s="11">
        <f>'Occ T1'!Q70</f>
        <v>2.6704676271846175</v>
      </c>
    </row>
    <row r="10" spans="1:16" x14ac:dyDescent="0.2">
      <c r="M10" s="10" t="str">
        <f>name!E11</f>
        <v>Process, plant and machine operatives</v>
      </c>
      <c r="N10" s="11">
        <f>'Occ T1'!F71</f>
        <v>0.42440661120377143</v>
      </c>
      <c r="O10" s="11">
        <f>'Occ T1'!AB71</f>
        <v>1.2809275558782067</v>
      </c>
      <c r="P10" s="11">
        <f>'Occ T1'!Q71</f>
        <v>-0.85652094467444684</v>
      </c>
    </row>
    <row r="11" spans="1:16" x14ac:dyDescent="0.2">
      <c r="M11" s="10" t="str">
        <f>name!E12</f>
        <v>Elementary occupations</v>
      </c>
      <c r="N11" s="11">
        <f>'Occ T1'!F72</f>
        <v>-2.0325454881893279</v>
      </c>
      <c r="O11" s="11">
        <f>'Occ T1'!AB72</f>
        <v>-1.8588895909688432</v>
      </c>
      <c r="P11" s="11">
        <f>'Occ T1'!Q72</f>
        <v>-0.1736558972206339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60.837999999999283</v>
      </c>
      <c r="O13" s="11">
        <f>'Occ T1'!AB74</f>
        <v>28.436546358891633</v>
      </c>
      <c r="P13" s="11">
        <f>'Occ T1'!Q74</f>
        <v>32.401453641107707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Enterprise M3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2.6870952064359379</v>
      </c>
      <c r="O3" s="11">
        <f>'Occ T5'!H44</f>
        <v>3.4790767681496444</v>
      </c>
      <c r="P3" s="11">
        <f>'Occ T5'!G44</f>
        <v>-0.49517172138160959</v>
      </c>
    </row>
    <row r="4" spans="1:16" x14ac:dyDescent="0.2">
      <c r="M4" s="10" t="str">
        <f>name!E5</f>
        <v>Professional occupations</v>
      </c>
      <c r="N4" s="11">
        <f>'Occ T5'!I45</f>
        <v>0.55202643400716056</v>
      </c>
      <c r="O4" s="11">
        <f>'Occ T5'!H45</f>
        <v>6.6039150169316727</v>
      </c>
      <c r="P4" s="11">
        <f>'Occ T5'!G45</f>
        <v>31.606463708822531</v>
      </c>
    </row>
    <row r="5" spans="1:16" x14ac:dyDescent="0.2">
      <c r="M5" s="10" t="str">
        <f>name!E6</f>
        <v>Associate professional occupations</v>
      </c>
      <c r="N5" s="11">
        <f>'Occ T5'!I46</f>
        <v>1.7929583999325693</v>
      </c>
      <c r="O5" s="11">
        <f>'Occ T5'!H46</f>
        <v>4.5911649718464815</v>
      </c>
      <c r="P5" s="11">
        <f>'Occ T5'!G46</f>
        <v>9.091841460948217</v>
      </c>
    </row>
    <row r="6" spans="1:16" x14ac:dyDescent="0.2">
      <c r="M6" s="10" t="str">
        <f>name!E7</f>
        <v>Administrative and secretarial occupations</v>
      </c>
      <c r="N6" s="11">
        <f>'Occ T5'!I47</f>
        <v>0.31693691370564725</v>
      </c>
      <c r="O6" s="11">
        <f>'Occ T5'!H47</f>
        <v>-4.8447442311641993</v>
      </c>
      <c r="P6" s="11">
        <f>'Occ T5'!G47</f>
        <v>-2.6458733022470966</v>
      </c>
    </row>
    <row r="7" spans="1:16" x14ac:dyDescent="0.2">
      <c r="M7" s="10" t="str">
        <f>name!E8</f>
        <v>Skilled trades occupations</v>
      </c>
      <c r="N7" s="11">
        <f>'Occ T5'!I48</f>
        <v>4.4755853817334774</v>
      </c>
      <c r="O7" s="11">
        <f>'Occ T5'!H48</f>
        <v>2.4436692932442297</v>
      </c>
      <c r="P7" s="11">
        <f>'Occ T5'!G48</f>
        <v>-3.9420543116893896</v>
      </c>
    </row>
    <row r="8" spans="1:16" x14ac:dyDescent="0.2">
      <c r="M8" s="10" t="str">
        <f>name!E9</f>
        <v>Caring, leisure and other service occupations</v>
      </c>
      <c r="N8" s="11">
        <f>'Occ T5'!I49</f>
        <v>1.3208990425257934</v>
      </c>
      <c r="O8" s="11">
        <f>'Occ T5'!H49</f>
        <v>-0.4772062276105018</v>
      </c>
      <c r="P8" s="11">
        <f>'Occ T5'!G49</f>
        <v>4.3731741489721969</v>
      </c>
    </row>
    <row r="9" spans="1:16" x14ac:dyDescent="0.2">
      <c r="M9" s="10" t="str">
        <f>name!E10</f>
        <v>Sales and customer service occupations</v>
      </c>
      <c r="N9" s="11">
        <f>'Occ T5'!I50</f>
        <v>-0.42338007504869779</v>
      </c>
      <c r="O9" s="11">
        <f>'Occ T5'!H50</f>
        <v>1.7141874534901618</v>
      </c>
      <c r="P9" s="11">
        <f>'Occ T5'!G50</f>
        <v>0.22557454538097943</v>
      </c>
    </row>
    <row r="10" spans="1:16" x14ac:dyDescent="0.2">
      <c r="M10" s="10" t="str">
        <f>name!E11</f>
        <v>Process, plant and machine operatives</v>
      </c>
      <c r="N10" s="11">
        <f>'Occ T5'!I51</f>
        <v>1.4424268830853579</v>
      </c>
      <c r="O10" s="11">
        <f>'Occ T5'!H51</f>
        <v>1.97709545922282</v>
      </c>
      <c r="P10" s="11">
        <f>'Occ T5'!G51</f>
        <v>-2.9951157311044163</v>
      </c>
    </row>
    <row r="11" spans="1:16" x14ac:dyDescent="0.2">
      <c r="M11" s="10" t="str">
        <f>name!E12</f>
        <v>Elementary occupations</v>
      </c>
      <c r="N11" s="11">
        <f>'Occ T5'!I52</f>
        <v>1.4708615416750916</v>
      </c>
      <c r="O11" s="11">
        <f>'Occ T5'!H52</f>
        <v>-5.3055349800676623</v>
      </c>
      <c r="P11" s="11">
        <f>'Occ T5'!G52</f>
        <v>1.8021279502031042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13.635409728052352</v>
      </c>
      <c r="O13" s="11">
        <f>'Occ T5'!H54</f>
        <v>10.181623524042664</v>
      </c>
      <c r="P13" s="11">
        <f>'Occ T5'!G54</f>
        <v>37.020966747904538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0.73834263175059789</v>
      </c>
      <c r="O18" s="11">
        <f>'Occ T5'!AN44</f>
        <v>3.1478086060218313</v>
      </c>
      <c r="P18" s="11">
        <f>'Occ T5'!AM44</f>
        <v>1.8593922819197211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1.4158674908011246</v>
      </c>
      <c r="O19" s="11">
        <f>'Occ T5'!AN45</f>
        <v>2.642190920880509</v>
      </c>
      <c r="P19" s="11">
        <f>'Occ T5'!AM45</f>
        <v>11.344321888050892</v>
      </c>
    </row>
    <row r="20" spans="13:16" x14ac:dyDescent="0.2">
      <c r="M20" s="10" t="str">
        <f t="shared" si="0"/>
        <v>Associate professional occupations</v>
      </c>
      <c r="N20" s="11">
        <f>'Occ T5'!AO46</f>
        <v>0.7547544865114979</v>
      </c>
      <c r="O20" s="11">
        <f>'Occ T5'!AN46</f>
        <v>4.1403766448754844</v>
      </c>
      <c r="P20" s="11">
        <f>'Occ T5'!AM46</f>
        <v>10.18750290456903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-0.10552263316733423</v>
      </c>
      <c r="O21" s="11">
        <f>'Occ T5'!AN47</f>
        <v>-4.2710303107481948</v>
      </c>
      <c r="P21" s="11">
        <f>'Occ T5'!AM47</f>
        <v>-5.3029364901514526</v>
      </c>
    </row>
    <row r="22" spans="13:16" x14ac:dyDescent="0.2">
      <c r="M22" s="10" t="str">
        <f t="shared" si="0"/>
        <v>Skilled trades occupations</v>
      </c>
      <c r="N22" s="11">
        <f>'Occ T5'!AO48</f>
        <v>0.90540265034093181</v>
      </c>
      <c r="O22" s="11">
        <f>'Occ T5'!AN48</f>
        <v>1.0323517966671467</v>
      </c>
      <c r="P22" s="11">
        <f>'Occ T5'!AM48</f>
        <v>1.1339569127160489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0.79456643885846212</v>
      </c>
      <c r="O23" s="11">
        <f>'Occ T5'!AN49</f>
        <v>-2.5012594866223452</v>
      </c>
      <c r="P23" s="11">
        <f>'Occ T5'!AM49</f>
        <v>2.2525073640705884</v>
      </c>
    </row>
    <row r="24" spans="13:16" x14ac:dyDescent="0.2">
      <c r="M24" s="10" t="str">
        <f t="shared" si="0"/>
        <v>Sales and customer service occupations</v>
      </c>
      <c r="N24" s="11">
        <f>'Occ T5'!AO50</f>
        <v>-0.35254785314538895</v>
      </c>
      <c r="O24" s="11">
        <f>'Occ T5'!AN50</f>
        <v>3.4877181002574531E-2</v>
      </c>
      <c r="P24" s="11">
        <f>'Occ T5'!AM50</f>
        <v>-0.8364150312193388</v>
      </c>
    </row>
    <row r="25" spans="13:16" x14ac:dyDescent="0.2">
      <c r="M25" s="10" t="str">
        <f t="shared" si="0"/>
        <v>Process, plant and machine operatives</v>
      </c>
      <c r="N25" s="11">
        <f>'Occ T5'!AO51</f>
        <v>0.18583712634251071</v>
      </c>
      <c r="O25" s="11">
        <f>'Occ T5'!AN51</f>
        <v>1.0534532718471483</v>
      </c>
      <c r="P25" s="11">
        <f>'Occ T5'!AM51</f>
        <v>4.1637157688548365E-2</v>
      </c>
    </row>
    <row r="26" spans="13:16" x14ac:dyDescent="0.2">
      <c r="M26" s="10" t="str">
        <f t="shared" si="0"/>
        <v>Elementary occupations</v>
      </c>
      <c r="N26" s="11">
        <f>'Occ T5'!AO52</f>
        <v>0.62791421674288928</v>
      </c>
      <c r="O26" s="11">
        <f>'Occ T5'!AN52</f>
        <v>-3.8204000692748785</v>
      </c>
      <c r="P26" s="11">
        <f>'Occ T5'!AM52</f>
        <v>1.3335962615631711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4.9646145550352969</v>
      </c>
      <c r="O28" s="11">
        <f>'Occ T5'!AN54</f>
        <v>1.4583685546492688</v>
      </c>
      <c r="P28" s="11">
        <f>'Occ T5'!AM54</f>
        <v>22.013563249207181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1.9487525746853276</v>
      </c>
      <c r="O33" s="11">
        <f>'Occ T5'!X44</f>
        <v>0.3312681621278033</v>
      </c>
      <c r="P33" s="11">
        <f>'Occ T5'!W44</f>
        <v>-2.3545640033012774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-0.86384105679395873</v>
      </c>
      <c r="O34" s="11">
        <f>'Occ T5'!X45</f>
        <v>3.9617240960511459</v>
      </c>
      <c r="P34" s="11">
        <f>'Occ T5'!W45</f>
        <v>20.262141820771461</v>
      </c>
    </row>
    <row r="35" spans="1:16" x14ac:dyDescent="0.2">
      <c r="M35" s="10" t="str">
        <f t="shared" si="1"/>
        <v>Associate professional occupations</v>
      </c>
      <c r="N35" s="11">
        <f>'Occ T5'!Y46</f>
        <v>1.0382039134210785</v>
      </c>
      <c r="O35" s="11">
        <f>'Occ T5'!X46</f>
        <v>0.45078832697100069</v>
      </c>
      <c r="P35" s="11">
        <f>'Occ T5'!W46</f>
        <v>-1.0956614436207701</v>
      </c>
    </row>
    <row r="36" spans="1:16" x14ac:dyDescent="0.2">
      <c r="M36" s="10" t="str">
        <f t="shared" si="1"/>
        <v>Administrative and secretarial occupations</v>
      </c>
      <c r="N36" s="11">
        <f>'Occ T5'!Y47</f>
        <v>0.42245954687298104</v>
      </c>
      <c r="O36" s="11">
        <f>'Occ T5'!X47</f>
        <v>-0.57371392041600933</v>
      </c>
      <c r="P36" s="11">
        <f>'Occ T5'!W47</f>
        <v>2.6570631879044058</v>
      </c>
    </row>
    <row r="37" spans="1:16" x14ac:dyDescent="0.2">
      <c r="M37" s="10" t="str">
        <f t="shared" si="1"/>
        <v>Skilled trades occupations</v>
      </c>
      <c r="N37" s="11">
        <f>'Occ T5'!Y48</f>
        <v>3.5701827313925492</v>
      </c>
      <c r="O37" s="11">
        <f>'Occ T5'!X48</f>
        <v>1.4113174965770856</v>
      </c>
      <c r="P37" s="11">
        <f>'Occ T5'!W48</f>
        <v>-5.0760112244053914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0.52633260366733325</v>
      </c>
      <c r="O38" s="11">
        <f>'Occ T5'!X49</f>
        <v>2.024053259011831</v>
      </c>
      <c r="P38" s="11">
        <f>'Occ T5'!W49</f>
        <v>2.1206667849016192</v>
      </c>
    </row>
    <row r="39" spans="1:16" x14ac:dyDescent="0.2">
      <c r="M39" s="10" t="str">
        <f t="shared" si="1"/>
        <v>Sales and customer service occupations</v>
      </c>
      <c r="N39" s="11">
        <f>'Occ T5'!Y50</f>
        <v>-7.0832221903307735E-2</v>
      </c>
      <c r="O39" s="11">
        <f>'Occ T5'!X50</f>
        <v>1.679310272487605</v>
      </c>
      <c r="P39" s="11">
        <f>'Occ T5'!W50</f>
        <v>1.0619895766003165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Enterprise M3</v>
      </c>
      <c r="M40" s="10" t="str">
        <f t="shared" si="1"/>
        <v>Process, plant and machine operatives</v>
      </c>
      <c r="N40" s="11">
        <f>'Occ T5'!Y51</f>
        <v>1.2565897567428417</v>
      </c>
      <c r="O40" s="11">
        <f>'Occ T5'!X51</f>
        <v>0.92364218737567505</v>
      </c>
      <c r="P40" s="11">
        <f>'Occ T5'!W51</f>
        <v>-3.0367528887929574</v>
      </c>
    </row>
    <row r="41" spans="1:16" x14ac:dyDescent="0.2">
      <c r="M41" s="10" t="str">
        <f t="shared" si="1"/>
        <v>Elementary occupations</v>
      </c>
      <c r="N41" s="11">
        <f>'Occ T5'!Y52</f>
        <v>0.84294732493220481</v>
      </c>
      <c r="O41" s="11">
        <f>'Occ T5'!X52</f>
        <v>-1.4851349107927732</v>
      </c>
      <c r="P41" s="11">
        <f>'Occ T5'!W52</f>
        <v>0.46853168863993133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8.6707951730170265</v>
      </c>
      <c r="O43" s="11">
        <f>'Occ T5'!X54</f>
        <v>8.7232549693933663</v>
      </c>
      <c r="P43" s="11">
        <f>'Occ T5'!W54</f>
        <v>15.007403498697329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Enterprise M3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Enterprise M3, Enterprise M3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11.931101696696773</v>
      </c>
      <c r="C5" s="11">
        <f>HLOOKUP(C$3,'Qual F1'!$M$4:$BW$14,11,FALSE)</f>
        <v>14.416236960357104</v>
      </c>
      <c r="D5" s="11">
        <f>HLOOKUP(D$3,'Qual F1'!$M$4:$BW$14,11,FALSE)</f>
        <v>15.530247850219313</v>
      </c>
      <c r="E5" s="11">
        <f>HLOOKUP(E$3,'Qual F1'!$M$4:$BW$14,11,FALSE)</f>
        <v>17.918559329526797</v>
      </c>
      <c r="F5" s="11">
        <f>HLOOKUP(F$3,'Qual F1'!$M$4:$BW$14,11,FALSE)</f>
        <v>22.717129790187059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85.344949672341087</v>
      </c>
      <c r="C6" s="11">
        <f>HLOOKUP(C$3,'Qual F1'!$M$4:$BW$14,10,FALSE)</f>
        <v>104.16972003141196</v>
      </c>
      <c r="D6" s="11">
        <f>HLOOKUP(D$3,'Qual F1'!$M$4:$BW$14,10,FALSE)</f>
        <v>112.22099198690177</v>
      </c>
      <c r="E6" s="11">
        <f>HLOOKUP(E$3,'Qual F1'!$M$4:$BW$14,10,FALSE)</f>
        <v>130.31125906139903</v>
      </c>
      <c r="F6" s="11">
        <f>HLOOKUP(F$3,'Qual F1'!$M$4:$BW$14,10,FALSE)</f>
        <v>166.10780847022647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182.47766837630715</v>
      </c>
      <c r="C7" s="11">
        <f>HLOOKUP(C$3,'Qual F1'!$M$4:$BW$14,9,FALSE)</f>
        <v>199.86492090407964</v>
      </c>
      <c r="D7" s="11">
        <f>HLOOKUP(D$3,'Qual F1'!$M$4:$BW$14,9,FALSE)</f>
        <v>197.82478492300837</v>
      </c>
      <c r="E7" s="11">
        <f>HLOOKUP(E$3,'Qual F1'!$M$4:$BW$14,9,FALSE)</f>
        <v>211.8807734271704</v>
      </c>
      <c r="F7" s="11">
        <f>HLOOKUP(F$3,'Qual F1'!$M$4:$BW$14,9,FALSE)</f>
        <v>242.49124454625209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49.613369511822562</v>
      </c>
      <c r="C8" s="11">
        <f>HLOOKUP(C$3,'Qual F1'!$M$4:$BW$14,8,FALSE)</f>
        <v>51.897926142239243</v>
      </c>
      <c r="D8" s="11">
        <f>HLOOKUP(D$3,'Qual F1'!$M$4:$BW$14,8,FALSE)</f>
        <v>51.553274889798544</v>
      </c>
      <c r="E8" s="11">
        <f>HLOOKUP(E$3,'Qual F1'!$M$4:$BW$14,8,FALSE)</f>
        <v>52.091500356492531</v>
      </c>
      <c r="F8" s="11">
        <f>HLOOKUP(F$3,'Qual F1'!$M$4:$BW$14,8,FALSE)</f>
        <v>58.361705304271055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50.119931817120552</v>
      </c>
      <c r="C9" s="11">
        <f>HLOOKUP(C$3,'Qual F1'!$M$4:$BW$14,7,FALSE)</f>
        <v>54.168072164576657</v>
      </c>
      <c r="D9" s="11">
        <f>HLOOKUP(D$3,'Qual F1'!$M$4:$BW$14,7,FALSE)</f>
        <v>54.070088151795623</v>
      </c>
      <c r="E9" s="11">
        <f>HLOOKUP(E$3,'Qual F1'!$M$4:$BW$14,7,FALSE)</f>
        <v>55.790864139112138</v>
      </c>
      <c r="F9" s="11">
        <f>HLOOKUP(F$3,'Qual F1'!$M$4:$BW$14,7,FALSE)</f>
        <v>63.501164802612806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173.1758567226519</v>
      </c>
      <c r="C10" s="11">
        <f>HLOOKUP(C$3,'Qual F1'!$M$4:$BW$14,6,FALSE)</f>
        <v>163.74816219200034</v>
      </c>
      <c r="D10" s="11">
        <f>HLOOKUP(D$3,'Qual F1'!$M$4:$BW$14,6,FALSE)</f>
        <v>170.3503493118732</v>
      </c>
      <c r="E10" s="11">
        <f>HLOOKUP(E$3,'Qual F1'!$M$4:$BW$14,6,FALSE)</f>
        <v>167.23097656363271</v>
      </c>
      <c r="F10" s="11">
        <f>HLOOKUP(F$3,'Qual F1'!$M$4:$BW$14,6,FALSE)</f>
        <v>167.10527831524414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166.00576046874281</v>
      </c>
      <c r="C11" s="11">
        <f>HLOOKUP(C$3,'Qual F1'!$M$4:$BW$14,5,FALSE)</f>
        <v>160.43179252111426</v>
      </c>
      <c r="D11" s="11">
        <f>HLOOKUP(D$3,'Qual F1'!$M$4:$BW$14,5,FALSE)</f>
        <v>146.68548914310463</v>
      </c>
      <c r="E11" s="11">
        <f>HLOOKUP(E$3,'Qual F1'!$M$4:$BW$14,5,FALSE)</f>
        <v>143.71932972295457</v>
      </c>
      <c r="F11" s="11">
        <f>HLOOKUP(F$3,'Qual F1'!$M$4:$BW$14,5,FALSE)</f>
        <v>121.8479843473224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114.17181730873844</v>
      </c>
      <c r="C12" s="11">
        <f>HLOOKUP(C$3,'Qual F1'!$M$4:$BW$14,4,FALSE)</f>
        <v>101.74762688143767</v>
      </c>
      <c r="D12" s="11">
        <f>HLOOKUP(D$3,'Qual F1'!$M$4:$BW$14,4,FALSE)</f>
        <v>88.41075850041419</v>
      </c>
      <c r="E12" s="11">
        <f>HLOOKUP(E$3,'Qual F1'!$M$4:$BW$14,4,FALSE)</f>
        <v>83.892664813538929</v>
      </c>
      <c r="F12" s="11">
        <f>HLOOKUP(F$3,'Qual F1'!$M$4:$BW$14,4,FALSE)</f>
        <v>56.939112338341502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32.164544425578711</v>
      </c>
      <c r="C13" s="11">
        <f>HLOOKUP(C$3,'Qual F1'!$M$4:$BW$14,3,FALSE)</f>
        <v>32.004542202783021</v>
      </c>
      <c r="D13" s="11">
        <f>HLOOKUP(D$3,'Qual F1'!$M$4:$BW$14,3,FALSE)</f>
        <v>27.994015242883915</v>
      </c>
      <c r="E13" s="11">
        <f>HLOOKUP(E$3,'Qual F1'!$M$4:$BW$14,3,FALSE)</f>
        <v>27.144072586173156</v>
      </c>
      <c r="F13" s="11">
        <f>HLOOKUP(F$3,'Qual F1'!$M$4:$BW$14,3,FALSE)</f>
        <v>26.406572085541118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865.005</v>
      </c>
      <c r="C15" s="11">
        <f t="shared" ref="C15:F15" si="0">SUM(C5:C13)</f>
        <v>882.44899999999984</v>
      </c>
      <c r="D15" s="11">
        <f t="shared" si="0"/>
        <v>864.63999999999965</v>
      </c>
      <c r="E15" s="11">
        <f t="shared" si="0"/>
        <v>889.98000000000013</v>
      </c>
      <c r="F15" s="11">
        <f t="shared" si="0"/>
        <v>925.4779999999987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1.3793101423340643</v>
      </c>
      <c r="C19" s="18">
        <f t="shared" si="1"/>
        <v>1.6336623374673331</v>
      </c>
      <c r="D19" s="18">
        <f t="shared" si="1"/>
        <v>1.7961519071774747</v>
      </c>
      <c r="E19" s="18">
        <f t="shared" si="1"/>
        <v>2.0133665171719359</v>
      </c>
      <c r="F19" s="18">
        <f t="shared" si="1"/>
        <v>2.4546374727640301</v>
      </c>
      <c r="G19" s="11"/>
    </row>
    <row r="20" spans="1:7" x14ac:dyDescent="0.2">
      <c r="A20" t="str">
        <f>$A6</f>
        <v>RQF7 Other higher degree</v>
      </c>
      <c r="B20" s="18">
        <f t="shared" si="1"/>
        <v>9.8664111389345841</v>
      </c>
      <c r="C20" s="18">
        <f t="shared" si="1"/>
        <v>11.804616474313187</v>
      </c>
      <c r="D20" s="18">
        <f t="shared" si="1"/>
        <v>12.978926719432573</v>
      </c>
      <c r="E20" s="18">
        <f t="shared" si="1"/>
        <v>14.642043535966989</v>
      </c>
      <c r="F20" s="18">
        <f t="shared" si="1"/>
        <v>17.948325996968777</v>
      </c>
      <c r="G20" s="11"/>
    </row>
    <row r="21" spans="1:7" x14ac:dyDescent="0.2">
      <c r="A21" t="str">
        <f>$A7</f>
        <v>RQF6 First degree</v>
      </c>
      <c r="B21" s="18">
        <f t="shared" si="1"/>
        <v>21.09556226568715</v>
      </c>
      <c r="C21" s="18">
        <f t="shared" si="1"/>
        <v>22.648891993087382</v>
      </c>
      <c r="D21" s="18">
        <f t="shared" si="1"/>
        <v>22.879439410969702</v>
      </c>
      <c r="E21" s="18">
        <f t="shared" si="1"/>
        <v>23.807363471894917</v>
      </c>
      <c r="F21" s="18">
        <f t="shared" si="1"/>
        <v>26.201729759783852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5.7356165006933555</v>
      </c>
      <c r="C22" s="18">
        <f t="shared" si="3"/>
        <v>5.8811247043443027</v>
      </c>
      <c r="D22" s="18">
        <f t="shared" si="3"/>
        <v>5.9623976325174137</v>
      </c>
      <c r="E22" s="18">
        <f t="shared" si="3"/>
        <v>5.8531090986867707</v>
      </c>
      <c r="F22" s="18">
        <f t="shared" si="3"/>
        <v>6.3061148189661065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5.7941782784053908</v>
      </c>
      <c r="C23" s="18">
        <f t="shared" si="4"/>
        <v>6.1383799136920851</v>
      </c>
      <c r="D23" s="18">
        <f t="shared" si="4"/>
        <v>6.2534798473116728</v>
      </c>
      <c r="E23" s="18">
        <f t="shared" si="4"/>
        <v>6.2687772915247688</v>
      </c>
      <c r="F23" s="18">
        <f t="shared" si="4"/>
        <v>6.861445091359589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20.020214533170549</v>
      </c>
      <c r="C24" s="18">
        <f t="shared" si="5"/>
        <v>18.556104907139151</v>
      </c>
      <c r="D24" s="18">
        <f t="shared" si="5"/>
        <v>19.701881628408731</v>
      </c>
      <c r="E24" s="18">
        <f t="shared" si="5"/>
        <v>18.79041962332105</v>
      </c>
      <c r="F24" s="18">
        <f t="shared" si="5"/>
        <v>18.056104879342826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19.191306462823082</v>
      </c>
      <c r="C25" s="18">
        <f t="shared" si="6"/>
        <v>18.180290591423901</v>
      </c>
      <c r="D25" s="18">
        <f t="shared" si="6"/>
        <v>16.964920561517474</v>
      </c>
      <c r="E25" s="18">
        <f t="shared" si="6"/>
        <v>16.148602184650727</v>
      </c>
      <c r="F25" s="18">
        <f t="shared" si="6"/>
        <v>13.165951470194059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13.198977729462655</v>
      </c>
      <c r="C26" s="18">
        <f>C12/C$15*100</f>
        <v>11.530142465053242</v>
      </c>
      <c r="D26" s="18">
        <f t="shared" si="7"/>
        <v>10.225152491258122</v>
      </c>
      <c r="E26" s="18">
        <f t="shared" si="7"/>
        <v>9.426353942059249</v>
      </c>
      <c r="F26" s="18">
        <f t="shared" si="7"/>
        <v>6.15240041776699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3.7184229484891662</v>
      </c>
      <c r="C27" s="18">
        <f>C13/C$15*100</f>
        <v>3.626786613479422</v>
      </c>
      <c r="D27" s="18">
        <f t="shared" si="8"/>
        <v>3.2376498014068193</v>
      </c>
      <c r="E27" s="18">
        <f t="shared" si="8"/>
        <v>3.0499643347236063</v>
      </c>
      <c r="F27" s="18">
        <f t="shared" si="8"/>
        <v>2.8532900928537637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4.8438212146735715</v>
      </c>
      <c r="C33" s="18">
        <f t="shared" si="9"/>
        <v>7.7274734934338563</v>
      </c>
      <c r="D33" s="18">
        <f t="shared" si="9"/>
        <v>2.9022664801308551</v>
      </c>
      <c r="E33" s="18">
        <f t="shared" si="9"/>
        <v>2.4011978851243621</v>
      </c>
      <c r="F33" s="18">
        <f>IF(F$3-D$3 &lt;&gt; 0,(EXP(LN(F5/D5)/(F$3-D$3))-1)*100,0)</f>
        <v>2.5679490633768509</v>
      </c>
    </row>
    <row r="34" spans="1:6" x14ac:dyDescent="0.2">
      <c r="A34" t="str">
        <f>$A20</f>
        <v>RQF7 Other higher degree</v>
      </c>
      <c r="B34" s="18">
        <f t="shared" si="9"/>
        <v>5.1092452464835958</v>
      </c>
      <c r="C34" s="18">
        <f t="shared" si="9"/>
        <v>7.7289945226520551</v>
      </c>
      <c r="D34" s="18">
        <f t="shared" si="9"/>
        <v>3.0342389344164333</v>
      </c>
      <c r="E34" s="18">
        <f t="shared" si="9"/>
        <v>2.456805467746892</v>
      </c>
      <c r="F34" s="18">
        <f t="shared" ref="F34:F43" si="10">IF(F$3-D$3 &lt;&gt; 0,(EXP(LN(F6/D6)/(F$3-D$3))-1)*100,0)</f>
        <v>2.6489228244251484</v>
      </c>
    </row>
    <row r="35" spans="1:6" x14ac:dyDescent="0.2">
      <c r="A35" t="str">
        <f>$A21</f>
        <v>RQF6 First degree</v>
      </c>
      <c r="B35" s="18">
        <f t="shared" si="9"/>
        <v>2.3014320702356983</v>
      </c>
      <c r="C35" s="18">
        <f t="shared" si="9"/>
        <v>-1.0207574054730606</v>
      </c>
      <c r="D35" s="18">
        <f t="shared" si="9"/>
        <v>1.3823069770207308</v>
      </c>
      <c r="E35" s="18">
        <f t="shared" si="9"/>
        <v>1.3585645248763933</v>
      </c>
      <c r="F35" s="18">
        <f t="shared" si="10"/>
        <v>1.3664780577289148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1.1318193179302938</v>
      </c>
      <c r="C36" s="18">
        <f t="shared" ref="C36:E36" si="12">IF(D$3-C$3 &lt;&gt; 0,(EXP(LN(D8/C8)/(D$3-C$3))-1)*100,0)</f>
        <v>-0.66409446014489282</v>
      </c>
      <c r="D36" s="18">
        <f t="shared" si="12"/>
        <v>0.20793704264212565</v>
      </c>
      <c r="E36" s="18">
        <f t="shared" si="12"/>
        <v>1.1430651196282504</v>
      </c>
      <c r="F36" s="18">
        <f t="shared" si="10"/>
        <v>0.83039014927512866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1.9607982659399559</v>
      </c>
      <c r="C37" s="18">
        <f t="shared" si="13"/>
        <v>-0.18088886841557406</v>
      </c>
      <c r="D37" s="18">
        <f t="shared" si="13"/>
        <v>0.62854706165240692</v>
      </c>
      <c r="E37" s="18">
        <f t="shared" si="13"/>
        <v>1.3028958592692597</v>
      </c>
      <c r="F37" s="18">
        <f t="shared" si="10"/>
        <v>1.0776122987878667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-1.3897017356892416</v>
      </c>
      <c r="C38" s="18">
        <f t="shared" si="14"/>
        <v>4.03191524808173</v>
      </c>
      <c r="D38" s="18">
        <f t="shared" si="14"/>
        <v>-0.36894262084944396</v>
      </c>
      <c r="E38" s="18">
        <f t="shared" si="14"/>
        <v>-7.5189888502191771E-3</v>
      </c>
      <c r="F38" s="18">
        <f t="shared" si="10"/>
        <v>-0.12813897709974542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-0.85020528378377813</v>
      </c>
      <c r="C39" s="18">
        <f t="shared" si="15"/>
        <v>-8.5683162682362308</v>
      </c>
      <c r="D39" s="18">
        <f t="shared" si="15"/>
        <v>-0.40773582328977875</v>
      </c>
      <c r="E39" s="18">
        <f t="shared" si="15"/>
        <v>-1.6373282524517307</v>
      </c>
      <c r="F39" s="18">
        <f t="shared" si="10"/>
        <v>-1.229160195966017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-2.8391414587461639</v>
      </c>
      <c r="C40" s="18">
        <f t="shared" si="16"/>
        <v>-13.10779306584161</v>
      </c>
      <c r="D40" s="18">
        <f t="shared" si="16"/>
        <v>-1.0436256951823042</v>
      </c>
      <c r="E40" s="18">
        <f t="shared" si="16"/>
        <v>-3.8014180396066743</v>
      </c>
      <c r="F40" s="18">
        <f t="shared" si="10"/>
        <v>-2.8908010357057479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-0.12459492922919368</v>
      </c>
      <c r="C41" s="18">
        <f t="shared" si="17"/>
        <v>-12.531118034709344</v>
      </c>
      <c r="D41" s="18">
        <f t="shared" si="17"/>
        <v>-0.61474356018837994</v>
      </c>
      <c r="E41" s="18">
        <f t="shared" si="17"/>
        <v>-0.27507876099532869</v>
      </c>
      <c r="F41" s="18">
        <f t="shared" si="10"/>
        <v>-0.38842914942299744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0.50039053026920133</v>
      </c>
      <c r="C43" s="18">
        <f t="shared" ref="C43" si="18">IF(D$3-C$3 &lt;&gt; 0,(EXP(LN(D15/C15)/(D$3-C$3))-1)*100,0)</f>
        <v>-2.018133625852625</v>
      </c>
      <c r="D43" s="18">
        <f>IF(E$3-D$3 &lt;&gt; 0,(EXP(LN(E15/D15)/(E$3-D$3))-1)*100,0)</f>
        <v>0.57938709657920917</v>
      </c>
      <c r="E43" s="18">
        <f>IF(F$3-E$3 &lt;&gt; 0,(EXP(LN(F15/E15)/(F$3-E$3))-1)*100,0)</f>
        <v>0.39187955008852526</v>
      </c>
      <c r="F43" s="18">
        <f t="shared" si="10"/>
        <v>0.45434319276138613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2.4851352636603306</v>
      </c>
      <c r="C47" s="27">
        <f>D5-C5</f>
        <v>1.1140108898622092</v>
      </c>
      <c r="D47" s="27">
        <f>E5-D5</f>
        <v>2.3883114793074842</v>
      </c>
      <c r="E47" s="27">
        <f>F5-E5</f>
        <v>4.7985704606602617</v>
      </c>
      <c r="F47" s="27">
        <f>F5-D5</f>
        <v>7.1868819399677459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18.824770359070868</v>
      </c>
      <c r="C48" s="27">
        <f t="shared" si="20"/>
        <v>8.0512719554898098</v>
      </c>
      <c r="D48" s="27">
        <f t="shared" si="20"/>
        <v>18.090267074497262</v>
      </c>
      <c r="E48" s="27">
        <f t="shared" si="20"/>
        <v>35.796549408827445</v>
      </c>
      <c r="F48" s="27">
        <f t="shared" ref="F48:F57" si="21">F6-D6</f>
        <v>53.886816483324708</v>
      </c>
    </row>
    <row r="49" spans="1:6" x14ac:dyDescent="0.2">
      <c r="A49" t="str">
        <f t="shared" si="19"/>
        <v>RQF6 First degree</v>
      </c>
      <c r="B49" s="27">
        <f t="shared" ref="B49:E49" si="22">C7-B7</f>
        <v>17.387252527772489</v>
      </c>
      <c r="C49" s="27">
        <f t="shared" si="22"/>
        <v>-2.0401359810712734</v>
      </c>
      <c r="D49" s="27">
        <f t="shared" si="22"/>
        <v>14.05598850416203</v>
      </c>
      <c r="E49" s="27">
        <f t="shared" si="22"/>
        <v>30.610471119081694</v>
      </c>
      <c r="F49" s="27">
        <f t="shared" si="21"/>
        <v>44.666459623243725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2.2845566304166809</v>
      </c>
      <c r="C50" s="27">
        <f t="shared" si="23"/>
        <v>-0.34465125244069839</v>
      </c>
      <c r="D50" s="27">
        <f t="shared" si="23"/>
        <v>0.53822546669398719</v>
      </c>
      <c r="E50" s="27">
        <f t="shared" si="23"/>
        <v>6.2702049477785238</v>
      </c>
      <c r="F50" s="27">
        <f t="shared" si="21"/>
        <v>6.808430414472511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4.0481403474561048</v>
      </c>
      <c r="C51" s="27">
        <f t="shared" si="24"/>
        <v>-9.7984012781033414E-2</v>
      </c>
      <c r="D51" s="27">
        <f t="shared" si="24"/>
        <v>1.7207759873165145</v>
      </c>
      <c r="E51" s="27">
        <f t="shared" si="24"/>
        <v>7.7103006635006679</v>
      </c>
      <c r="F51" s="27">
        <f t="shared" si="21"/>
        <v>9.4310766508171824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-9.4276945306515643</v>
      </c>
      <c r="C52" s="27">
        <f t="shared" si="25"/>
        <v>6.6021871198728661</v>
      </c>
      <c r="D52" s="27">
        <f t="shared" si="25"/>
        <v>-3.1193727482404938</v>
      </c>
      <c r="E52" s="27">
        <f t="shared" si="25"/>
        <v>-0.12569824838857357</v>
      </c>
      <c r="F52" s="27">
        <f t="shared" si="21"/>
        <v>-3.2450709966290674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-5.573967947628546</v>
      </c>
      <c r="C53" s="27">
        <f>D11-C11</f>
        <v>-13.746303378009628</v>
      </c>
      <c r="D53" s="27">
        <f t="shared" si="26"/>
        <v>-2.9661594201500634</v>
      </c>
      <c r="E53" s="27">
        <f t="shared" si="26"/>
        <v>-21.871345375632174</v>
      </c>
      <c r="F53" s="27">
        <f t="shared" si="21"/>
        <v>-24.837504795782237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-12.424190427300772</v>
      </c>
      <c r="C54" s="27">
        <f t="shared" si="27"/>
        <v>-13.336868381023478</v>
      </c>
      <c r="D54" s="27">
        <f t="shared" si="27"/>
        <v>-4.518093686875261</v>
      </c>
      <c r="E54" s="27">
        <f t="shared" si="27"/>
        <v>-26.953552475197426</v>
      </c>
      <c r="F54" s="27">
        <f t="shared" si="21"/>
        <v>-31.471646162072688</v>
      </c>
    </row>
    <row r="55" spans="1:6" x14ac:dyDescent="0.2">
      <c r="A55" t="str">
        <f t="shared" si="19"/>
        <v>No Qualification</v>
      </c>
      <c r="B55" s="27">
        <f t="shared" ref="B55:E55" si="28">C13-B13</f>
        <v>-0.16000222279568987</v>
      </c>
      <c r="C55" s="27">
        <f t="shared" si="28"/>
        <v>-4.0105269598991065</v>
      </c>
      <c r="D55" s="27">
        <f t="shared" si="28"/>
        <v>-0.84994265671075908</v>
      </c>
      <c r="E55" s="27">
        <f t="shared" si="28"/>
        <v>-0.73750050063203787</v>
      </c>
      <c r="F55" s="27">
        <f t="shared" si="21"/>
        <v>-1.587443157342797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17.443999999999846</v>
      </c>
      <c r="C57" s="29">
        <f t="shared" ref="C57" si="29">D15-C15</f>
        <v>-17.809000000000196</v>
      </c>
      <c r="D57" s="29">
        <f>E15-D15</f>
        <v>25.340000000000487</v>
      </c>
      <c r="E57" s="29">
        <f>F15-E15</f>
        <v>35.497999999998569</v>
      </c>
      <c r="F57" s="29">
        <f t="shared" si="21"/>
        <v>60.837999999999056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Enterprise M3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43.358768602199852</v>
      </c>
      <c r="N6" s="11">
        <v>40.289414506967908</v>
      </c>
      <c r="O6" s="11">
        <v>33.177155383958414</v>
      </c>
      <c r="P6" s="11">
        <v>34.814005412961222</v>
      </c>
      <c r="Q6" s="11">
        <v>26.305185827091499</v>
      </c>
      <c r="R6" s="11">
        <v>32.164544425578711</v>
      </c>
      <c r="S6" s="11">
        <v>29.781526797632935</v>
      </c>
      <c r="T6" s="11">
        <v>30.203328172834102</v>
      </c>
      <c r="U6" s="11">
        <v>29.07488519014094</v>
      </c>
      <c r="V6" s="11">
        <v>32.004542202783021</v>
      </c>
      <c r="W6" s="11">
        <v>27.994015242883915</v>
      </c>
      <c r="X6" s="11">
        <v>31.511385166469548</v>
      </c>
      <c r="Y6" s="11">
        <v>28.303092163717988</v>
      </c>
      <c r="Z6" s="11">
        <v>27.753739860104119</v>
      </c>
      <c r="AA6" s="11">
        <v>27.116164783876687</v>
      </c>
      <c r="AB6" s="11">
        <v>27.144072586173156</v>
      </c>
      <c r="AC6" s="11">
        <v>27.272410060793604</v>
      </c>
      <c r="AD6" s="11">
        <v>27.293428084162478</v>
      </c>
      <c r="AE6" s="11">
        <v>27.188573862217456</v>
      </c>
      <c r="AF6" s="11">
        <v>27.043919490128022</v>
      </c>
      <c r="AG6" s="11">
        <v>26.864406978133971</v>
      </c>
      <c r="AH6" s="11">
        <v>26.641242074174048</v>
      </c>
      <c r="AI6" s="11">
        <v>26.375537829091151</v>
      </c>
      <c r="AJ6" s="11">
        <v>26.075047880190027</v>
      </c>
      <c r="AK6" s="11">
        <v>25.793639802157127</v>
      </c>
      <c r="AL6" s="11">
        <v>26.406572085541118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121.62531576430074</v>
      </c>
      <c r="N7" s="11">
        <v>119.76283325415535</v>
      </c>
      <c r="O7" s="11">
        <v>116.17173857638029</v>
      </c>
      <c r="P7" s="11">
        <v>109.85600869332607</v>
      </c>
      <c r="Q7" s="11">
        <v>110.42482798929963</v>
      </c>
      <c r="R7" s="11">
        <v>114.17181730873844</v>
      </c>
      <c r="S7" s="11">
        <v>114.02661261068873</v>
      </c>
      <c r="T7" s="11">
        <v>103.84115040464111</v>
      </c>
      <c r="U7" s="11">
        <v>102.84789554998814</v>
      </c>
      <c r="V7" s="11">
        <v>101.74762688143767</v>
      </c>
      <c r="W7" s="11">
        <v>88.41075850041419</v>
      </c>
      <c r="X7" s="11">
        <v>96.642266417762031</v>
      </c>
      <c r="Y7" s="11">
        <v>90.874153106093829</v>
      </c>
      <c r="Z7" s="11">
        <v>88.663784141570673</v>
      </c>
      <c r="AA7" s="11">
        <v>86.459464325052735</v>
      </c>
      <c r="AB7" s="11">
        <v>83.892664813538929</v>
      </c>
      <c r="AC7" s="11">
        <v>81.22382616010151</v>
      </c>
      <c r="AD7" s="11">
        <v>78.514640581934628</v>
      </c>
      <c r="AE7" s="11">
        <v>75.826254467215819</v>
      </c>
      <c r="AF7" s="11">
        <v>73.146364449443425</v>
      </c>
      <c r="AG7" s="11">
        <v>70.499106101158375</v>
      </c>
      <c r="AH7" s="11">
        <v>67.837078354487005</v>
      </c>
      <c r="AI7" s="11">
        <v>65.149081440859973</v>
      </c>
      <c r="AJ7" s="11">
        <v>62.454011868002361</v>
      </c>
      <c r="AK7" s="11">
        <v>59.745462207048995</v>
      </c>
      <c r="AL7" s="11">
        <v>56.939112338341502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161.99564523264581</v>
      </c>
      <c r="N8" s="11">
        <v>166.45885145393183</v>
      </c>
      <c r="O8" s="11">
        <v>165.88209142088215</v>
      </c>
      <c r="P8" s="11">
        <v>165.5071589502659</v>
      </c>
      <c r="Q8" s="11">
        <v>164.56747936489666</v>
      </c>
      <c r="R8" s="11">
        <v>166.00576046874281</v>
      </c>
      <c r="S8" s="11">
        <v>169.22420733924201</v>
      </c>
      <c r="T8" s="11">
        <v>159.79963509066803</v>
      </c>
      <c r="U8" s="11">
        <v>156.24624288531442</v>
      </c>
      <c r="V8" s="11">
        <v>160.43179252111426</v>
      </c>
      <c r="W8" s="11">
        <v>146.68548914310463</v>
      </c>
      <c r="X8" s="11">
        <v>153.98031260328855</v>
      </c>
      <c r="Y8" s="11">
        <v>148.61082043636432</v>
      </c>
      <c r="Z8" s="11">
        <v>147.10309288608315</v>
      </c>
      <c r="AA8" s="11">
        <v>145.70394625164391</v>
      </c>
      <c r="AB8" s="11">
        <v>143.71932972295457</v>
      </c>
      <c r="AC8" s="11">
        <v>141.6002028753224</v>
      </c>
      <c r="AD8" s="11">
        <v>139.41517415170284</v>
      </c>
      <c r="AE8" s="11">
        <v>137.24329402571874</v>
      </c>
      <c r="AF8" s="11">
        <v>135.05710520969137</v>
      </c>
      <c r="AG8" s="11">
        <v>132.91500685289233</v>
      </c>
      <c r="AH8" s="11">
        <v>130.75737603650754</v>
      </c>
      <c r="AI8" s="11">
        <v>128.59236428522442</v>
      </c>
      <c r="AJ8" s="11">
        <v>126.41843340989821</v>
      </c>
      <c r="AK8" s="11">
        <v>124.21462404124212</v>
      </c>
      <c r="AL8" s="11">
        <v>121.8479843473224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164.83170933487398</v>
      </c>
      <c r="N9" s="11">
        <v>163.08502937026128</v>
      </c>
      <c r="O9" s="11">
        <v>172.10766317943126</v>
      </c>
      <c r="P9" s="11">
        <v>159.13563691019263</v>
      </c>
      <c r="Q9" s="11">
        <v>166.57290768602306</v>
      </c>
      <c r="R9" s="11">
        <v>173.1758567226519</v>
      </c>
      <c r="S9" s="11">
        <v>178.21423334418554</v>
      </c>
      <c r="T9" s="11">
        <v>170.57821408216421</v>
      </c>
      <c r="U9" s="11">
        <v>172.6237164560786</v>
      </c>
      <c r="V9" s="11">
        <v>163.74816219200034</v>
      </c>
      <c r="W9" s="11">
        <v>170.3503493118732</v>
      </c>
      <c r="X9" s="11">
        <v>163.7447538025429</v>
      </c>
      <c r="Y9" s="11">
        <v>166.22001920613266</v>
      </c>
      <c r="Z9" s="11">
        <v>166.67322610759084</v>
      </c>
      <c r="AA9" s="11">
        <v>167.2690382893523</v>
      </c>
      <c r="AB9" s="11">
        <v>167.23097656363271</v>
      </c>
      <c r="AC9" s="11">
        <v>167.10501969253281</v>
      </c>
      <c r="AD9" s="11">
        <v>166.95684266532183</v>
      </c>
      <c r="AE9" s="11">
        <v>166.85890490196212</v>
      </c>
      <c r="AF9" s="11">
        <v>166.78681289924958</v>
      </c>
      <c r="AG9" s="11">
        <v>166.80544219803539</v>
      </c>
      <c r="AH9" s="11">
        <v>166.83722402406741</v>
      </c>
      <c r="AI9" s="11">
        <v>166.90042937701708</v>
      </c>
      <c r="AJ9" s="11">
        <v>167.00694995666899</v>
      </c>
      <c r="AK9" s="11">
        <v>167.12759696947577</v>
      </c>
      <c r="AL9" s="11">
        <v>167.10527831524414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44.00672809020498</v>
      </c>
      <c r="N10" s="11">
        <v>46.537065118207209</v>
      </c>
      <c r="O10" s="11">
        <v>49.274118367044217</v>
      </c>
      <c r="P10" s="11">
        <v>49.025220742292007</v>
      </c>
      <c r="Q10" s="11">
        <v>52.310729719063744</v>
      </c>
      <c r="R10" s="11">
        <v>50.119931817120552</v>
      </c>
      <c r="S10" s="11">
        <v>49.959983333755652</v>
      </c>
      <c r="T10" s="11">
        <v>50.337053824397259</v>
      </c>
      <c r="U10" s="11">
        <v>50.71269909515032</v>
      </c>
      <c r="V10" s="11">
        <v>54.168072164576657</v>
      </c>
      <c r="W10" s="11">
        <v>54.070088151795623</v>
      </c>
      <c r="X10" s="11">
        <v>52.630020202779413</v>
      </c>
      <c r="Y10" s="11">
        <v>53.427871508981141</v>
      </c>
      <c r="Z10" s="11">
        <v>54.246113376133472</v>
      </c>
      <c r="AA10" s="11">
        <v>55.120959303771151</v>
      </c>
      <c r="AB10" s="11">
        <v>55.790864139112138</v>
      </c>
      <c r="AC10" s="11">
        <v>56.454287076112948</v>
      </c>
      <c r="AD10" s="11">
        <v>57.107988001658228</v>
      </c>
      <c r="AE10">
        <v>57.804508714782088</v>
      </c>
      <c r="AF10">
        <v>58.529643145266093</v>
      </c>
      <c r="AG10">
        <v>59.305919139500219</v>
      </c>
      <c r="AH10">
        <v>60.098989444184603</v>
      </c>
      <c r="AI10" s="11">
        <v>60.910463553550095</v>
      </c>
      <c r="AJ10" s="11">
        <v>61.764680202935679</v>
      </c>
      <c r="AK10" s="11">
        <v>62.659563983871614</v>
      </c>
      <c r="AL10" s="11">
        <v>63.501164802612806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48.444341694278812</v>
      </c>
      <c r="N11" s="11">
        <v>48.906033526476449</v>
      </c>
      <c r="O11" s="11">
        <v>50.689622267408325</v>
      </c>
      <c r="P11" s="11">
        <v>50.026370788654496</v>
      </c>
      <c r="Q11" s="11">
        <v>51.215215533678503</v>
      </c>
      <c r="R11" s="11">
        <v>49.613369511822562</v>
      </c>
      <c r="S11" s="11">
        <v>48.596472117727025</v>
      </c>
      <c r="T11" s="11">
        <v>49.010355269323604</v>
      </c>
      <c r="U11" s="11">
        <v>49.569101942716514</v>
      </c>
      <c r="V11" s="11">
        <v>51.897926142239243</v>
      </c>
      <c r="W11" s="11">
        <v>51.553274889798544</v>
      </c>
      <c r="X11" s="11">
        <v>49.891762432201858</v>
      </c>
      <c r="Y11" s="11">
        <v>50.440303309179917</v>
      </c>
      <c r="Z11" s="11">
        <v>50.975514429268152</v>
      </c>
      <c r="AA11" s="11">
        <v>51.615639072120175</v>
      </c>
      <c r="AB11" s="11">
        <v>52.091500356492531</v>
      </c>
      <c r="AC11" s="11">
        <v>52.583815806503083</v>
      </c>
      <c r="AD11" s="11">
        <v>53.058659215459691</v>
      </c>
      <c r="AE11">
        <v>53.555247339372642</v>
      </c>
      <c r="AF11">
        <v>54.126365259244423</v>
      </c>
      <c r="AG11">
        <v>54.745777499308815</v>
      </c>
      <c r="AH11">
        <v>55.398412867998744</v>
      </c>
      <c r="AI11" s="11">
        <v>56.106156866966785</v>
      </c>
      <c r="AJ11" s="11">
        <v>56.859469640268152</v>
      </c>
      <c r="AK11" s="11">
        <v>57.634228270689199</v>
      </c>
      <c r="AL11" s="11">
        <v>58.361705304271055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143.37030465906457</v>
      </c>
      <c r="N12" s="11">
        <v>154.41341230964605</v>
      </c>
      <c r="O12" s="11">
        <v>165.56937096018814</v>
      </c>
      <c r="P12" s="11">
        <v>172.142679258388</v>
      </c>
      <c r="Q12" s="11">
        <v>182.62210985139274</v>
      </c>
      <c r="R12" s="11">
        <v>182.47766837630715</v>
      </c>
      <c r="S12" s="11">
        <v>180.47177715394176</v>
      </c>
      <c r="T12" s="11">
        <v>179.37757850354862</v>
      </c>
      <c r="U12" s="11">
        <v>187.55249120637572</v>
      </c>
      <c r="V12" s="11">
        <v>199.86492090407964</v>
      </c>
      <c r="W12" s="11">
        <v>197.82478492300837</v>
      </c>
      <c r="X12" s="11">
        <v>198.2755341581985</v>
      </c>
      <c r="Y12" s="11">
        <v>200.98572906559124</v>
      </c>
      <c r="Z12" s="11">
        <v>204.745218731785</v>
      </c>
      <c r="AA12" s="11">
        <v>208.66718050477044</v>
      </c>
      <c r="AB12" s="11">
        <v>211.8807734271704</v>
      </c>
      <c r="AC12" s="11">
        <v>214.86376690749606</v>
      </c>
      <c r="AD12" s="11">
        <v>217.80006987115556</v>
      </c>
      <c r="AE12">
        <v>220.77953361308579</v>
      </c>
      <c r="AF12">
        <v>223.73495997308993</v>
      </c>
      <c r="AG12">
        <v>226.80848840417332</v>
      </c>
      <c r="AH12">
        <v>229.90310393250178</v>
      </c>
      <c r="AI12">
        <v>233.03682106500017</v>
      </c>
      <c r="AJ12">
        <v>236.21247451424875</v>
      </c>
      <c r="AK12">
        <v>239.40997249370898</v>
      </c>
      <c r="AL12">
        <v>242.49124454625209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64.901428760978831</v>
      </c>
      <c r="N13" s="11">
        <v>65.868180063274892</v>
      </c>
      <c r="O13" s="11">
        <v>70.970213166522129</v>
      </c>
      <c r="P13" s="11">
        <v>68.156957479619649</v>
      </c>
      <c r="Q13" s="11">
        <v>78.597502633062902</v>
      </c>
      <c r="R13" s="11">
        <v>85.344949672341087</v>
      </c>
      <c r="S13" s="11">
        <v>99.598154704465415</v>
      </c>
      <c r="T13" s="11">
        <v>98.318841894859005</v>
      </c>
      <c r="U13" s="11">
        <v>99.75803471355222</v>
      </c>
      <c r="V13" s="11">
        <v>104.16972003141196</v>
      </c>
      <c r="W13" s="11">
        <v>112.22099198690177</v>
      </c>
      <c r="X13" s="11">
        <v>106.18767734741621</v>
      </c>
      <c r="Y13" s="11">
        <v>116.76558808661427</v>
      </c>
      <c r="Z13" s="11">
        <v>121.43415468822157</v>
      </c>
      <c r="AA13" s="11">
        <v>126.13989819333661</v>
      </c>
      <c r="AB13" s="11">
        <v>130.31125906139903</v>
      </c>
      <c r="AC13" s="11">
        <v>134.2931819815727</v>
      </c>
      <c r="AD13" s="11">
        <v>138.12521571669714</v>
      </c>
      <c r="AE13">
        <v>141.88828490417586</v>
      </c>
      <c r="AF13">
        <v>145.57074951564485</v>
      </c>
      <c r="AG13">
        <v>149.22575185154926</v>
      </c>
      <c r="AH13">
        <v>152.79224897186825</v>
      </c>
      <c r="AI13">
        <v>156.28466395601424</v>
      </c>
      <c r="AJ13">
        <v>159.70526056515726</v>
      </c>
      <c r="AK13">
        <v>163.02922716297419</v>
      </c>
      <c r="AL13">
        <v>166.10780847022647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9.2637578614530938</v>
      </c>
      <c r="N14" s="11">
        <v>9.1471803970793015</v>
      </c>
      <c r="O14" s="11">
        <v>9.94802667818524</v>
      </c>
      <c r="P14" s="11">
        <v>9.7139617642998868</v>
      </c>
      <c r="Q14" s="11">
        <v>10.905041395490397</v>
      </c>
      <c r="R14" s="11">
        <v>11.931101696696773</v>
      </c>
      <c r="S14" s="11">
        <v>13.970032598360486</v>
      </c>
      <c r="T14" s="11">
        <v>13.645842757564166</v>
      </c>
      <c r="U14" s="11">
        <v>13.847932960681975</v>
      </c>
      <c r="V14" s="11">
        <v>14.416236960357104</v>
      </c>
      <c r="W14" s="11">
        <v>15.530247850219313</v>
      </c>
      <c r="X14" s="11">
        <v>14.729287869339705</v>
      </c>
      <c r="Y14" s="11">
        <v>16.115423117325033</v>
      </c>
      <c r="Z14" s="11">
        <v>16.735155779242874</v>
      </c>
      <c r="AA14" s="11">
        <v>17.35970927607621</v>
      </c>
      <c r="AB14" s="11">
        <v>17.918559329526797</v>
      </c>
      <c r="AC14" s="11">
        <v>18.452489439566051</v>
      </c>
      <c r="AD14" s="11">
        <v>18.96798171190747</v>
      </c>
      <c r="AE14">
        <v>19.474398171469417</v>
      </c>
      <c r="AF14">
        <v>19.966080058242643</v>
      </c>
      <c r="AG14">
        <v>20.454100975248323</v>
      </c>
      <c r="AH14">
        <v>20.929324294209547</v>
      </c>
      <c r="AI14">
        <v>21.395481626275885</v>
      </c>
      <c r="AJ14">
        <v>21.850671962630667</v>
      </c>
      <c r="AK14">
        <v>22.298685068833308</v>
      </c>
      <c r="AL14">
        <v>22.717129790187059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Enterprise M3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Enterprise M3</v>
      </c>
      <c r="W1" s="203" t="str">
        <f>CONCATENATE("Shift-share Figure 1: Levels of Employment, ",C4," - ",F40,", ",Info!B5)</f>
        <v>Shift-share Figure 1: Levels of Employment, 2015 - 2035, Enterprise M3</v>
      </c>
      <c r="AK1" s="203" t="str">
        <f>CONCATENATE("Shift-share Figure 1.1: Net Changes, ",C4,"-",F40,", ",Info!B5)</f>
        <v>Shift-share Figure 1.1: Net Changes, 2015-2035, Enterprise M3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68.673395206321089</v>
      </c>
      <c r="C8" s="141">
        <f t="shared" ref="C8:C33" si="0">B8/B$35*100</f>
        <v>7.9390749424940994</v>
      </c>
      <c r="E8" s="151">
        <v>79.123594705634744</v>
      </c>
      <c r="F8" s="141">
        <f t="shared" ref="F8:F33" si="1">E8/E$35*100</f>
        <v>9.1510449095154911</v>
      </c>
      <c r="H8" s="151">
        <f>E8-B8</f>
        <v>10.450199499313655</v>
      </c>
      <c r="I8" s="141">
        <f>IF(B8&lt;&gt;0,((E8/B8)-1)*100,0)</f>
        <v>15.217246020700248</v>
      </c>
      <c r="K8" s="207">
        <f t="shared" ref="K8:K33" si="2">(($E$35/$B$35)-1)*B8</f>
        <v>-2.8977623540107047E-2</v>
      </c>
      <c r="L8" s="141">
        <f>IF(B8&lt;&gt;0,K8/B8*100,0)</f>
        <v>-4.2196287882734218E-2</v>
      </c>
      <c r="N8" s="151">
        <f>H8-(K8+Q8)</f>
        <v>9.6002441513131718</v>
      </c>
      <c r="O8" s="141">
        <f>IF(B8&lt;&gt;0,N8/B8*100,0)</f>
        <v>13.979568248330192</v>
      </c>
      <c r="Q8" s="151">
        <v>0.8789329715405908</v>
      </c>
      <c r="R8" s="141">
        <f>IF(B8&lt;&gt;0,Q8/B8*100,0)</f>
        <v>1.279874060252796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31.150010460958992</v>
      </c>
      <c r="C9" s="141">
        <f t="shared" si="0"/>
        <v>3.6011364629058775</v>
      </c>
      <c r="E9" s="151">
        <v>31.144545843452661</v>
      </c>
      <c r="F9" s="141">
        <f t="shared" si="1"/>
        <v>3.6020246395554976</v>
      </c>
      <c r="H9" s="151">
        <f t="shared" ref="H9:H32" si="3">E9-B9</f>
        <v>-5.464617506330427E-3</v>
      </c>
      <c r="I9" s="141">
        <f t="shared" ref="I9:I32" si="4">IF(B9&lt;&gt;0,((E9/B9)-1)*100,0)</f>
        <v>-1.7542907451606471E-2</v>
      </c>
      <c r="K9" s="207">
        <f t="shared" si="2"/>
        <v>-1.3144148089608081E-2</v>
      </c>
      <c r="L9" s="141">
        <f t="shared" ref="L9:L32" si="5">IF(B9&lt;&gt;0,K9/B9*100,0)</f>
        <v>-4.2196287882734218E-2</v>
      </c>
      <c r="N9" s="151">
        <f t="shared" ref="N9:N31" si="6">H9-(K9+Q9)</f>
        <v>0.53913714614674546</v>
      </c>
      <c r="O9" s="141">
        <f>IF(B9&lt;&gt;0,N9/B9*100,0)</f>
        <v>1.7307767739675664</v>
      </c>
      <c r="Q9" s="151">
        <v>-0.53145761556346782</v>
      </c>
      <c r="R9" s="141">
        <f>IF(B9&lt;&gt;0,Q9/B9*100,0)</f>
        <v>-1.7061233935364344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63.176564041394087</v>
      </c>
      <c r="C10" s="141">
        <f t="shared" si="0"/>
        <v>7.3036068047461082</v>
      </c>
      <c r="E10" s="151">
        <v>69.911721362644045</v>
      </c>
      <c r="F10" s="141">
        <f t="shared" si="1"/>
        <v>8.085645050268786</v>
      </c>
      <c r="H10" s="151">
        <f t="shared" si="3"/>
        <v>6.7351573212499574</v>
      </c>
      <c r="I10" s="141">
        <f t="shared" si="4"/>
        <v>10.660847773926108</v>
      </c>
      <c r="K10" s="207">
        <f t="shared" si="2"/>
        <v>-2.6658164837326595E-2</v>
      </c>
      <c r="L10" s="141">
        <f t="shared" si="5"/>
        <v>-4.2196287882734218E-2</v>
      </c>
      <c r="N10" s="151">
        <f t="shared" si="6"/>
        <v>7.2145238264299945</v>
      </c>
      <c r="O10" s="141">
        <f t="shared" ref="O10:O32" si="7">IF(B10&lt;&gt;0,N10/B10*100,0)</f>
        <v>11.419620449290257</v>
      </c>
      <c r="Q10" s="151">
        <v>-0.4527083403427104</v>
      </c>
      <c r="R10" s="141">
        <f t="shared" ref="R10:R32" si="8">IF(B10&lt;&gt;0,Q10/B10*100,0)</f>
        <v>-0.71657638748142449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28.267194384711377</v>
      </c>
      <c r="C11" s="141">
        <f t="shared" si="0"/>
        <v>3.2678648545050462</v>
      </c>
      <c r="E11" s="151">
        <v>33.544125103358624</v>
      </c>
      <c r="F11" s="141">
        <f t="shared" si="1"/>
        <v>3.8795481475942148</v>
      </c>
      <c r="H11" s="151">
        <f>E11-B11</f>
        <v>5.2769307186472467</v>
      </c>
      <c r="I11" s="141">
        <f>IF(B11&lt;&gt;0,((E11/B11)-1)*100,0)</f>
        <v>18.668038457687651</v>
      </c>
      <c r="K11" s="207">
        <f t="shared" si="2"/>
        <v>-1.1927706718944895E-2</v>
      </c>
      <c r="L11" s="141">
        <f t="shared" si="5"/>
        <v>-4.2196287882734218E-2</v>
      </c>
      <c r="N11" s="151">
        <f t="shared" si="6"/>
        <v>4.4818490815407763</v>
      </c>
      <c r="O11" s="141">
        <f t="shared" si="7"/>
        <v>15.855302158904152</v>
      </c>
      <c r="Q11" s="151">
        <v>0.80700934382541523</v>
      </c>
      <c r="R11" s="141">
        <f>IF(B11&lt;&gt;0,Q11/B11*100,0)</f>
        <v>2.8549325866662421</v>
      </c>
      <c r="T11" s="136"/>
    </row>
    <row r="12" spans="1:97" x14ac:dyDescent="0.2">
      <c r="A12" s="10" t="str">
        <f>name!$D8</f>
        <v>23 Teaching and other educational professionals</v>
      </c>
      <c r="B12" s="151">
        <v>38.222998373704286</v>
      </c>
      <c r="C12" s="141">
        <f t="shared" si="0"/>
        <v>4.4188182003230363</v>
      </c>
      <c r="E12" s="151">
        <v>39.50688143097944</v>
      </c>
      <c r="F12" s="141">
        <f t="shared" si="1"/>
        <v>4.5691711499559862</v>
      </c>
      <c r="H12" s="151">
        <f t="shared" si="3"/>
        <v>1.2838830572751547</v>
      </c>
      <c r="I12" s="141">
        <f t="shared" si="4"/>
        <v>3.3589281634127666</v>
      </c>
      <c r="K12" s="207">
        <f t="shared" si="2"/>
        <v>-1.612868643118108E-2</v>
      </c>
      <c r="L12" s="141">
        <f t="shared" si="5"/>
        <v>-4.2196287882734225E-2</v>
      </c>
      <c r="N12" s="151">
        <f t="shared" si="6"/>
        <v>3.4620109134836254</v>
      </c>
      <c r="O12" s="141">
        <f t="shared" si="7"/>
        <v>9.0574027700174717</v>
      </c>
      <c r="Q12" s="151">
        <v>-2.1619991697772898</v>
      </c>
      <c r="R12" s="141">
        <f t="shared" si="8"/>
        <v>-5.6562783187219781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57.737964261655684</v>
      </c>
      <c r="C13" s="141">
        <f t="shared" si="0"/>
        <v>6.6748705801302499</v>
      </c>
      <c r="E13" s="151">
        <v>67.478814180213675</v>
      </c>
      <c r="F13" s="141">
        <f t="shared" si="1"/>
        <v>7.8042669990069466</v>
      </c>
      <c r="H13" s="151">
        <f t="shared" si="3"/>
        <v>9.7408499185579913</v>
      </c>
      <c r="I13" s="141">
        <f t="shared" si="4"/>
        <v>16.870788645083866</v>
      </c>
      <c r="K13" s="207">
        <f t="shared" si="2"/>
        <v>-2.4363277617478432E-2</v>
      </c>
      <c r="L13" s="141">
        <f t="shared" si="5"/>
        <v>-4.2196287882734225E-2</v>
      </c>
      <c r="N13" s="151">
        <f>H13-(K13+Q13)</f>
        <v>10.503218391679551</v>
      </c>
      <c r="O13" s="141">
        <f>IF(B13&lt;&gt;0,N13/B13*100,0)</f>
        <v>18.191182397912904</v>
      </c>
      <c r="Q13" s="151">
        <v>-0.73800519550408217</v>
      </c>
      <c r="R13" s="141">
        <f t="shared" si="8"/>
        <v>-1.2781974649462975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15.495168489057251</v>
      </c>
      <c r="C14" s="141">
        <f t="shared" si="0"/>
        <v>1.7913386037141112</v>
      </c>
      <c r="E14" s="151">
        <v>18.268257286139555</v>
      </c>
      <c r="F14" s="141">
        <f t="shared" si="1"/>
        <v>2.1128165810209509</v>
      </c>
      <c r="H14" s="151">
        <f t="shared" si="3"/>
        <v>2.7730887970823037</v>
      </c>
      <c r="I14" s="141">
        <f t="shared" si="4"/>
        <v>17.896473981813553</v>
      </c>
      <c r="K14" s="207">
        <f t="shared" si="2"/>
        <v>-6.5383859035573156E-3</v>
      </c>
      <c r="L14" s="141">
        <f>IF(B14&lt;&gt;0,K14/B14*100,0)</f>
        <v>-4.2196287882734218E-2</v>
      </c>
      <c r="N14" s="151">
        <f t="shared" si="6"/>
        <v>2.8928666269372725</v>
      </c>
      <c r="O14" s="141">
        <f t="shared" si="7"/>
        <v>18.669475126909568</v>
      </c>
      <c r="Q14" s="151">
        <v>-0.11323944395141131</v>
      </c>
      <c r="R14" s="141">
        <f t="shared" si="8"/>
        <v>-0.73080485721327548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12.707484419440275</v>
      </c>
      <c r="C15" s="141">
        <f t="shared" si="0"/>
        <v>1.4690648515835485</v>
      </c>
      <c r="E15" s="151">
        <v>14.668437153130714</v>
      </c>
      <c r="F15" s="141">
        <f t="shared" si="1"/>
        <v>1.6964791304046438</v>
      </c>
      <c r="H15" s="151">
        <f t="shared" si="3"/>
        <v>1.9609527336904389</v>
      </c>
      <c r="I15" s="141">
        <f t="shared" si="4"/>
        <v>15.431478559914801</v>
      </c>
      <c r="K15" s="207">
        <f t="shared" si="2"/>
        <v>-5.3620867082806159E-3</v>
      </c>
      <c r="L15" s="141">
        <f t="shared" si="5"/>
        <v>-4.2196287882734218E-2</v>
      </c>
      <c r="N15" s="151">
        <f t="shared" si="6"/>
        <v>1.718864000889013</v>
      </c>
      <c r="O15" s="141">
        <f t="shared" si="7"/>
        <v>13.526390780062226</v>
      </c>
      <c r="Q15" s="151">
        <v>0.24745081950970654</v>
      </c>
      <c r="R15" s="141">
        <f t="shared" si="8"/>
        <v>1.9472840677353036</v>
      </c>
      <c r="T15" s="11"/>
    </row>
    <row r="16" spans="1:97" x14ac:dyDescent="0.2">
      <c r="A16" s="10" t="str">
        <f>name!$D12</f>
        <v>33 Protective service occupations</v>
      </c>
      <c r="B16" s="151">
        <v>10.245227559390738</v>
      </c>
      <c r="C16" s="141">
        <f t="shared" si="0"/>
        <v>1.1844125247126591</v>
      </c>
      <c r="E16" s="151">
        <v>10.163676449097792</v>
      </c>
      <c r="F16" s="141">
        <f t="shared" si="1"/>
        <v>1.1754807144126795</v>
      </c>
      <c r="H16" s="151">
        <f t="shared" si="3"/>
        <v>-8.1551110292945594E-2</v>
      </c>
      <c r="I16" s="141">
        <f t="shared" si="4"/>
        <v>-0.79599120488247355</v>
      </c>
      <c r="K16" s="207">
        <f t="shared" si="2"/>
        <v>-4.3231057152017405E-3</v>
      </c>
      <c r="L16" s="141">
        <f t="shared" si="5"/>
        <v>-4.2196287882734218E-2</v>
      </c>
      <c r="N16" s="151">
        <f t="shared" si="6"/>
        <v>0.21218046161843018</v>
      </c>
      <c r="O16" s="141">
        <f t="shared" si="7"/>
        <v>2.0710175580624006</v>
      </c>
      <c r="Q16" s="151">
        <v>-0.28940846619617405</v>
      </c>
      <c r="R16" s="141">
        <f t="shared" si="8"/>
        <v>-2.8248124750621404</v>
      </c>
      <c r="T16" s="11"/>
    </row>
    <row r="17" spans="1:20" x14ac:dyDescent="0.2">
      <c r="A17" s="10" t="str">
        <f>name!$D13</f>
        <v>34 Culture, media and sports occupations</v>
      </c>
      <c r="B17" s="151">
        <v>22.448448989730874</v>
      </c>
      <c r="C17" s="141">
        <f t="shared" si="0"/>
        <v>2.5951814139491529</v>
      </c>
      <c r="E17" s="151">
        <v>20.786619855218618</v>
      </c>
      <c r="F17" s="141">
        <f t="shared" si="1"/>
        <v>2.4040779810347215</v>
      </c>
      <c r="H17" s="151">
        <f t="shared" si="3"/>
        <v>-1.6618291345122564</v>
      </c>
      <c r="I17" s="141">
        <f t="shared" si="4"/>
        <v>-7.4028683909185267</v>
      </c>
      <c r="K17" s="207">
        <f t="shared" si="2"/>
        <v>-9.4724121609155807E-3</v>
      </c>
      <c r="L17" s="141">
        <f t="shared" si="5"/>
        <v>-4.2196287882734218E-2</v>
      </c>
      <c r="N17" s="151">
        <f t="shared" si="6"/>
        <v>0.42445119027355771</v>
      </c>
      <c r="O17" s="141">
        <f t="shared" si="7"/>
        <v>1.8907818106619501</v>
      </c>
      <c r="Q17" s="151">
        <v>-2.0768079126248984</v>
      </c>
      <c r="R17" s="141">
        <f t="shared" si="8"/>
        <v>-9.2514539136977429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57.166023212767385</v>
      </c>
      <c r="C18" s="141">
        <f t="shared" si="0"/>
        <v>6.608750609853975</v>
      </c>
      <c r="E18" s="151">
        <v>60.08582223997923</v>
      </c>
      <c r="F18" s="141">
        <f t="shared" si="1"/>
        <v>6.9492299962966353</v>
      </c>
      <c r="H18" s="151">
        <f t="shared" si="3"/>
        <v>2.9197990272118446</v>
      </c>
      <c r="I18" s="141">
        <f t="shared" si="4"/>
        <v>5.1075776538532125</v>
      </c>
      <c r="K18" s="207">
        <f t="shared" si="2"/>
        <v>-2.4121939725969994E-2</v>
      </c>
      <c r="L18" s="141">
        <f t="shared" si="5"/>
        <v>-4.2196287882734218E-2</v>
      </c>
      <c r="N18" s="151">
        <f t="shared" si="6"/>
        <v>2.9517217688238397</v>
      </c>
      <c r="O18" s="141">
        <f t="shared" si="7"/>
        <v>5.1634198129153859</v>
      </c>
      <c r="Q18" s="151">
        <v>-7.8008018860253586E-3</v>
      </c>
      <c r="R18" s="141">
        <f t="shared" si="8"/>
        <v>-1.3645871179444118E-2</v>
      </c>
      <c r="T18" s="11"/>
    </row>
    <row r="19" spans="1:20" x14ac:dyDescent="0.2">
      <c r="A19" s="10" t="str">
        <f>name!$D15</f>
        <v>41 Administrative occupations</v>
      </c>
      <c r="B19" s="151">
        <v>72.166138569680754</v>
      </c>
      <c r="C19" s="141">
        <f t="shared" si="0"/>
        <v>8.3428579684141404</v>
      </c>
      <c r="E19" s="151">
        <v>69.759385433578728</v>
      </c>
      <c r="F19" s="141">
        <f t="shared" si="1"/>
        <v>8.0680266276807373</v>
      </c>
      <c r="H19" s="151">
        <f t="shared" si="3"/>
        <v>-2.4067531361020258</v>
      </c>
      <c r="I19" s="141">
        <f t="shared" si="4"/>
        <v>-3.3350172030863989</v>
      </c>
      <c r="K19" s="207">
        <f t="shared" si="2"/>
        <v>-3.0451431584715385E-2</v>
      </c>
      <c r="L19" s="141">
        <f t="shared" si="5"/>
        <v>-4.2196287882734218E-2</v>
      </c>
      <c r="N19" s="151">
        <f t="shared" si="6"/>
        <v>-2.3483192742552532</v>
      </c>
      <c r="O19" s="141">
        <f t="shared" si="7"/>
        <v>-3.2540459013028795</v>
      </c>
      <c r="Q19" s="151">
        <v>-2.7982430262056972E-2</v>
      </c>
      <c r="R19" s="141">
        <f t="shared" si="8"/>
        <v>-3.8775013900789843E-2</v>
      </c>
      <c r="T19" s="11"/>
    </row>
    <row r="20" spans="1:20" x14ac:dyDescent="0.2">
      <c r="A20" s="10" t="str">
        <f>name!$D16</f>
        <v>42 Secretarial and related occupations</v>
      </c>
      <c r="B20" s="151">
        <v>21.802106897221904</v>
      </c>
      <c r="C20" s="141">
        <f t="shared" si="0"/>
        <v>2.5204602166717995</v>
      </c>
      <c r="E20" s="151">
        <v>18.400188626781318</v>
      </c>
      <c r="F20" s="141">
        <f t="shared" si="1"/>
        <v>2.1280751095000596</v>
      </c>
      <c r="H20" s="151">
        <f t="shared" si="3"/>
        <v>-3.4019182704405857</v>
      </c>
      <c r="I20" s="141">
        <f t="shared" si="4"/>
        <v>-15.603621642980148</v>
      </c>
      <c r="K20" s="207">
        <f t="shared" si="2"/>
        <v>-9.1996797908532081E-3</v>
      </c>
      <c r="L20" s="141">
        <f t="shared" si="5"/>
        <v>-4.2196287882734225E-2</v>
      </c>
      <c r="N20" s="151">
        <f t="shared" si="6"/>
        <v>-3.318170108538816</v>
      </c>
      <c r="O20" s="141">
        <f t="shared" si="7"/>
        <v>-15.219492887458635</v>
      </c>
      <c r="Q20" s="151">
        <v>-7.4548482110916331E-2</v>
      </c>
      <c r="R20" s="141">
        <f t="shared" si="8"/>
        <v>-0.34193246763878377</v>
      </c>
      <c r="T20" s="11"/>
    </row>
    <row r="21" spans="1:20" x14ac:dyDescent="0.2">
      <c r="A21" s="10" t="str">
        <f>name!$D17</f>
        <v>51 Skilled agricultural and related trades</v>
      </c>
      <c r="B21" s="151">
        <v>8.403947070791796</v>
      </c>
      <c r="C21" s="141">
        <f t="shared" si="0"/>
        <v>0.9715489587680759</v>
      </c>
      <c r="E21" s="151">
        <v>7.0542339213513285</v>
      </c>
      <c r="F21" s="141">
        <f t="shared" si="1"/>
        <v>0.8158579202155033</v>
      </c>
      <c r="H21" s="151">
        <f t="shared" si="3"/>
        <v>-1.3497131494404675</v>
      </c>
      <c r="I21" s="141">
        <f t="shared" si="4"/>
        <v>-16.060467040915118</v>
      </c>
      <c r="K21" s="207">
        <f t="shared" si="2"/>
        <v>-3.546153699503916E-3</v>
      </c>
      <c r="L21" s="141">
        <f t="shared" si="5"/>
        <v>-4.2196287882734218E-2</v>
      </c>
      <c r="N21" s="151">
        <f t="shared" si="6"/>
        <v>-0.78430356171429394</v>
      </c>
      <c r="O21" s="141">
        <f t="shared" si="7"/>
        <v>-9.3325618915446018</v>
      </c>
      <c r="Q21" s="151">
        <v>-0.56186343402666961</v>
      </c>
      <c r="R21" s="141">
        <f t="shared" si="8"/>
        <v>-6.6857088614877771</v>
      </c>
      <c r="T21" s="11"/>
    </row>
    <row r="22" spans="1:20" x14ac:dyDescent="0.2">
      <c r="A22" s="10" t="str">
        <f>name!$D18</f>
        <v>52 Skilled metal, electrical and electronic trades</v>
      </c>
      <c r="B22" s="151">
        <v>28.87047786130708</v>
      </c>
      <c r="C22" s="141">
        <f t="shared" si="0"/>
        <v>3.3376082058840213</v>
      </c>
      <c r="E22" s="151">
        <v>24.997714607224495</v>
      </c>
      <c r="F22" s="141">
        <f t="shared" si="1"/>
        <v>2.8911124406949127</v>
      </c>
      <c r="H22" s="151">
        <f t="shared" si="3"/>
        <v>-3.8727632540825851</v>
      </c>
      <c r="I22" s="141">
        <f t="shared" si="4"/>
        <v>-13.4142679337946</v>
      </c>
      <c r="K22" s="207">
        <f t="shared" si="2"/>
        <v>-1.2182269951478185E-2</v>
      </c>
      <c r="L22" s="141">
        <f t="shared" si="5"/>
        <v>-4.2196287882734218E-2</v>
      </c>
      <c r="N22" s="151">
        <f t="shared" si="6"/>
        <v>-5.0409183556128525</v>
      </c>
      <c r="O22" s="141">
        <f t="shared" si="7"/>
        <v>-17.460460404671078</v>
      </c>
      <c r="Q22" s="151">
        <v>1.180337371481746</v>
      </c>
      <c r="R22" s="141">
        <f t="shared" si="8"/>
        <v>4.0883887587592138</v>
      </c>
      <c r="T22" s="11"/>
    </row>
    <row r="23" spans="1:20" x14ac:dyDescent="0.2">
      <c r="A23" s="10" t="str">
        <f>name!$D19</f>
        <v>53 Skilled construction and building trades</v>
      </c>
      <c r="B23" s="151">
        <v>24.522418259082535</v>
      </c>
      <c r="C23" s="141">
        <f t="shared" si="0"/>
        <v>2.8349452614820181</v>
      </c>
      <c r="E23" s="151">
        <v>20.460159511457778</v>
      </c>
      <c r="F23" s="141">
        <f t="shared" si="1"/>
        <v>2.3663211870209309</v>
      </c>
      <c r="H23" s="151">
        <f t="shared" si="3"/>
        <v>-4.0622587476247567</v>
      </c>
      <c r="I23" s="141">
        <f t="shared" si="4"/>
        <v>-16.565490012879092</v>
      </c>
      <c r="K23" s="207">
        <f t="shared" si="2"/>
        <v>-1.0347550204410647E-2</v>
      </c>
      <c r="L23" s="141">
        <f t="shared" si="5"/>
        <v>-4.2196287882734218E-2</v>
      </c>
      <c r="N23" s="151">
        <f t="shared" si="6"/>
        <v>-6.3846892985595733</v>
      </c>
      <c r="O23" s="141">
        <f t="shared" si="7"/>
        <v>-26.036132452780556</v>
      </c>
      <c r="Q23" s="151">
        <v>2.332778101139227</v>
      </c>
      <c r="R23" s="141">
        <f t="shared" si="8"/>
        <v>9.5128387277841977</v>
      </c>
      <c r="T23" s="11"/>
    </row>
    <row r="24" spans="1:20" x14ac:dyDescent="0.2">
      <c r="A24" s="10" t="str">
        <f>name!$D20</f>
        <v>54 Textiles, printing and other skilled trades</v>
      </c>
      <c r="B24" s="151">
        <v>19.615673592560054</v>
      </c>
      <c r="C24" s="141">
        <f t="shared" si="0"/>
        <v>2.2676948217131754</v>
      </c>
      <c r="E24" s="151">
        <v>15.903956264637861</v>
      </c>
      <c r="F24" s="141">
        <f t="shared" si="1"/>
        <v>1.839373180125585</v>
      </c>
      <c r="H24" s="151">
        <f t="shared" si="3"/>
        <v>-3.7117173279221927</v>
      </c>
      <c r="I24" s="141">
        <f t="shared" si="4"/>
        <v>-18.922201730202094</v>
      </c>
      <c r="K24" s="207">
        <f t="shared" si="2"/>
        <v>-8.2770860992541131E-3</v>
      </c>
      <c r="L24" s="141">
        <f t="shared" si="5"/>
        <v>-4.2196287882734211E-2</v>
      </c>
      <c r="N24" s="151">
        <f t="shared" si="6"/>
        <v>-3.7398608653708618</v>
      </c>
      <c r="O24" s="141">
        <f t="shared" si="7"/>
        <v>-19.065676474089262</v>
      </c>
      <c r="Q24" s="151">
        <v>3.6420623547923255E-2</v>
      </c>
      <c r="R24" s="141">
        <f t="shared" si="8"/>
        <v>0.18567103176990607</v>
      </c>
      <c r="T24" s="11"/>
    </row>
    <row r="25" spans="1:20" x14ac:dyDescent="0.2">
      <c r="A25" s="10" t="str">
        <f>name!$D21</f>
        <v>61 Caring personal service occupations</v>
      </c>
      <c r="B25" s="151">
        <v>58.131005767511105</v>
      </c>
      <c r="C25" s="141">
        <f t="shared" si="0"/>
        <v>6.7203086418588454</v>
      </c>
      <c r="E25" s="151">
        <v>56.801358094628114</v>
      </c>
      <c r="F25" s="141">
        <f t="shared" si="1"/>
        <v>6.5693650646081734</v>
      </c>
      <c r="H25" s="151">
        <f t="shared" si="3"/>
        <v>-1.3296476728829916</v>
      </c>
      <c r="I25" s="141">
        <f t="shared" si="4"/>
        <v>-2.2873295504309277</v>
      </c>
      <c r="K25" s="207">
        <f t="shared" si="2"/>
        <v>-2.4529126542787816E-2</v>
      </c>
      <c r="L25" s="141">
        <f t="shared" si="5"/>
        <v>-4.2196287882734218E-2</v>
      </c>
      <c r="N25" s="151">
        <f t="shared" si="6"/>
        <v>-1.4995078991192283</v>
      </c>
      <c r="O25" s="141">
        <f t="shared" si="7"/>
        <v>-2.5795320058908904</v>
      </c>
      <c r="Q25" s="151">
        <v>0.19438935277902458</v>
      </c>
      <c r="R25" s="141">
        <f t="shared" si="8"/>
        <v>0.33439874334269137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22.488059503441097</v>
      </c>
      <c r="C26" s="141">
        <f t="shared" si="0"/>
        <v>2.5997606376195623</v>
      </c>
      <c r="E26" s="151">
        <v>21.062604832901187</v>
      </c>
      <c r="F26" s="141">
        <f t="shared" si="1"/>
        <v>2.4359970430353886</v>
      </c>
      <c r="H26" s="151">
        <f t="shared" si="3"/>
        <v>-1.42545467053991</v>
      </c>
      <c r="I26" s="141">
        <f t="shared" si="4"/>
        <v>-6.3387179775195257</v>
      </c>
      <c r="K26" s="207">
        <f t="shared" si="2"/>
        <v>-9.4891263273125769E-3</v>
      </c>
      <c r="L26" s="141">
        <f t="shared" si="5"/>
        <v>-4.2196287882734225E-2</v>
      </c>
      <c r="N26" s="151">
        <f t="shared" si="6"/>
        <v>-0.39825952066897274</v>
      </c>
      <c r="O26" s="141">
        <f t="shared" si="7"/>
        <v>-1.7709821543652156</v>
      </c>
      <c r="Q26" s="151">
        <v>-1.0177060235436248</v>
      </c>
      <c r="R26" s="141">
        <f t="shared" si="8"/>
        <v>-4.525539535271581</v>
      </c>
      <c r="T26" s="11"/>
    </row>
    <row r="27" spans="1:20" x14ac:dyDescent="0.2">
      <c r="A27" s="10" t="str">
        <f>name!$D23</f>
        <v>63 Community and civil enforcement occupations</v>
      </c>
      <c r="B27" s="151">
        <v>0.92324802540605322</v>
      </c>
      <c r="C27" s="141">
        <f t="shared" si="0"/>
        <v>0.10673325881423265</v>
      </c>
      <c r="E27" s="151">
        <v>0.91825612836454951</v>
      </c>
      <c r="F27" s="141">
        <f t="shared" si="1"/>
        <v>0.10620097709619604</v>
      </c>
      <c r="H27" s="151">
        <f t="shared" si="3"/>
        <v>-4.9918970415037123E-3</v>
      </c>
      <c r="I27" s="141">
        <f t="shared" si="4"/>
        <v>-0.54068862365649339</v>
      </c>
      <c r="K27" s="207">
        <f t="shared" si="2"/>
        <v>-3.8957639467199738E-4</v>
      </c>
      <c r="L27" s="141">
        <f t="shared" si="5"/>
        <v>-4.2196287882734218E-2</v>
      </c>
      <c r="N27" s="151">
        <f t="shared" si="6"/>
        <v>1.4872182408872E-2</v>
      </c>
      <c r="O27" s="141">
        <f t="shared" si="7"/>
        <v>1.6108545049236442</v>
      </c>
      <c r="Q27" s="151">
        <v>-1.9474503055703713E-2</v>
      </c>
      <c r="R27" s="141">
        <f t="shared" si="8"/>
        <v>-2.1093468406974001</v>
      </c>
      <c r="T27" s="172"/>
    </row>
    <row r="28" spans="1:20" x14ac:dyDescent="0.2">
      <c r="A28" s="10" t="str">
        <f>name!$D24</f>
        <v>71 Sales occupations</v>
      </c>
      <c r="B28" s="151">
        <v>54.477963592890461</v>
      </c>
      <c r="C28" s="141">
        <f t="shared" si="0"/>
        <v>6.2979940685765348</v>
      </c>
      <c r="E28" s="151">
        <v>52.48145023606957</v>
      </c>
      <c r="F28" s="141">
        <f t="shared" si="1"/>
        <v>6.0697458174580827</v>
      </c>
      <c r="H28" s="151">
        <f t="shared" si="3"/>
        <v>-1.9965133568208913</v>
      </c>
      <c r="I28" s="141">
        <f t="shared" si="4"/>
        <v>-3.6648090808619083</v>
      </c>
      <c r="K28" s="207">
        <f t="shared" si="2"/>
        <v>-2.2987678350307197E-2</v>
      </c>
      <c r="L28" s="141">
        <f t="shared" si="5"/>
        <v>-4.2196287882734218E-2</v>
      </c>
      <c r="N28" s="151">
        <f>H28-(K28+Q28)</f>
        <v>-4.4811280671317091</v>
      </c>
      <c r="O28" s="141">
        <f t="shared" si="7"/>
        <v>-8.2255792463514741</v>
      </c>
      <c r="Q28" s="151">
        <v>2.5076023886611249</v>
      </c>
      <c r="R28" s="141">
        <f t="shared" si="8"/>
        <v>4.6029664533723036</v>
      </c>
      <c r="T28" s="11"/>
    </row>
    <row r="29" spans="1:20" x14ac:dyDescent="0.2">
      <c r="A29" s="10" t="str">
        <f>name!$D25</f>
        <v>72 Customer service occupations</v>
      </c>
      <c r="B29" s="151">
        <v>13.172148960692217</v>
      </c>
      <c r="C29" s="141">
        <f t="shared" si="0"/>
        <v>1.522782985149475</v>
      </c>
      <c r="E29" s="151">
        <v>13.717771793073434</v>
      </c>
      <c r="F29" s="141">
        <f t="shared" si="1"/>
        <v>1.5865298613380634</v>
      </c>
      <c r="H29" s="151">
        <f t="shared" si="3"/>
        <v>0.54562283238121623</v>
      </c>
      <c r="I29" s="141">
        <f t="shared" si="4"/>
        <v>4.1422461438102465</v>
      </c>
      <c r="K29" s="207">
        <f t="shared" si="2"/>
        <v>-5.5581578957962716E-3</v>
      </c>
      <c r="L29" s="141">
        <f t="shared" si="5"/>
        <v>-4.2196287882734218E-2</v>
      </c>
      <c r="N29" s="151">
        <f t="shared" si="6"/>
        <v>0.60819335473105107</v>
      </c>
      <c r="O29" s="141">
        <f t="shared" si="7"/>
        <v>4.6172675130382794</v>
      </c>
      <c r="Q29" s="151">
        <v>-5.7012364454038615E-2</v>
      </c>
      <c r="R29" s="141">
        <f t="shared" si="8"/>
        <v>-0.43282508134528813</v>
      </c>
      <c r="T29" s="11"/>
    </row>
    <row r="30" spans="1:20" x14ac:dyDescent="0.2">
      <c r="A30" s="10" t="str">
        <f>name!$D26</f>
        <v>81 Process, plant and machine operatives</v>
      </c>
      <c r="B30" s="151">
        <v>12.743962550817093</v>
      </c>
      <c r="C30" s="141">
        <f t="shared" si="0"/>
        <v>1.4732819522219052</v>
      </c>
      <c r="E30" s="151">
        <v>10.995451437377282</v>
      </c>
      <c r="F30" s="141">
        <f t="shared" si="1"/>
        <v>1.2716797091711327</v>
      </c>
      <c r="H30" s="151">
        <f t="shared" si="3"/>
        <v>-1.748511113439811</v>
      </c>
      <c r="I30" s="141">
        <f t="shared" si="4"/>
        <v>-13.72030956986533</v>
      </c>
      <c r="K30" s="207">
        <f t="shared" si="2"/>
        <v>-5.3774791256106192E-3</v>
      </c>
      <c r="L30" s="141">
        <f t="shared" si="5"/>
        <v>-4.2196287882734211E-2</v>
      </c>
      <c r="N30" s="151">
        <f t="shared" si="6"/>
        <v>-2.433321711759318</v>
      </c>
      <c r="O30" s="141">
        <f t="shared" si="7"/>
        <v>-19.093917626141351</v>
      </c>
      <c r="Q30" s="151">
        <v>0.69018807744511745</v>
      </c>
      <c r="R30" s="141">
        <f t="shared" si="8"/>
        <v>5.415804344158758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25.119721078559426</v>
      </c>
      <c r="C31" s="141">
        <f t="shared" si="0"/>
        <v>2.9039972114102719</v>
      </c>
      <c r="E31" s="151">
        <v>22.735092146683947</v>
      </c>
      <c r="F31" s="141">
        <f t="shared" si="1"/>
        <v>2.6294286809173695</v>
      </c>
      <c r="H31" s="151">
        <f t="shared" si="3"/>
        <v>-2.3846289318754792</v>
      </c>
      <c r="I31" s="141">
        <f t="shared" si="4"/>
        <v>-9.4930549762785592</v>
      </c>
      <c r="K31" s="207">
        <f t="shared" si="2"/>
        <v>-1.0599589821648804E-2</v>
      </c>
      <c r="L31" s="141">
        <f t="shared" si="5"/>
        <v>-4.2196287882734218E-2</v>
      </c>
      <c r="N31" s="151">
        <f t="shared" si="6"/>
        <v>-2.6536149218876433</v>
      </c>
      <c r="O31" s="141">
        <f t="shared" si="7"/>
        <v>-10.563870966515619</v>
      </c>
      <c r="Q31" s="151">
        <v>0.27958557983381299</v>
      </c>
      <c r="R31" s="141">
        <f t="shared" si="8"/>
        <v>1.1130122781197964</v>
      </c>
      <c r="T31" s="11"/>
    </row>
    <row r="32" spans="1:20" x14ac:dyDescent="0.2">
      <c r="A32" s="10" t="str">
        <f>name!$D28</f>
        <v>91 Elementary trades and related occupations</v>
      </c>
      <c r="B32" s="151">
        <v>11.210781757562081</v>
      </c>
      <c r="C32" s="141">
        <f t="shared" si="0"/>
        <v>1.2960366422809209</v>
      </c>
      <c r="E32" s="151">
        <v>8.6653820382917139</v>
      </c>
      <c r="F32" s="141">
        <f t="shared" si="1"/>
        <v>1.0021953689734124</v>
      </c>
      <c r="H32" s="151">
        <f t="shared" si="3"/>
        <v>-2.5453997192703675</v>
      </c>
      <c r="I32" s="141">
        <f t="shared" si="4"/>
        <v>-22.704926153373762</v>
      </c>
      <c r="K32" s="207">
        <f t="shared" si="2"/>
        <v>-4.7305337443259467E-3</v>
      </c>
      <c r="L32" s="141">
        <f t="shared" si="5"/>
        <v>-4.2196287882734218E-2</v>
      </c>
      <c r="N32" s="151">
        <f>H32-(K32+Q32)</f>
        <v>-2.8562280067828865</v>
      </c>
      <c r="O32" s="141">
        <f t="shared" si="7"/>
        <v>-25.477509673723304</v>
      </c>
      <c r="Q32" s="151">
        <v>0.31555882125684509</v>
      </c>
      <c r="R32" s="141">
        <f t="shared" si="8"/>
        <v>2.8147798082322777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86.066867113344415</v>
      </c>
      <c r="C33" s="141">
        <f t="shared" si="0"/>
        <v>9.9498693202171555</v>
      </c>
      <c r="E33" s="151">
        <v>76.004499317729881</v>
      </c>
      <c r="F33" s="141">
        <f t="shared" si="1"/>
        <v>8.7903057130979221</v>
      </c>
      <c r="H33" s="151">
        <f t="shared" ref="H33" si="9">E33-B33</f>
        <v>-10.062367795614534</v>
      </c>
      <c r="I33" s="141">
        <f>IF(B33&lt;&gt;0,((E33/B33)-1)*100,0)</f>
        <v>-11.691337367215947</v>
      </c>
      <c r="K33" s="207">
        <f t="shared" si="2"/>
        <v>-3.6317023018797114E-2</v>
      </c>
      <c r="L33" s="141">
        <f t="shared" ref="L33" si="10">IF(B33&lt;&gt;0,K33/B33*100,0)</f>
        <v>-4.2196287882734225E-2</v>
      </c>
      <c r="N33" s="151">
        <f>H33-(K33+Q33)</f>
        <v>-8.6858115048796449</v>
      </c>
      <c r="O33" s="141">
        <f t="shared" ref="O33" si="11">IF(B33&lt;&gt;0,N33/B33*100,0)</f>
        <v>-10.091934092873394</v>
      </c>
      <c r="Q33" s="151">
        <v>-1.3402392677160928</v>
      </c>
      <c r="R33" s="141">
        <f t="shared" ref="R33" si="12">IF(B33&lt;&gt;0,Q33/B33*100,0)</f>
        <v>-1.5572069864598252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865.00500000000011</v>
      </c>
      <c r="C35" s="147">
        <f>B35/B$35*100</f>
        <v>100</v>
      </c>
      <c r="D35" s="145"/>
      <c r="E35" s="152">
        <f>SUM(E8:E33)</f>
        <v>864.6400000000001</v>
      </c>
      <c r="F35" s="147">
        <f t="shared" ref="F35" si="13">E35/E$35*100</f>
        <v>100</v>
      </c>
      <c r="G35" s="145"/>
      <c r="H35" s="152">
        <f>E35-B35</f>
        <v>-0.36500000000000909</v>
      </c>
      <c r="I35" s="147">
        <f>IF(B35&lt;&gt;0,((E35/B35)-1)*100,0)</f>
        <v>-4.2196287882734218E-2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Enterprise M3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79.123594705634744</v>
      </c>
      <c r="C44" s="141">
        <f t="shared" ref="C44:C68" si="15">B44/B$71*100</f>
        <v>9.1510449095154911</v>
      </c>
      <c r="E44" s="151">
        <v>78.698359430329802</v>
      </c>
      <c r="F44" s="141">
        <f t="shared" ref="F44:F68" si="16">E44/E$71*100</f>
        <v>8.503536489287681</v>
      </c>
      <c r="H44" s="151">
        <f>E44-B44</f>
        <v>-0.42523527530494221</v>
      </c>
      <c r="I44" s="141">
        <f>IF(B44&gt;0,((E44/B44)-1)*100,0)</f>
        <v>-0.53743169390489953</v>
      </c>
      <c r="K44" s="151">
        <f>(($E$71/$B$71)-1)*B44</f>
        <v>5.5673127020509776</v>
      </c>
      <c r="L44" s="141">
        <f>IF(B44&gt;0,K44/B44*100,0)</f>
        <v>7.0362231680236142</v>
      </c>
      <c r="N44" s="151">
        <f>H44-(K44+Q44)</f>
        <v>-5.2528538546254477</v>
      </c>
      <c r="O44" s="141">
        <f>IF(B44&gt;0,N44/B44*100,0)</f>
        <v>-6.6387957652426639</v>
      </c>
      <c r="Q44" s="151">
        <v>-0.73969412273047208</v>
      </c>
      <c r="R44" s="141">
        <f>IF(B44&gt;0,Q44/B44*100,0)</f>
        <v>-0.93485909668585254</v>
      </c>
      <c r="T44" s="151"/>
    </row>
    <row r="45" spans="1:20" x14ac:dyDescent="0.2">
      <c r="A45" s="135" t="str">
        <f t="shared" si="14"/>
        <v>12 Other managers and proprietors</v>
      </c>
      <c r="B45" s="151">
        <v>31.144545843452661</v>
      </c>
      <c r="C45" s="141">
        <f t="shared" si="15"/>
        <v>3.6020246395554976</v>
      </c>
      <c r="E45" s="151">
        <v>37.240781371961354</v>
      </c>
      <c r="F45" s="141">
        <f t="shared" si="16"/>
        <v>4.0239510147147071</v>
      </c>
      <c r="H45" s="151">
        <f t="shared" ref="H45:H71" si="17">E45-B45</f>
        <v>6.0962355285086929</v>
      </c>
      <c r="I45" s="141">
        <f t="shared" ref="I45:I71" si="18">IF(B45&gt;0,((E45/B45)-1)*100,0)</f>
        <v>19.574006823381794</v>
      </c>
      <c r="K45" s="151">
        <f t="shared" ref="K45:K68" si="19">(($E$71/$B$71)-1)*B45</f>
        <v>2.1913997502127516</v>
      </c>
      <c r="L45" s="141">
        <f t="shared" ref="L45:L68" si="20">IF(B45&gt;0,K45/B45*100,0)</f>
        <v>7.0362231680236142</v>
      </c>
      <c r="N45" s="151">
        <f t="shared" ref="N45:N68" si="21">H45-(K45+Q45)</f>
        <v>3.3706660057353526</v>
      </c>
      <c r="O45" s="141">
        <f t="shared" ref="O45:O68" si="22">IF(B45&gt;0,N45/B45*100,0)</f>
        <v>10.822652616859232</v>
      </c>
      <c r="Q45" s="151">
        <v>0.53416977256058873</v>
      </c>
      <c r="R45" s="141">
        <f>IF(B45&gt;0,Q45/B45*100,0)</f>
        <v>1.7151310384989422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69.911721362644045</v>
      </c>
      <c r="C46" s="141">
        <f t="shared" si="15"/>
        <v>8.085645050268786</v>
      </c>
      <c r="E46" s="151">
        <v>96.924596812940294</v>
      </c>
      <c r="F46" s="141">
        <f t="shared" si="16"/>
        <v>10.472922836949159</v>
      </c>
      <c r="H46" s="151">
        <f t="shared" si="17"/>
        <v>27.012875450296249</v>
      </c>
      <c r="I46" s="141">
        <f t="shared" si="18"/>
        <v>38.638550051107813</v>
      </c>
      <c r="K46" s="151">
        <f t="shared" si="19"/>
        <v>4.9191447356824751</v>
      </c>
      <c r="L46" s="141">
        <f t="shared" si="20"/>
        <v>7.0362231680236142</v>
      </c>
      <c r="N46" s="151">
        <f t="shared" si="21"/>
        <v>21.365630755240364</v>
      </c>
      <c r="O46" s="141">
        <f t="shared" si="22"/>
        <v>30.560870679200107</v>
      </c>
      <c r="Q46" s="151">
        <v>0.72809995937341132</v>
      </c>
      <c r="R46" s="141">
        <f t="shared" ref="R46:R68" si="23">IF(B46&gt;0,Q46/B46*100,0)</f>
        <v>1.0414562038840847</v>
      </c>
      <c r="T46" s="151"/>
    </row>
    <row r="47" spans="1:20" x14ac:dyDescent="0.2">
      <c r="A47" s="135" t="str">
        <f t="shared" si="14"/>
        <v>22 Health professionals</v>
      </c>
      <c r="B47" s="151">
        <v>33.544125103358624</v>
      </c>
      <c r="C47" s="141">
        <f t="shared" si="15"/>
        <v>3.8795481475942148</v>
      </c>
      <c r="E47" s="151">
        <v>33.87378217360947</v>
      </c>
      <c r="F47" s="141">
        <f t="shared" si="16"/>
        <v>3.6601391036426025</v>
      </c>
      <c r="H47" s="151">
        <f t="shared" si="17"/>
        <v>0.32965707025084612</v>
      </c>
      <c r="I47" s="141">
        <f t="shared" si="18"/>
        <v>0.98275650128027969</v>
      </c>
      <c r="K47" s="151">
        <f t="shared" si="19"/>
        <v>2.3602395020333446</v>
      </c>
      <c r="L47" s="141">
        <f t="shared" si="20"/>
        <v>7.0362231680236142</v>
      </c>
      <c r="N47" s="151">
        <f t="shared" si="21"/>
        <v>-1.6342852795592564</v>
      </c>
      <c r="O47" s="141">
        <f t="shared" si="22"/>
        <v>-4.8720462212789171</v>
      </c>
      <c r="Q47" s="151">
        <v>-0.39629715222324213</v>
      </c>
      <c r="R47" s="141">
        <f t="shared" si="23"/>
        <v>-1.181420445464421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39.50688143097944</v>
      </c>
      <c r="C48" s="141">
        <f t="shared" si="15"/>
        <v>4.5691711499559862</v>
      </c>
      <c r="E48" s="151">
        <v>40.682593632306435</v>
      </c>
      <c r="F48" s="141">
        <f t="shared" si="16"/>
        <v>4.395846647063081</v>
      </c>
      <c r="H48" s="151">
        <f t="shared" si="17"/>
        <v>1.1757122013269949</v>
      </c>
      <c r="I48" s="141">
        <f t="shared" si="18"/>
        <v>2.975968131984863</v>
      </c>
      <c r="K48" s="151">
        <f t="shared" si="19"/>
        <v>2.7797923442101946</v>
      </c>
      <c r="L48" s="141">
        <f t="shared" si="20"/>
        <v>7.0362231680236142</v>
      </c>
      <c r="N48" s="151">
        <f t="shared" si="21"/>
        <v>-8.2210927286185953E-2</v>
      </c>
      <c r="O48" s="141">
        <f t="shared" si="22"/>
        <v>-0.20809267729677089</v>
      </c>
      <c r="Q48" s="151">
        <v>-1.5218692155970137</v>
      </c>
      <c r="R48" s="141">
        <f t="shared" si="23"/>
        <v>-3.8521623587419769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67.478814180213675</v>
      </c>
      <c r="C49" s="141">
        <f t="shared" si="15"/>
        <v>7.8042669990069466</v>
      </c>
      <c r="E49" s="151">
        <v>77.722974618101219</v>
      </c>
      <c r="F49" s="141">
        <f t="shared" si="16"/>
        <v>8.3981439448697071</v>
      </c>
      <c r="H49" s="151">
        <f t="shared" si="17"/>
        <v>10.244160437887544</v>
      </c>
      <c r="I49" s="141">
        <f t="shared" si="18"/>
        <v>15.181298845188307</v>
      </c>
      <c r="K49" s="151">
        <f t="shared" si="19"/>
        <v>4.7479599568557989</v>
      </c>
      <c r="L49" s="141">
        <f t="shared" si="20"/>
        <v>7.0362231680236142</v>
      </c>
      <c r="N49" s="151">
        <f t="shared" si="21"/>
        <v>5.4937773339586498</v>
      </c>
      <c r="O49" s="141">
        <f t="shared" si="22"/>
        <v>8.1414847025713595</v>
      </c>
      <c r="Q49" s="151">
        <v>2.4231470730949152E-3</v>
      </c>
      <c r="R49" s="141">
        <f t="shared" si="23"/>
        <v>3.5909745933345653E-3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18.268257286139555</v>
      </c>
      <c r="C50" s="141">
        <f t="shared" si="15"/>
        <v>2.1128165810209509</v>
      </c>
      <c r="E50" s="151">
        <v>18.802898180922256</v>
      </c>
      <c r="F50" s="141">
        <f t="shared" si="16"/>
        <v>2.0316958567272549</v>
      </c>
      <c r="H50" s="151">
        <f t="shared" si="17"/>
        <v>0.53464089478270083</v>
      </c>
      <c r="I50" s="141">
        <f t="shared" si="18"/>
        <v>2.9266113697026919</v>
      </c>
      <c r="K50" s="151">
        <f t="shared" si="19"/>
        <v>1.2853953515615133</v>
      </c>
      <c r="L50" s="141">
        <f t="shared" si="20"/>
        <v>7.0362231680236142</v>
      </c>
      <c r="N50" s="151">
        <f t="shared" si="21"/>
        <v>-0.72058222579868492</v>
      </c>
      <c r="O50" s="141">
        <f t="shared" si="22"/>
        <v>-3.9444497332835531</v>
      </c>
      <c r="Q50" s="151">
        <v>-3.0172230980127578E-2</v>
      </c>
      <c r="R50" s="141">
        <f t="shared" si="23"/>
        <v>-0.16516206503736824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14.668437153130714</v>
      </c>
      <c r="C51" s="141">
        <f t="shared" si="15"/>
        <v>1.6964791304046438</v>
      </c>
      <c r="E51" s="151">
        <v>25.795947341506306</v>
      </c>
      <c r="F51" s="141">
        <f t="shared" si="16"/>
        <v>2.787310702308031</v>
      </c>
      <c r="H51" s="151">
        <f t="shared" si="17"/>
        <v>11.127510188375592</v>
      </c>
      <c r="I51" s="141">
        <f t="shared" si="18"/>
        <v>75.860230181377062</v>
      </c>
      <c r="K51" s="151">
        <f t="shared" si="19"/>
        <v>1.0321039733555668</v>
      </c>
      <c r="L51" s="141">
        <f t="shared" si="20"/>
        <v>7.0362231680236142</v>
      </c>
      <c r="N51" s="151">
        <f t="shared" si="21"/>
        <v>10.272202167507904</v>
      </c>
      <c r="O51" s="141">
        <f t="shared" si="22"/>
        <v>70.029288466600462</v>
      </c>
      <c r="Q51" s="151">
        <v>-0.17679595248788002</v>
      </c>
      <c r="R51" s="141">
        <f t="shared" si="23"/>
        <v>-1.2052814532470222</v>
      </c>
      <c r="T51" s="151"/>
    </row>
    <row r="52" spans="1:20" x14ac:dyDescent="0.2">
      <c r="A52" s="135" t="str">
        <f t="shared" si="14"/>
        <v>33 Protective service occupations</v>
      </c>
      <c r="B52" s="151">
        <v>10.163676449097792</v>
      </c>
      <c r="C52" s="141">
        <f t="shared" si="15"/>
        <v>1.1754807144126795</v>
      </c>
      <c r="E52" s="151">
        <v>9.4322692055454347</v>
      </c>
      <c r="F52" s="141">
        <f t="shared" si="16"/>
        <v>1.0191781118022729</v>
      </c>
      <c r="H52" s="151">
        <f t="shared" si="17"/>
        <v>-0.73140724355235776</v>
      </c>
      <c r="I52" s="141">
        <f t="shared" si="18"/>
        <v>-7.1962861786817651</v>
      </c>
      <c r="K52" s="151">
        <f t="shared" si="19"/>
        <v>0.71513895703437869</v>
      </c>
      <c r="L52" s="141">
        <f t="shared" si="20"/>
        <v>7.0362231680236142</v>
      </c>
      <c r="N52" s="151">
        <f t="shared" si="21"/>
        <v>-1.2292704254928073</v>
      </c>
      <c r="O52" s="141">
        <f t="shared" si="22"/>
        <v>-12.094741815614633</v>
      </c>
      <c r="Q52" s="151">
        <v>-0.21727577509392906</v>
      </c>
      <c r="R52" s="141">
        <f t="shared" si="23"/>
        <v>-2.1377675310907418</v>
      </c>
      <c r="T52" s="151"/>
    </row>
    <row r="53" spans="1:20" x14ac:dyDescent="0.2">
      <c r="A53" s="135" t="str">
        <f t="shared" si="14"/>
        <v>34 Culture, media and sports occupations</v>
      </c>
      <c r="B53" s="151">
        <v>20.786619855218618</v>
      </c>
      <c r="C53" s="141">
        <f t="shared" si="15"/>
        <v>2.4040779810347215</v>
      </c>
      <c r="E53" s="151">
        <v>20.705712449404604</v>
      </c>
      <c r="F53" s="141">
        <f t="shared" si="16"/>
        <v>2.2372992604259219</v>
      </c>
      <c r="H53" s="151">
        <f t="shared" si="17"/>
        <v>-8.0907405814013345E-2</v>
      </c>
      <c r="I53" s="141">
        <f t="shared" si="18"/>
        <v>-0.38922829386183189</v>
      </c>
      <c r="K53" s="151">
        <f t="shared" si="19"/>
        <v>1.4625929621018889</v>
      </c>
      <c r="L53" s="141">
        <f t="shared" si="20"/>
        <v>7.0362231680236142</v>
      </c>
      <c r="N53" s="151">
        <f t="shared" si="21"/>
        <v>-2.1625931651283983</v>
      </c>
      <c r="O53" s="141">
        <f t="shared" si="22"/>
        <v>-10.403775025430434</v>
      </c>
      <c r="Q53" s="151">
        <v>0.61909279721249622</v>
      </c>
      <c r="R53" s="141">
        <f t="shared" si="23"/>
        <v>2.9783235635449832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60.08582223997923</v>
      </c>
      <c r="C54" s="141">
        <f t="shared" si="15"/>
        <v>6.9492299962966353</v>
      </c>
      <c r="E54" s="151">
        <v>64.711950638914431</v>
      </c>
      <c r="F54" s="141">
        <f t="shared" si="16"/>
        <v>6.9922732511107197</v>
      </c>
      <c r="H54" s="151">
        <f t="shared" si="17"/>
        <v>4.6261283989352009</v>
      </c>
      <c r="I54" s="141">
        <f t="shared" si="18"/>
        <v>7.6992012865509496</v>
      </c>
      <c r="K54" s="151">
        <f t="shared" si="19"/>
        <v>4.2277725451469044</v>
      </c>
      <c r="L54" s="141">
        <f t="shared" si="20"/>
        <v>7.036223168023616</v>
      </c>
      <c r="N54" s="151">
        <f t="shared" si="21"/>
        <v>1.2018278076412425</v>
      </c>
      <c r="O54" s="141">
        <f t="shared" si="22"/>
        <v>2.0001853396317237</v>
      </c>
      <c r="Q54" s="151">
        <v>-0.80347195385294601</v>
      </c>
      <c r="R54" s="141">
        <f t="shared" si="23"/>
        <v>-1.3372072211043837</v>
      </c>
      <c r="T54" s="151"/>
    </row>
    <row r="55" spans="1:20" x14ac:dyDescent="0.2">
      <c r="A55" s="135" t="str">
        <f t="shared" si="14"/>
        <v>41 Administrative occupations</v>
      </c>
      <c r="B55" s="151">
        <v>69.759385433578728</v>
      </c>
      <c r="C55" s="141">
        <f t="shared" si="15"/>
        <v>8.0680266276807373</v>
      </c>
      <c r="E55" s="151">
        <v>68.232195799490199</v>
      </c>
      <c r="F55" s="141">
        <f t="shared" si="16"/>
        <v>7.3726437364789055</v>
      </c>
      <c r="H55" s="151">
        <f t="shared" si="17"/>
        <v>-1.5271896340885291</v>
      </c>
      <c r="I55" s="141">
        <f t="shared" si="18"/>
        <v>-2.1892246105617463</v>
      </c>
      <c r="K55" s="151">
        <f t="shared" si="19"/>
        <v>4.908426039748357</v>
      </c>
      <c r="L55" s="141">
        <f t="shared" si="20"/>
        <v>7.0362231680236142</v>
      </c>
      <c r="N55" s="151">
        <f t="shared" si="21"/>
        <v>-5.5945152346077833</v>
      </c>
      <c r="O55" s="141">
        <f t="shared" si="22"/>
        <v>-8.0197312516960029</v>
      </c>
      <c r="Q55" s="151">
        <v>-0.84110043922910249</v>
      </c>
      <c r="R55" s="141">
        <f t="shared" si="23"/>
        <v>-1.2057165268893528</v>
      </c>
      <c r="T55" s="151"/>
    </row>
    <row r="56" spans="1:20" x14ac:dyDescent="0.2">
      <c r="A56" s="135" t="str">
        <f t="shared" si="14"/>
        <v>42 Secretarial and related occupations</v>
      </c>
      <c r="B56" s="151">
        <v>18.400188626781318</v>
      </c>
      <c r="C56" s="141">
        <f t="shared" si="15"/>
        <v>2.1280751095000596</v>
      </c>
      <c r="E56" s="151">
        <v>12.753697641164123</v>
      </c>
      <c r="F56" s="141">
        <f t="shared" si="16"/>
        <v>1.3780659984531378</v>
      </c>
      <c r="H56" s="151">
        <f t="shared" si="17"/>
        <v>-5.646490985617195</v>
      </c>
      <c r="I56" s="141">
        <f t="shared" si="18"/>
        <v>-30.68713642097546</v>
      </c>
      <c r="K56" s="151">
        <f t="shared" si="19"/>
        <v>1.2946783351176332</v>
      </c>
      <c r="L56" s="141">
        <f t="shared" si="20"/>
        <v>7.0362231680236142</v>
      </c>
      <c r="N56" s="151">
        <f t="shared" si="21"/>
        <v>-7.0453479164364587</v>
      </c>
      <c r="O56" s="141">
        <f t="shared" si="22"/>
        <v>-38.289541804924845</v>
      </c>
      <c r="Q56" s="151">
        <v>0.10417859570163046</v>
      </c>
      <c r="R56" s="141">
        <f t="shared" si="23"/>
        <v>0.56618221592576179</v>
      </c>
      <c r="T56" s="151"/>
    </row>
    <row r="57" spans="1:20" x14ac:dyDescent="0.2">
      <c r="A57" s="135" t="str">
        <f t="shared" si="14"/>
        <v>51 Skilled agricultural and related trades</v>
      </c>
      <c r="B57" s="151">
        <v>7.0542339213513285</v>
      </c>
      <c r="C57" s="141">
        <f t="shared" si="15"/>
        <v>0.8158579202155033</v>
      </c>
      <c r="E57" s="151">
        <v>8.4907028461034386</v>
      </c>
      <c r="F57" s="141">
        <f t="shared" si="16"/>
        <v>0.91743972802199969</v>
      </c>
      <c r="H57" s="151">
        <f t="shared" si="17"/>
        <v>1.4364689247521101</v>
      </c>
      <c r="I57" s="141">
        <f t="shared" si="18"/>
        <v>20.36321648484456</v>
      </c>
      <c r="K57" s="151">
        <f t="shared" si="19"/>
        <v>0.49635164150070288</v>
      </c>
      <c r="L57" s="141">
        <f t="shared" si="20"/>
        <v>7.0362231680236142</v>
      </c>
      <c r="N57" s="151">
        <f t="shared" si="21"/>
        <v>0.84373992190641856</v>
      </c>
      <c r="O57" s="141">
        <f t="shared" si="22"/>
        <v>11.960759046459142</v>
      </c>
      <c r="Q57" s="151">
        <v>9.6377361344988699E-2</v>
      </c>
      <c r="R57" s="141">
        <f t="shared" si="23"/>
        <v>1.3662342703617969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24.997714607224495</v>
      </c>
      <c r="C58" s="141">
        <f t="shared" si="15"/>
        <v>2.8911124406949127</v>
      </c>
      <c r="E58" s="151">
        <v>24.823235122408875</v>
      </c>
      <c r="F58" s="141">
        <f t="shared" si="16"/>
        <v>2.6822069376483166</v>
      </c>
      <c r="H58" s="151">
        <f t="shared" si="17"/>
        <v>-0.17447948481562037</v>
      </c>
      <c r="I58" s="141">
        <f t="shared" si="18"/>
        <v>-0.69798174576004568</v>
      </c>
      <c r="K58" s="151">
        <f t="shared" si="19"/>
        <v>1.758894986669953</v>
      </c>
      <c r="L58" s="141">
        <f t="shared" si="20"/>
        <v>7.0362231680236142</v>
      </c>
      <c r="N58" s="151">
        <f t="shared" si="21"/>
        <v>-1.4289145599910826</v>
      </c>
      <c r="O58" s="141">
        <f t="shared" si="22"/>
        <v>-5.716180788695449</v>
      </c>
      <c r="Q58" s="151">
        <v>-0.50445991149449076</v>
      </c>
      <c r="R58" s="141">
        <f t="shared" si="23"/>
        <v>-2.018024125088214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20.460159511457778</v>
      </c>
      <c r="C59" s="141">
        <f t="shared" si="15"/>
        <v>2.3663211870209309</v>
      </c>
      <c r="E59" s="151">
        <v>19.404021370072641</v>
      </c>
      <c r="F59" s="141">
        <f t="shared" si="16"/>
        <v>2.0966485826862065</v>
      </c>
      <c r="H59" s="151">
        <f t="shared" si="17"/>
        <v>-1.0561381413851372</v>
      </c>
      <c r="I59" s="141">
        <f t="shared" si="18"/>
        <v>-5.1619252567102203</v>
      </c>
      <c r="K59" s="151">
        <f t="shared" si="19"/>
        <v>1.4396224837597793</v>
      </c>
      <c r="L59" s="141">
        <f t="shared" si="20"/>
        <v>7.0362231680236142</v>
      </c>
      <c r="N59" s="151">
        <f t="shared" si="21"/>
        <v>-3.6981916843113929</v>
      </c>
      <c r="O59" s="141">
        <f t="shared" si="22"/>
        <v>-18.075087255504481</v>
      </c>
      <c r="Q59" s="151">
        <v>1.2024310591664766</v>
      </c>
      <c r="R59" s="141">
        <f t="shared" si="23"/>
        <v>5.8769388307706496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15.903956264637861</v>
      </c>
      <c r="C60" s="141">
        <f t="shared" si="15"/>
        <v>1.839373180125585</v>
      </c>
      <c r="E60" s="151">
        <v>18.675305329374755</v>
      </c>
      <c r="F60" s="141">
        <f t="shared" si="16"/>
        <v>2.017909159307381</v>
      </c>
      <c r="H60" s="151">
        <f t="shared" si="17"/>
        <v>2.7713490647368939</v>
      </c>
      <c r="I60" s="141">
        <f t="shared" si="18"/>
        <v>17.425532481492901</v>
      </c>
      <c r="K60" s="151">
        <f t="shared" si="19"/>
        <v>1.1190378553247922</v>
      </c>
      <c r="L60" s="141">
        <f t="shared" si="20"/>
        <v>7.0362231680236142</v>
      </c>
      <c r="N60" s="151">
        <f t="shared" si="21"/>
        <v>0.80491305228920718</v>
      </c>
      <c r="O60" s="141">
        <f t="shared" si="22"/>
        <v>5.0610869326830068</v>
      </c>
      <c r="Q60" s="151">
        <v>0.84739815712289457</v>
      </c>
      <c r="R60" s="141">
        <f t="shared" si="23"/>
        <v>5.3282223807862694</v>
      </c>
      <c r="T60" s="151"/>
    </row>
    <row r="61" spans="1:20" x14ac:dyDescent="0.2">
      <c r="A61" s="135" t="str">
        <f t="shared" si="14"/>
        <v>61 Caring personal service occupations</v>
      </c>
      <c r="B61" s="151">
        <v>56.801358094628114</v>
      </c>
      <c r="C61" s="141">
        <f t="shared" si="15"/>
        <v>6.5693650646081734</v>
      </c>
      <c r="E61" s="151">
        <v>63.188965169099717</v>
      </c>
      <c r="F61" s="141">
        <f t="shared" si="16"/>
        <v>6.8277112118386123</v>
      </c>
      <c r="H61" s="151">
        <f t="shared" si="17"/>
        <v>6.3876070744716031</v>
      </c>
      <c r="I61" s="141">
        <f t="shared" si="18"/>
        <v>11.24551822129003</v>
      </c>
      <c r="K61" s="151">
        <f t="shared" si="19"/>
        <v>3.9966703180062799</v>
      </c>
      <c r="L61" s="141">
        <f t="shared" si="20"/>
        <v>7.0362231680236142</v>
      </c>
      <c r="N61" s="151">
        <f t="shared" si="21"/>
        <v>3.120299519360469</v>
      </c>
      <c r="O61" s="141">
        <f t="shared" si="22"/>
        <v>5.4933537225680622</v>
      </c>
      <c r="Q61" s="151">
        <v>-0.7293627628951459</v>
      </c>
      <c r="R61" s="141">
        <f t="shared" si="23"/>
        <v>-1.2840586693016485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21.062604832901187</v>
      </c>
      <c r="C62" s="141">
        <f t="shared" si="15"/>
        <v>2.4359970430353886</v>
      </c>
      <c r="E62" s="151">
        <v>20.069974716800004</v>
      </c>
      <c r="F62" s="141">
        <f t="shared" si="16"/>
        <v>2.1686063544244178</v>
      </c>
      <c r="H62" s="151">
        <f t="shared" si="17"/>
        <v>-0.99263011610118213</v>
      </c>
      <c r="I62" s="141">
        <f t="shared" si="18"/>
        <v>-4.7127604775199838</v>
      </c>
      <c r="K62" s="151">
        <f t="shared" si="19"/>
        <v>1.4820118810418548</v>
      </c>
      <c r="L62" s="141">
        <f t="shared" si="20"/>
        <v>7.0362231680236142</v>
      </c>
      <c r="N62" s="151">
        <f t="shared" si="21"/>
        <v>-1.8445389283021771</v>
      </c>
      <c r="O62" s="141">
        <f t="shared" si="22"/>
        <v>-8.7574112648255404</v>
      </c>
      <c r="Q62" s="151">
        <v>-0.63010306884085976</v>
      </c>
      <c r="R62" s="141">
        <f t="shared" si="23"/>
        <v>-2.9915723807180625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0.91825612836454951</v>
      </c>
      <c r="C63" s="141">
        <f t="shared" si="15"/>
        <v>0.10620097709619604</v>
      </c>
      <c r="E63" s="151">
        <v>0.74014613388164985</v>
      </c>
      <c r="F63" s="141">
        <f t="shared" si="16"/>
        <v>7.9974470909265294E-2</v>
      </c>
      <c r="H63" s="151">
        <f t="shared" si="17"/>
        <v>-0.17810999448289966</v>
      </c>
      <c r="I63" s="141">
        <f t="shared" si="18"/>
        <v>-19.396548411838054</v>
      </c>
      <c r="K63" s="151">
        <f t="shared" si="19"/>
        <v>6.4610550445783094E-2</v>
      </c>
      <c r="L63" s="141">
        <f t="shared" si="20"/>
        <v>7.0362231680236142</v>
      </c>
      <c r="N63" s="151">
        <f t="shared" si="21"/>
        <v>-0.25814585482365182</v>
      </c>
      <c r="O63" s="141">
        <f t="shared" si="22"/>
        <v>-28.112619872564292</v>
      </c>
      <c r="Q63" s="151">
        <v>1.5425309894969092E-2</v>
      </c>
      <c r="R63" s="141">
        <f t="shared" si="23"/>
        <v>1.679848292702623</v>
      </c>
      <c r="T63" s="151"/>
    </row>
    <row r="64" spans="1:20" x14ac:dyDescent="0.2">
      <c r="A64" s="135" t="str">
        <f t="shared" si="14"/>
        <v>71 Sales occupations</v>
      </c>
      <c r="B64" s="151">
        <v>52.48145023606957</v>
      </c>
      <c r="C64" s="141">
        <f t="shared" si="15"/>
        <v>6.0697458174580827</v>
      </c>
      <c r="E64" s="151">
        <v>50.72066441053925</v>
      </c>
      <c r="F64" s="141">
        <f t="shared" si="16"/>
        <v>5.4804829947918021</v>
      </c>
      <c r="H64" s="151">
        <f t="shared" si="17"/>
        <v>-1.7607858255303199</v>
      </c>
      <c r="I64" s="141">
        <f t="shared" si="18"/>
        <v>-3.3550632034938799</v>
      </c>
      <c r="K64" s="151">
        <f t="shared" si="19"/>
        <v>3.6927119604251111</v>
      </c>
      <c r="L64" s="141">
        <f t="shared" si="20"/>
        <v>7.0362231680236142</v>
      </c>
      <c r="N64" s="151">
        <f t="shared" si="21"/>
        <v>-4.2882333554691474</v>
      </c>
      <c r="O64" s="141">
        <f t="shared" si="22"/>
        <v>-8.1709505666859812</v>
      </c>
      <c r="Q64" s="151">
        <v>-1.1652644304862838</v>
      </c>
      <c r="R64" s="141">
        <f t="shared" si="23"/>
        <v>-2.2203358048315103</v>
      </c>
      <c r="T64" s="151"/>
    </row>
    <row r="65" spans="1:20" x14ac:dyDescent="0.2">
      <c r="A65" s="135" t="str">
        <f t="shared" si="14"/>
        <v>72 Customer service occupations</v>
      </c>
      <c r="B65" s="151">
        <v>13.717771793073434</v>
      </c>
      <c r="C65" s="141">
        <f t="shared" si="15"/>
        <v>1.5865298613380634</v>
      </c>
      <c r="E65" s="151">
        <v>16.994939542426231</v>
      </c>
      <c r="F65" s="141">
        <f t="shared" si="16"/>
        <v>1.836341819300539</v>
      </c>
      <c r="H65" s="151">
        <f t="shared" si="17"/>
        <v>3.2771677493527971</v>
      </c>
      <c r="I65" s="141">
        <f t="shared" si="18"/>
        <v>23.889942177107425</v>
      </c>
      <c r="K65" s="151">
        <f t="shared" si="19"/>
        <v>0.96521303704084127</v>
      </c>
      <c r="L65" s="141">
        <f t="shared" si="20"/>
        <v>7.0362231680236142</v>
      </c>
      <c r="N65" s="151">
        <f t="shared" si="21"/>
        <v>2.4139104611843565</v>
      </c>
      <c r="O65" s="141">
        <f t="shared" si="22"/>
        <v>17.596957418428708</v>
      </c>
      <c r="Q65" s="151">
        <v>-0.10195574887240078</v>
      </c>
      <c r="R65" s="141">
        <f t="shared" si="23"/>
        <v>-0.7432384093448885</v>
      </c>
      <c r="T65" s="151"/>
    </row>
    <row r="66" spans="1:20" x14ac:dyDescent="0.2">
      <c r="A66" s="135" t="str">
        <f t="shared" si="14"/>
        <v>81 Process, plant and machine operatives</v>
      </c>
      <c r="B66" s="151">
        <v>10.995451437377282</v>
      </c>
      <c r="C66" s="141">
        <f t="shared" si="15"/>
        <v>1.2716797091711327</v>
      </c>
      <c r="E66" s="151">
        <v>11.291138153967838</v>
      </c>
      <c r="F66" s="141">
        <f t="shared" si="16"/>
        <v>1.2200331238525219</v>
      </c>
      <c r="H66" s="151">
        <f t="shared" si="17"/>
        <v>0.29568671659055568</v>
      </c>
      <c r="I66" s="141">
        <f t="shared" si="18"/>
        <v>2.6891730482790033</v>
      </c>
      <c r="K66" s="151">
        <f t="shared" si="19"/>
        <v>0.77366450146552579</v>
      </c>
      <c r="L66" s="141">
        <f t="shared" si="20"/>
        <v>7.0362231680236142</v>
      </c>
      <c r="N66" s="151">
        <f t="shared" si="21"/>
        <v>-0.14803816012415799</v>
      </c>
      <c r="O66" s="141">
        <f t="shared" si="22"/>
        <v>-1.3463581824473883</v>
      </c>
      <c r="Q66" s="151">
        <v>-0.32993962475081212</v>
      </c>
      <c r="R66" s="141">
        <f t="shared" si="23"/>
        <v>-3.0006919372972267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22.735092146683947</v>
      </c>
      <c r="C67" s="141">
        <f t="shared" si="15"/>
        <v>2.6294286809173695</v>
      </c>
      <c r="E67" s="151">
        <v>22.863812041297166</v>
      </c>
      <c r="F67" s="141">
        <f t="shared" si="16"/>
        <v>2.47048682316567</v>
      </c>
      <c r="H67" s="151">
        <f t="shared" si="17"/>
        <v>0.12871989461321931</v>
      </c>
      <c r="I67" s="141">
        <f t="shared" si="18"/>
        <v>0.56617274204446844</v>
      </c>
      <c r="K67" s="151">
        <f t="shared" si="19"/>
        <v>1.5996918208964932</v>
      </c>
      <c r="L67" s="141">
        <f t="shared" si="20"/>
        <v>7.0362231680236142</v>
      </c>
      <c r="N67" s="151">
        <f t="shared" si="21"/>
        <v>-1.3870534858071621</v>
      </c>
      <c r="O67" s="141">
        <f t="shared" si="22"/>
        <v>-6.1009362832491201</v>
      </c>
      <c r="Q67" s="151">
        <v>-8.3918440476111703E-2</v>
      </c>
      <c r="R67" s="141">
        <f t="shared" si="23"/>
        <v>-0.36911414273001625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8.6653820382917139</v>
      </c>
      <c r="C68" s="141">
        <f t="shared" si="15"/>
        <v>1.0021953689734124</v>
      </c>
      <c r="E68" s="151">
        <v>18.084643969725438</v>
      </c>
      <c r="F68" s="141">
        <f t="shared" si="16"/>
        <v>1.9540868577886721</v>
      </c>
      <c r="H68" s="151">
        <f t="shared" si="17"/>
        <v>9.4192619314337236</v>
      </c>
      <c r="I68" s="141">
        <f t="shared" si="18"/>
        <v>108.69990370661866</v>
      </c>
      <c r="K68" s="151">
        <f t="shared" si="19"/>
        <v>0.60971561857603851</v>
      </c>
      <c r="L68" s="141">
        <f t="shared" si="20"/>
        <v>7.0362231680236142</v>
      </c>
      <c r="N68" s="151">
        <f t="shared" si="21"/>
        <v>8.7825715766112644</v>
      </c>
      <c r="O68" s="141">
        <f t="shared" si="22"/>
        <v>101.35238744006551</v>
      </c>
      <c r="Q68" s="151">
        <v>2.697473624642132E-2</v>
      </c>
      <c r="R68" s="141">
        <f t="shared" si="23"/>
        <v>0.31129309852954962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76.004499317729881</v>
      </c>
      <c r="C69" s="141">
        <f t="shared" ref="C69" si="25">B69/B$71*100</f>
        <v>8.7903057130979221</v>
      </c>
      <c r="E69" s="151">
        <v>64.552691898106829</v>
      </c>
      <c r="F69" s="141">
        <f t="shared" ref="F69" si="26">E69/E$71*100</f>
        <v>6.9750649824314417</v>
      </c>
      <c r="H69" s="151">
        <f t="shared" ref="H69" si="27">E69-B69</f>
        <v>-11.451807419623051</v>
      </c>
      <c r="I69" s="141">
        <f t="shared" ref="I69" si="28">IF(B69&gt;0,((E69/B69)-1)*100,0)</f>
        <v>-15.067275651339818</v>
      </c>
      <c r="K69" s="151">
        <f t="shared" ref="K69" si="29">(($E$71/$B$71)-1)*B69</f>
        <v>5.3478461897344598</v>
      </c>
      <c r="L69" s="141">
        <f t="shared" ref="L69" si="30">IF(B69&gt;0,K69/B69*100,0)</f>
        <v>7.0362231680236142</v>
      </c>
      <c r="N69" s="151">
        <f t="shared" ref="N69" si="31">H69-(K69+Q69)</f>
        <v>-20.89476354367843</v>
      </c>
      <c r="O69" s="141">
        <f t="shared" ref="O69" si="32">IF(B69&gt;0,N69/B69*100,0)</f>
        <v>-27.491482387548892</v>
      </c>
      <c r="Q69" s="151">
        <v>4.0951099343209174</v>
      </c>
      <c r="R69" s="141">
        <f t="shared" ref="R69" si="33">IF(B69&gt;0,Q69/B69*100,0)</f>
        <v>5.3879835681854615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864.6400000000001</v>
      </c>
      <c r="C71" s="147">
        <f>B71/B$71*100</f>
        <v>100</v>
      </c>
      <c r="D71" s="145"/>
      <c r="E71" s="152">
        <f>SUM(E44:E69)</f>
        <v>925.4779999999995</v>
      </c>
      <c r="F71" s="147">
        <f>E71/E$71*100</f>
        <v>100</v>
      </c>
      <c r="G71" s="145"/>
      <c r="H71" s="152">
        <f t="shared" si="17"/>
        <v>60.837999999999397</v>
      </c>
      <c r="I71" s="147">
        <f t="shared" si="18"/>
        <v>7.0362231680236142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Enterprise M3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Enterprise M3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Enterprise M3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Enterprise M3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79.123594705634559</v>
      </c>
      <c r="C7" s="11">
        <f t="shared" si="2"/>
        <v>78.698359430329816</v>
      </c>
      <c r="D7" s="11">
        <f t="shared" si="2"/>
        <v>-0.42523527530474925</v>
      </c>
      <c r="E7" s="11">
        <f t="shared" si="2"/>
        <v>38.471432929920411</v>
      </c>
      <c r="F7" s="11">
        <f t="shared" si="2"/>
        <v>38.046197654615646</v>
      </c>
      <c r="G7" s="200">
        <f>IF(B7&gt;0,(1+(E7/B7))^(1/($C$6-$B$6))-1,0)</f>
        <v>2.6767696179831546E-2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51.349864071416398</v>
      </c>
      <c r="R7" s="11">
        <v>46.52872169659905</v>
      </c>
      <c r="S7" s="345">
        <f>R7-Q7</f>
        <v>-4.8211423748173488</v>
      </c>
      <c r="T7" s="345">
        <v>21.37451591009269</v>
      </c>
      <c r="U7" s="345">
        <f>SUM(S7:T7)</f>
        <v>16.553373535275341</v>
      </c>
      <c r="V7" s="346">
        <f>IF(Q7&gt;0,(1+(T7/Q7))^(1/($C$6-$B$6))-1,0)</f>
        <v>2.3472195141855057E-2</v>
      </c>
      <c r="X7" s="10" t="str">
        <f>name!B4</f>
        <v>Agriculture</v>
      </c>
      <c r="Y7" s="11">
        <v>5.9030000000000085</v>
      </c>
      <c r="Z7" s="11">
        <v>6.2839999999999998</v>
      </c>
      <c r="AA7" s="345">
        <f>Z7-Y7</f>
        <v>0.38099999999999135</v>
      </c>
      <c r="AB7" s="11">
        <v>3.1276828866132327</v>
      </c>
      <c r="AC7" s="345">
        <f>SUM(AA7:AB7)</f>
        <v>3.508682886613224</v>
      </c>
      <c r="AD7" s="348">
        <f>IF(Y7&gt;0,(1+(AB7/Y7))^(1/($C$6-$B$6))-1,0)</f>
        <v>2.8750013537218289E-2</v>
      </c>
    </row>
    <row r="8" spans="1:30" x14ac:dyDescent="0.2">
      <c r="A8" s="10" t="str">
        <f>name!D5</f>
        <v>12 Other managers and proprietors</v>
      </c>
      <c r="B8" s="11">
        <f t="shared" si="2"/>
        <v>31.144545843452633</v>
      </c>
      <c r="C8" s="11">
        <f t="shared" si="2"/>
        <v>37.240781371961354</v>
      </c>
      <c r="D8" s="11">
        <f t="shared" si="2"/>
        <v>6.0962355285087177</v>
      </c>
      <c r="E8" s="11">
        <f t="shared" si="2"/>
        <v>19.293299751962781</v>
      </c>
      <c r="F8" s="11">
        <f t="shared" si="2"/>
        <v>25.389535280471492</v>
      </c>
      <c r="G8" s="200">
        <f t="shared" ref="G8:G33" si="3">IF(B8&gt;0,(1+(E8/B8))^(1/($C$6-$B$6))-1,0)</f>
        <v>3.2662251094446093E-2</v>
      </c>
      <c r="H8" s="11"/>
      <c r="I8" s="10" t="str">
        <f>name!E4</f>
        <v>Managers, directors and senior officials</v>
      </c>
      <c r="J8" s="11">
        <f t="array" ref="J8:J16">MMULT(aggregation!$B$13:$AA$21,B7:B32)</f>
        <v>110.26814054908719</v>
      </c>
      <c r="K8" s="11">
        <f t="array" ref="K8:K16">MMULT(aggregation!$B$13:$AA$21,C7:C32)</f>
        <v>115.93914080229118</v>
      </c>
      <c r="L8" s="11">
        <f t="array" ref="L8:L16">MMULT(aggregation!$B$13:$AA$21,D7:D32)</f>
        <v>5.6710002532039683</v>
      </c>
      <c r="M8" s="11">
        <f t="array" ref="M8:M16">MMULT(aggregation!$B$13:$AA$21,E7:E32)</f>
        <v>57.764732681883189</v>
      </c>
      <c r="N8" s="11">
        <f t="array" ref="N8:N16">MMULT(aggregation!$B$13:$AA$21,F7:F32)</f>
        <v>63.435732935087138</v>
      </c>
      <c r="O8" s="11"/>
      <c r="P8" s="10" t="str">
        <f>name!D5</f>
        <v>12 Other managers and proprietors</v>
      </c>
      <c r="Q8" s="11">
        <v>16.887687568447173</v>
      </c>
      <c r="R8" s="11">
        <v>21.634286676776355</v>
      </c>
      <c r="S8" s="345">
        <f t="shared" ref="S8:S31" si="4">R8-Q8</f>
        <v>4.7465991083291819</v>
      </c>
      <c r="T8" s="345">
        <v>10.055180894087629</v>
      </c>
      <c r="U8" s="345">
        <f t="shared" ref="U8:U31" si="5">SUM(S8:T8)</f>
        <v>14.801780002416811</v>
      </c>
      <c r="V8" s="346">
        <f t="shared" ref="V8:V33" si="6">IF(Q8&gt;0,(1+(T8/Q8))^(1/($C$6-$B$6))-1,0)</f>
        <v>3.1632248714820399E-2</v>
      </c>
      <c r="X8" s="10" t="str">
        <f>name!B5</f>
        <v>Mining and quarrying</v>
      </c>
      <c r="Y8" s="11">
        <v>0.46099999999999952</v>
      </c>
      <c r="Z8" s="11">
        <v>0.36600000000000033</v>
      </c>
      <c r="AA8" s="345">
        <f t="shared" ref="AA8:AA29" si="7">Z8-Y8</f>
        <v>-9.4999999999999196E-2</v>
      </c>
      <c r="AB8" s="11">
        <v>0.16649579531498845</v>
      </c>
      <c r="AC8" s="345">
        <f t="shared" ref="AC8:AC29" si="8">SUM(AA8:AB8)</f>
        <v>7.1495795314989258E-2</v>
      </c>
      <c r="AD8" s="348">
        <f t="shared" ref="AD8:AD29" si="9">IF(Y8&gt;0,(1+(AB8/Y8))^(1/($C$6-$B$6))-1,0)</f>
        <v>2.0768656692513154E-2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69.911721362644272</v>
      </c>
      <c r="C9" s="11">
        <f t="shared" si="2"/>
        <v>96.924596812940294</v>
      </c>
      <c r="D9" s="11">
        <f t="shared" si="2"/>
        <v>27.012875450296022</v>
      </c>
      <c r="E9" s="11">
        <f t="shared" si="2"/>
        <v>33.066459669380066</v>
      </c>
      <c r="F9" s="11">
        <f t="shared" si="2"/>
        <v>60.079335119676088</v>
      </c>
      <c r="G9" s="200">
        <f t="shared" si="3"/>
        <v>2.6155116053305338E-2</v>
      </c>
      <c r="H9" s="11"/>
      <c r="I9" s="10" t="str">
        <f>name!E5</f>
        <v>Professional occupations</v>
      </c>
      <c r="J9" s="11">
        <v>210.44154207719603</v>
      </c>
      <c r="K9" s="11">
        <v>249.20394723695728</v>
      </c>
      <c r="L9" s="11">
        <v>38.762405159761215</v>
      </c>
      <c r="M9" s="11">
        <v>105.44073724712214</v>
      </c>
      <c r="N9" s="11">
        <v>144.20314240688336</v>
      </c>
      <c r="O9" s="11"/>
      <c r="P9" s="10" t="str">
        <f>name!D6</f>
        <v>21 Science, research, engineering and technology professionals</v>
      </c>
      <c r="Q9" s="11">
        <v>53.630281603136261</v>
      </c>
      <c r="R9" s="11">
        <v>70.615995212553827</v>
      </c>
      <c r="S9" s="345">
        <f t="shared" si="4"/>
        <v>16.985713609417566</v>
      </c>
      <c r="T9" s="345">
        <v>21.35749521903595</v>
      </c>
      <c r="U9" s="345">
        <f t="shared" si="5"/>
        <v>38.343208828453513</v>
      </c>
      <c r="V9" s="346">
        <f t="shared" si="6"/>
        <v>2.2598991427946968E-2</v>
      </c>
      <c r="X9" s="10" t="str">
        <f>name!B6</f>
        <v>Food drink and tobacco</v>
      </c>
      <c r="Y9" s="11">
        <v>4.4270000000000085</v>
      </c>
      <c r="Z9" s="11">
        <v>5.3969999999999949</v>
      </c>
      <c r="AA9" s="345">
        <f t="shared" si="7"/>
        <v>0.96999999999998643</v>
      </c>
      <c r="AB9" s="11">
        <v>2.2447160267374802</v>
      </c>
      <c r="AC9" s="345">
        <f t="shared" si="8"/>
        <v>3.2147160267374666</v>
      </c>
      <c r="AD9" s="348">
        <f t="shared" si="9"/>
        <v>2.7720931977014418E-2</v>
      </c>
    </row>
    <row r="10" spans="1:30" x14ac:dyDescent="0.2">
      <c r="A10" s="10" t="str">
        <f>name!D7</f>
        <v>22 Health professionals</v>
      </c>
      <c r="B10" s="11">
        <f t="shared" si="2"/>
        <v>33.544125103358624</v>
      </c>
      <c r="C10" s="11">
        <f t="shared" si="2"/>
        <v>33.873782173609527</v>
      </c>
      <c r="D10" s="11">
        <f t="shared" si="2"/>
        <v>0.32965707025090513</v>
      </c>
      <c r="E10" s="11">
        <f t="shared" si="2"/>
        <v>17.661557676521241</v>
      </c>
      <c r="F10" s="11">
        <f t="shared" si="2"/>
        <v>17.991214746772147</v>
      </c>
      <c r="G10" s="200">
        <f t="shared" si="3"/>
        <v>2.86006146167328E-2</v>
      </c>
      <c r="H10" s="11"/>
      <c r="I10" s="10" t="str">
        <f>name!E6</f>
        <v>Associate professional occupations</v>
      </c>
      <c r="J10" s="11">
        <v>123.9728129835658</v>
      </c>
      <c r="K10" s="11">
        <v>139.44877781629313</v>
      </c>
      <c r="L10" s="11">
        <v>15.47596483272731</v>
      </c>
      <c r="M10" s="11">
        <v>61.592943897198694</v>
      </c>
      <c r="N10" s="11">
        <v>77.06890872992598</v>
      </c>
      <c r="O10" s="11"/>
      <c r="P10" s="10" t="str">
        <f>name!D7</f>
        <v>22 Health professionals</v>
      </c>
      <c r="Q10" s="11">
        <v>7.8187392841682506</v>
      </c>
      <c r="R10" s="11">
        <v>8.0805657058381151</v>
      </c>
      <c r="S10" s="345">
        <f t="shared" si="4"/>
        <v>0.26182642166986447</v>
      </c>
      <c r="T10" s="345">
        <v>2.9118005521835508</v>
      </c>
      <c r="U10" s="345">
        <f t="shared" si="5"/>
        <v>3.1736269738534153</v>
      </c>
      <c r="V10" s="346">
        <f t="shared" si="6"/>
        <v>2.1328982017179809E-2</v>
      </c>
      <c r="X10" s="10" t="str">
        <f>name!B7</f>
        <v>Engineering</v>
      </c>
      <c r="Y10" s="11">
        <v>12.445999999999996</v>
      </c>
      <c r="Z10" s="11">
        <v>9.6639999999999713</v>
      </c>
      <c r="AA10" s="345">
        <f t="shared" si="7"/>
        <v>-2.7820000000000249</v>
      </c>
      <c r="AB10" s="11">
        <v>4.7113509789875891</v>
      </c>
      <c r="AC10" s="345">
        <f t="shared" si="8"/>
        <v>1.9293509789875642</v>
      </c>
      <c r="AD10" s="348">
        <f t="shared" si="9"/>
        <v>2.1632489991457504E-2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39.506881430979419</v>
      </c>
      <c r="C11" s="11">
        <f t="shared" si="2"/>
        <v>40.682593632306379</v>
      </c>
      <c r="D11" s="11">
        <f t="shared" si="2"/>
        <v>1.1757122013269528</v>
      </c>
      <c r="E11" s="11">
        <f t="shared" si="2"/>
        <v>20.17302292130006</v>
      </c>
      <c r="F11" s="11">
        <f t="shared" si="2"/>
        <v>21.348735122627019</v>
      </c>
      <c r="G11" s="200">
        <f t="shared" si="3"/>
        <v>2.7883018717679731E-2</v>
      </c>
      <c r="H11" s="11"/>
      <c r="I11" s="10" t="str">
        <f>name!E7</f>
        <v>Administrative and secretarial occupations</v>
      </c>
      <c r="J11" s="11">
        <v>88.159574060359944</v>
      </c>
      <c r="K11" s="11">
        <v>80.98589344065438</v>
      </c>
      <c r="L11" s="11">
        <v>-7.1736806197055811</v>
      </c>
      <c r="M11" s="11">
        <v>43.605043206500426</v>
      </c>
      <c r="N11" s="11">
        <v>36.431362586794855</v>
      </c>
      <c r="O11" s="11"/>
      <c r="P11" s="10" t="str">
        <f>name!D8</f>
        <v>23 Teaching and other educational professionals</v>
      </c>
      <c r="Q11" s="11">
        <v>12.340218392042262</v>
      </c>
      <c r="R11" s="11">
        <v>13.130917739202888</v>
      </c>
      <c r="S11" s="345">
        <f t="shared" si="4"/>
        <v>0.79069934716062562</v>
      </c>
      <c r="T11" s="345">
        <v>5.4044871681869076</v>
      </c>
      <c r="U11" s="345">
        <f t="shared" si="5"/>
        <v>6.1951865153475332</v>
      </c>
      <c r="V11" s="346">
        <f t="shared" si="6"/>
        <v>2.4510459956703867E-2</v>
      </c>
      <c r="X11" s="10" t="str">
        <f>name!B8</f>
        <v>Rest of manufacturing</v>
      </c>
      <c r="Y11" s="11">
        <v>32.335000000000051</v>
      </c>
      <c r="Z11" s="11">
        <v>26.978999999999974</v>
      </c>
      <c r="AA11" s="345">
        <f t="shared" si="7"/>
        <v>-5.3560000000000763</v>
      </c>
      <c r="AB11" s="11">
        <v>12.415785640796953</v>
      </c>
      <c r="AC11" s="345">
        <f t="shared" si="8"/>
        <v>7.0597856407968766</v>
      </c>
      <c r="AD11" s="348">
        <f t="shared" si="9"/>
        <v>2.1900284179987795E-2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67.478814180213732</v>
      </c>
      <c r="C12" s="11">
        <f t="shared" si="2"/>
        <v>77.722974618101077</v>
      </c>
      <c r="D12" s="11">
        <f t="shared" si="2"/>
        <v>10.244160437887334</v>
      </c>
      <c r="E12" s="11">
        <f t="shared" si="2"/>
        <v>34.539696979920777</v>
      </c>
      <c r="F12" s="11">
        <f t="shared" si="2"/>
        <v>44.783857417808107</v>
      </c>
      <c r="G12" s="200">
        <f t="shared" si="3"/>
        <v>2.7939218807110811E-2</v>
      </c>
      <c r="H12" s="11"/>
      <c r="I12" s="10" t="str">
        <f>name!E8</f>
        <v>Skilled trades occupations</v>
      </c>
      <c r="J12" s="11">
        <v>68.416064304671409</v>
      </c>
      <c r="K12" s="11">
        <v>71.393264667959755</v>
      </c>
      <c r="L12" s="11">
        <v>2.9772003632883512</v>
      </c>
      <c r="M12" s="11">
        <v>30.194668383744137</v>
      </c>
      <c r="N12" s="11">
        <v>33.171868747032491</v>
      </c>
      <c r="O12" s="11"/>
      <c r="P12" s="10" t="str">
        <f>name!D9</f>
        <v>24 Business, media and public service professionals</v>
      </c>
      <c r="Q12" s="11">
        <v>37.632483043106106</v>
      </c>
      <c r="R12" s="11">
        <v>42.954268524886686</v>
      </c>
      <c r="S12" s="345">
        <f t="shared" si="4"/>
        <v>5.3217854817805801</v>
      </c>
      <c r="T12" s="345">
        <v>17.096976495054246</v>
      </c>
      <c r="U12" s="345">
        <f t="shared" si="5"/>
        <v>22.418761976834826</v>
      </c>
      <c r="V12" s="346">
        <f t="shared" si="6"/>
        <v>2.528330493551123E-2</v>
      </c>
      <c r="X12" s="10" t="str">
        <f>name!B9</f>
        <v>Electricity and gas</v>
      </c>
      <c r="Y12" s="11">
        <v>3.7940000000000005</v>
      </c>
      <c r="Z12" s="11">
        <v>3.706</v>
      </c>
      <c r="AA12" s="345">
        <f t="shared" si="7"/>
        <v>-8.8000000000000522E-2</v>
      </c>
      <c r="AB12" s="11">
        <v>1.607006010101548</v>
      </c>
      <c r="AC12" s="345">
        <f t="shared" si="8"/>
        <v>1.5190060101015475</v>
      </c>
      <c r="AD12" s="348">
        <f t="shared" si="9"/>
        <v>2.3823645770354229E-2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18.268257286139566</v>
      </c>
      <c r="C13" s="11">
        <f t="shared" si="2"/>
        <v>18.802898180922252</v>
      </c>
      <c r="D13" s="11">
        <f t="shared" si="2"/>
        <v>0.53464089478268884</v>
      </c>
      <c r="E13" s="11">
        <f t="shared" si="2"/>
        <v>7.4227601905523759</v>
      </c>
      <c r="F13" s="11">
        <f t="shared" si="2"/>
        <v>7.9574010853350643</v>
      </c>
      <c r="G13" s="200">
        <f t="shared" si="3"/>
        <v>2.2992097869448225E-2</v>
      </c>
      <c r="H13" s="11"/>
      <c r="I13" s="10" t="str">
        <f>name!E9</f>
        <v>Caring, leisure and other service occupations</v>
      </c>
      <c r="J13" s="11">
        <v>78.782219055893876</v>
      </c>
      <c r="K13" s="11">
        <v>83.999086019781359</v>
      </c>
      <c r="L13" s="11">
        <v>5.2168669638874814</v>
      </c>
      <c r="M13" s="11">
        <v>43.735064820173903</v>
      </c>
      <c r="N13" s="11">
        <v>48.951931784061372</v>
      </c>
      <c r="O13" s="11"/>
      <c r="P13" s="10" t="str">
        <f>name!D10</f>
        <v>31 Science, engineering and technology associate professionals</v>
      </c>
      <c r="Q13" s="11">
        <v>12.545400665550588</v>
      </c>
      <c r="R13" s="11">
        <v>11.623690368334538</v>
      </c>
      <c r="S13" s="345">
        <f t="shared" si="4"/>
        <v>-0.92171029721605002</v>
      </c>
      <c r="T13" s="345">
        <v>4.1947514002964095</v>
      </c>
      <c r="U13" s="345">
        <f t="shared" si="5"/>
        <v>3.2730411030803594</v>
      </c>
      <c r="V13" s="346">
        <f t="shared" si="6"/>
        <v>1.9416497258321952E-2</v>
      </c>
      <c r="X13" s="10" t="str">
        <f>name!B10</f>
        <v>Water and sewerage</v>
      </c>
      <c r="Y13" s="11">
        <v>4.2109999999999825</v>
      </c>
      <c r="Z13" s="11">
        <v>5.0509999999999895</v>
      </c>
      <c r="AA13" s="345">
        <f t="shared" si="7"/>
        <v>0.84000000000000696</v>
      </c>
      <c r="AB13" s="11">
        <v>1.9864714488669759</v>
      </c>
      <c r="AC13" s="345">
        <f t="shared" si="8"/>
        <v>2.8264714488669829</v>
      </c>
      <c r="AD13" s="348">
        <f t="shared" si="9"/>
        <v>2.6097476519979734E-2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14.668437153130693</v>
      </c>
      <c r="C14" s="11">
        <f t="shared" si="2"/>
        <v>25.795947341506359</v>
      </c>
      <c r="D14" s="11">
        <f t="shared" si="2"/>
        <v>11.127510188375663</v>
      </c>
      <c r="E14" s="11">
        <f t="shared" si="2"/>
        <v>13.225999206292396</v>
      </c>
      <c r="F14" s="11">
        <f t="shared" si="2"/>
        <v>24.353509394668055</v>
      </c>
      <c r="G14" s="200">
        <f t="shared" si="3"/>
        <v>4.3779868697881197E-2</v>
      </c>
      <c r="H14" s="11"/>
      <c r="I14" s="10" t="str">
        <f>name!E10</f>
        <v>Sales and customer service occupations</v>
      </c>
      <c r="J14" s="11">
        <v>66.199222029143058</v>
      </c>
      <c r="K14" s="11">
        <v>67.715603952965523</v>
      </c>
      <c r="L14" s="11">
        <v>1.5163819238224616</v>
      </c>
      <c r="M14" s="11">
        <v>29.813558070123396</v>
      </c>
      <c r="N14" s="11">
        <v>31.329939993945864</v>
      </c>
      <c r="O14" s="11"/>
      <c r="P14" s="10" t="str">
        <f>name!D11</f>
        <v>32 Health and social care associate professionals</v>
      </c>
      <c r="Q14" s="11">
        <v>3.006309302920577</v>
      </c>
      <c r="R14" s="11">
        <v>4.3872815590384269</v>
      </c>
      <c r="S14" s="345">
        <f t="shared" si="4"/>
        <v>1.3809722561178499</v>
      </c>
      <c r="T14" s="345">
        <v>1.8520817329755961</v>
      </c>
      <c r="U14" s="345">
        <f t="shared" si="5"/>
        <v>3.2330539890934462</v>
      </c>
      <c r="V14" s="346">
        <f t="shared" si="6"/>
        <v>3.251710188723278E-2</v>
      </c>
      <c r="X14" s="10" t="str">
        <f>name!B11</f>
        <v>Construction</v>
      </c>
      <c r="Y14" s="11">
        <v>62.179000000000066</v>
      </c>
      <c r="Z14" s="11">
        <v>72.454999999999941</v>
      </c>
      <c r="AA14" s="345">
        <f t="shared" si="7"/>
        <v>10.275999999999875</v>
      </c>
      <c r="AB14" s="11">
        <v>28.10302050388913</v>
      </c>
      <c r="AC14" s="345">
        <f t="shared" si="8"/>
        <v>38.379020503889009</v>
      </c>
      <c r="AD14" s="348">
        <f t="shared" si="9"/>
        <v>2.5173022376736354E-2</v>
      </c>
    </row>
    <row r="15" spans="1:30" x14ac:dyDescent="0.2">
      <c r="A15" s="10" t="str">
        <f>name!D12</f>
        <v>33 Protective service occupations</v>
      </c>
      <c r="B15" s="11">
        <f t="shared" si="2"/>
        <v>10.16367644909778</v>
      </c>
      <c r="C15" s="11">
        <f t="shared" si="2"/>
        <v>9.4322692055454507</v>
      </c>
      <c r="D15" s="11">
        <f t="shared" si="2"/>
        <v>-0.73140724355233055</v>
      </c>
      <c r="E15" s="11">
        <f t="shared" si="2"/>
        <v>3.1114134276090613</v>
      </c>
      <c r="F15" s="11">
        <f t="shared" si="2"/>
        <v>2.3800061840567306</v>
      </c>
      <c r="G15" s="200">
        <f t="shared" si="3"/>
        <v>1.796405394373024E-2</v>
      </c>
      <c r="H15" s="11"/>
      <c r="I15" s="10" t="str">
        <f>name!E11</f>
        <v>Process, plant and machine operatives</v>
      </c>
      <c r="J15" s="11">
        <v>33.730543584061273</v>
      </c>
      <c r="K15" s="11">
        <v>34.154950195265059</v>
      </c>
      <c r="L15" s="11">
        <v>0.42440661120377676</v>
      </c>
      <c r="M15" s="11">
        <v>16.47983313116374</v>
      </c>
      <c r="N15" s="11">
        <v>16.904239742367515</v>
      </c>
      <c r="O15" s="11"/>
      <c r="P15" s="10" t="str">
        <f>name!D12</f>
        <v>33 Protective service occupations</v>
      </c>
      <c r="Q15" s="11">
        <v>7.5712872262745323</v>
      </c>
      <c r="R15" s="11">
        <v>6.4277567640440081</v>
      </c>
      <c r="S15" s="345">
        <f t="shared" si="4"/>
        <v>-1.1435304622305242</v>
      </c>
      <c r="T15" s="345">
        <v>1.8350606824583009</v>
      </c>
      <c r="U15" s="345">
        <f t="shared" si="5"/>
        <v>0.69153022022777666</v>
      </c>
      <c r="V15" s="346">
        <f t="shared" si="6"/>
        <v>1.4573281364416379E-2</v>
      </c>
      <c r="X15" s="10" t="str">
        <f>name!B12</f>
        <v>Wholesale and retail trade</v>
      </c>
      <c r="Y15" s="11">
        <v>137.79900000000023</v>
      </c>
      <c r="Z15" s="11">
        <v>141.43</v>
      </c>
      <c r="AA15" s="345">
        <f t="shared" si="7"/>
        <v>3.6309999999997729</v>
      </c>
      <c r="AB15" s="11">
        <v>63.939583453545652</v>
      </c>
      <c r="AC15" s="345">
        <f t="shared" si="8"/>
        <v>67.570583453545424</v>
      </c>
      <c r="AD15" s="348">
        <f t="shared" si="9"/>
        <v>2.5737406000635898E-2</v>
      </c>
    </row>
    <row r="16" spans="1:30" x14ac:dyDescent="0.2">
      <c r="A16" s="10" t="str">
        <f>name!D13</f>
        <v>34 Culture, media and sports occupations</v>
      </c>
      <c r="B16" s="11">
        <f t="shared" si="2"/>
        <v>20.786619855218618</v>
      </c>
      <c r="C16" s="11">
        <f t="shared" si="2"/>
        <v>20.705712449404626</v>
      </c>
      <c r="D16" s="11">
        <f t="shared" si="2"/>
        <v>-8.090740581399658E-2</v>
      </c>
      <c r="E16" s="11">
        <f t="shared" si="2"/>
        <v>9.2004022236226355</v>
      </c>
      <c r="F16" s="11">
        <f t="shared" si="2"/>
        <v>9.1194948178086381</v>
      </c>
      <c r="G16" s="200">
        <f t="shared" si="3"/>
        <v>2.4731211799997821E-2</v>
      </c>
      <c r="H16" s="11"/>
      <c r="I16" s="10" t="str">
        <f>name!E12</f>
        <v>Elementary occupations</v>
      </c>
      <c r="J16" s="11">
        <v>84.669881356021676</v>
      </c>
      <c r="K16" s="11">
        <v>82.637335867832221</v>
      </c>
      <c r="L16" s="11">
        <v>-2.0325454881894416</v>
      </c>
      <c r="M16" s="11">
        <v>39.758092314396293</v>
      </c>
      <c r="N16" s="11">
        <v>37.725546826206852</v>
      </c>
      <c r="O16" s="11"/>
      <c r="P16" s="10" t="str">
        <f>name!D13</f>
        <v>34 Culture, media and sports occupations</v>
      </c>
      <c r="Q16" s="11">
        <v>10.291740439115284</v>
      </c>
      <c r="R16" s="11">
        <v>10.401315758453347</v>
      </c>
      <c r="S16" s="345">
        <f t="shared" si="4"/>
        <v>0.10957531933806308</v>
      </c>
      <c r="T16" s="345">
        <v>3.9015704224095296</v>
      </c>
      <c r="U16" s="345">
        <f t="shared" si="5"/>
        <v>4.0111457417475922</v>
      </c>
      <c r="V16" s="346">
        <f t="shared" si="6"/>
        <v>2.1659848924016067E-2</v>
      </c>
      <c r="X16" s="10" t="str">
        <f>name!B13</f>
        <v>Transport and storage</v>
      </c>
      <c r="Y16" s="11">
        <v>29.343000000000004</v>
      </c>
      <c r="Z16" s="11">
        <v>31.292999999999967</v>
      </c>
      <c r="AA16" s="345">
        <f t="shared" si="7"/>
        <v>1.9499999999999638</v>
      </c>
      <c r="AB16" s="11">
        <v>13.849076882231236</v>
      </c>
      <c r="AC16" s="345">
        <f t="shared" si="8"/>
        <v>15.7990768822312</v>
      </c>
      <c r="AD16" s="348">
        <f t="shared" si="9"/>
        <v>2.6108546604348692E-2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60.085822239979144</v>
      </c>
      <c r="C17" s="11">
        <f t="shared" si="10"/>
        <v>64.711950638914445</v>
      </c>
      <c r="D17" s="11">
        <f t="shared" si="10"/>
        <v>4.6261283989352879</v>
      </c>
      <c r="E17" s="11">
        <f t="shared" si="10"/>
        <v>28.632368849122219</v>
      </c>
      <c r="F17" s="11">
        <f t="shared" si="10"/>
        <v>33.258497248057495</v>
      </c>
      <c r="G17" s="200">
        <f t="shared" si="3"/>
        <v>2.6319809007381068E-2</v>
      </c>
      <c r="H17" s="11"/>
      <c r="O17" s="11"/>
      <c r="P17" s="10" t="str">
        <f>name!D14</f>
        <v>35 Business and public service associate professionals</v>
      </c>
      <c r="Q17" s="11">
        <v>31.116593236612747</v>
      </c>
      <c r="R17" s="11">
        <v>32.084617217374699</v>
      </c>
      <c r="S17" s="345">
        <f t="shared" si="4"/>
        <v>0.96802398076195217</v>
      </c>
      <c r="T17" s="345">
        <v>12.150531536926051</v>
      </c>
      <c r="U17" s="345">
        <f t="shared" si="5"/>
        <v>13.118555517688003</v>
      </c>
      <c r="V17" s="346">
        <f t="shared" si="6"/>
        <v>2.2220060651384488E-2</v>
      </c>
      <c r="X17" s="10" t="str">
        <f>name!B14</f>
        <v>Accommodation and food</v>
      </c>
      <c r="Y17" s="11">
        <v>56.355000000000011</v>
      </c>
      <c r="Z17" s="11">
        <v>68.65800000000003</v>
      </c>
      <c r="AA17" s="345">
        <f t="shared" si="7"/>
        <v>12.303000000000019</v>
      </c>
      <c r="AB17" s="11">
        <v>30.477856922830963</v>
      </c>
      <c r="AC17" s="345">
        <f t="shared" si="8"/>
        <v>42.780856922830978</v>
      </c>
      <c r="AD17" s="348">
        <f t="shared" si="9"/>
        <v>2.9240283466458905E-2</v>
      </c>
    </row>
    <row r="18" spans="1:30" x14ac:dyDescent="0.2">
      <c r="A18" s="10" t="str">
        <f>name!D15</f>
        <v>41 Administrative occupations</v>
      </c>
      <c r="B18" s="11">
        <f t="shared" si="10"/>
        <v>69.759385433578629</v>
      </c>
      <c r="C18" s="11">
        <f t="shared" si="10"/>
        <v>68.232195799490256</v>
      </c>
      <c r="D18" s="11">
        <f t="shared" si="10"/>
        <v>-1.5271896340883826</v>
      </c>
      <c r="E18" s="11">
        <f t="shared" si="10"/>
        <v>35.378322329156177</v>
      </c>
      <c r="F18" s="11">
        <f t="shared" si="10"/>
        <v>33.851132695067804</v>
      </c>
      <c r="G18" s="200">
        <f t="shared" si="3"/>
        <v>2.7725322074071412E-2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19.118555510826027</v>
      </c>
      <c r="R18" s="11">
        <v>21.565066893739079</v>
      </c>
      <c r="S18" s="345">
        <f t="shared" si="4"/>
        <v>2.4465113829130516</v>
      </c>
      <c r="T18" s="345">
        <v>7.5505846823756455</v>
      </c>
      <c r="U18" s="345">
        <f t="shared" si="5"/>
        <v>9.997096065288698</v>
      </c>
      <c r="V18" s="346">
        <f t="shared" si="6"/>
        <v>2.2437875384111905E-2</v>
      </c>
      <c r="X18" s="10" t="str">
        <f>name!B15</f>
        <v>Media</v>
      </c>
      <c r="Y18" s="11">
        <v>5.8569999999999993</v>
      </c>
      <c r="Z18" s="11">
        <v>5.5189999999999966</v>
      </c>
      <c r="AA18" s="345">
        <f t="shared" si="7"/>
        <v>-0.33800000000000274</v>
      </c>
      <c r="AB18" s="11">
        <v>2.7154639524761066</v>
      </c>
      <c r="AC18" s="345">
        <f t="shared" si="8"/>
        <v>2.3774639524761039</v>
      </c>
      <c r="AD18" s="348">
        <f t="shared" si="9"/>
        <v>2.5719698979978167E-2</v>
      </c>
    </row>
    <row r="19" spans="1:30" x14ac:dyDescent="0.2">
      <c r="A19" s="10" t="str">
        <f>name!D16</f>
        <v>42 Secretarial and related occupations</v>
      </c>
      <c r="B19" s="11">
        <f t="shared" si="10"/>
        <v>18.400188626781318</v>
      </c>
      <c r="C19" s="11">
        <f t="shared" si="10"/>
        <v>12.753697641164118</v>
      </c>
      <c r="D19" s="11">
        <f t="shared" si="10"/>
        <v>-5.6464909856171985</v>
      </c>
      <c r="E19" s="11">
        <f t="shared" si="10"/>
        <v>8.2267208773442508</v>
      </c>
      <c r="F19" s="11">
        <f t="shared" si="10"/>
        <v>2.5802298917270519</v>
      </c>
      <c r="G19" s="200">
        <f t="shared" si="3"/>
        <v>2.4943437622393594E-2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1.8702112262098662</v>
      </c>
      <c r="K19" s="11">
        <f t="array" ref="K19:K27">MMULT(aggregation!$B$13:$AA$21,C36:C61)</f>
        <v>2.6186827058720024</v>
      </c>
      <c r="L19" s="11">
        <f t="array" ref="L19:L27">MMULT(aggregation!$B$13:$AA$21,D36:D61)</f>
        <v>0.74847147966213634</v>
      </c>
      <c r="M19" s="11">
        <f t="array" ref="M19:M27">MMULT(aggregation!$B$13:$AA$21,E36:E61)</f>
        <v>1.2216080744750575</v>
      </c>
      <c r="N19" s="11">
        <f t="array" ref="N19:N27">MMULT(aggregation!$B$13:$AA$21,F36:F61)</f>
        <v>1.9700795541371938</v>
      </c>
      <c r="O19" s="11"/>
      <c r="P19" s="10" t="str">
        <f>name!D16</f>
        <v>42 Secretarial and related occupations</v>
      </c>
      <c r="Q19" s="11">
        <v>0.7334987681279318</v>
      </c>
      <c r="R19" s="11">
        <v>0.79279619957623904</v>
      </c>
      <c r="S19" s="345">
        <f t="shared" si="4"/>
        <v>5.9297431448307236E-2</v>
      </c>
      <c r="T19" s="345">
        <v>0.23558283797064572</v>
      </c>
      <c r="U19" s="345">
        <f t="shared" si="5"/>
        <v>0.29488026941895296</v>
      </c>
      <c r="V19" s="346">
        <f t="shared" si="6"/>
        <v>1.8741654667334462E-2</v>
      </c>
      <c r="X19" s="10" t="str">
        <f>name!B16</f>
        <v>Information technology</v>
      </c>
      <c r="Y19" s="11">
        <v>56.659000000000027</v>
      </c>
      <c r="Z19" s="11">
        <v>65.957000000000022</v>
      </c>
      <c r="AA19" s="345">
        <f t="shared" si="7"/>
        <v>9.2979999999999947</v>
      </c>
      <c r="AB19" s="11">
        <v>26.710748362420183</v>
      </c>
      <c r="AC19" s="345">
        <f t="shared" si="8"/>
        <v>36.008748362420178</v>
      </c>
      <c r="AD19" s="348">
        <f t="shared" si="9"/>
        <v>2.6083346579565125E-2</v>
      </c>
    </row>
    <row r="20" spans="1:30" x14ac:dyDescent="0.2">
      <c r="A20" s="10" t="str">
        <f>name!D17</f>
        <v>51 Skilled agricultural and related trades</v>
      </c>
      <c r="B20" s="11">
        <f t="shared" si="10"/>
        <v>7.0542339213513268</v>
      </c>
      <c r="C20" s="11">
        <f t="shared" si="10"/>
        <v>8.4907028461034333</v>
      </c>
      <c r="D20" s="11">
        <f t="shared" si="10"/>
        <v>1.4364689247521065</v>
      </c>
      <c r="E20" s="11">
        <f t="shared" si="10"/>
        <v>4.2785345841428137</v>
      </c>
      <c r="F20" s="11">
        <f t="shared" si="10"/>
        <v>5.7150035088949203</v>
      </c>
      <c r="G20" s="200">
        <f t="shared" si="3"/>
        <v>3.210942520272364E-2</v>
      </c>
      <c r="H20" s="11"/>
      <c r="I20" s="11" t="str">
        <f t="shared" si="11"/>
        <v>Professional occupations</v>
      </c>
      <c r="J20" s="11">
        <v>10.668430476555788</v>
      </c>
      <c r="K20" s="11">
        <v>15.224451137354034</v>
      </c>
      <c r="L20" s="11">
        <v>4.5560206607982483</v>
      </c>
      <c r="M20" s="11">
        <v>6.0318061195327335</v>
      </c>
      <c r="N20" s="11">
        <v>10.58782678033098</v>
      </c>
      <c r="O20" s="11"/>
      <c r="P20" s="10" t="str">
        <f>name!D17</f>
        <v>51 Skilled agricultural and related trades</v>
      </c>
      <c r="Q20" s="11">
        <v>5.3087401705559509</v>
      </c>
      <c r="R20" s="11">
        <v>6.0362819647370882</v>
      </c>
      <c r="S20" s="345">
        <f t="shared" si="4"/>
        <v>0.72754179418113729</v>
      </c>
      <c r="T20" s="345">
        <v>2.8539208786056225</v>
      </c>
      <c r="U20" s="345">
        <f t="shared" si="5"/>
        <v>3.5814626727867598</v>
      </c>
      <c r="V20" s="346">
        <f t="shared" si="6"/>
        <v>2.9096306621128054E-2</v>
      </c>
      <c r="X20" s="10" t="str">
        <f>name!B17</f>
        <v>Finance and insurance</v>
      </c>
      <c r="Y20" s="11">
        <v>23.574999999999982</v>
      </c>
      <c r="Z20" s="11">
        <v>21.528000000000006</v>
      </c>
      <c r="AA20" s="345">
        <f t="shared" si="7"/>
        <v>-2.0469999999999757</v>
      </c>
      <c r="AB20" s="11">
        <v>10.877571353034098</v>
      </c>
      <c r="AC20" s="345">
        <f t="shared" si="8"/>
        <v>8.8305713530341219</v>
      </c>
      <c r="AD20" s="348">
        <f t="shared" si="9"/>
        <v>2.5615705374873121E-2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24.997714607224481</v>
      </c>
      <c r="C21" s="11">
        <f t="shared" si="10"/>
        <v>24.823235122408885</v>
      </c>
      <c r="D21" s="11">
        <f t="shared" si="10"/>
        <v>-0.17447948481559294</v>
      </c>
      <c r="E21" s="11">
        <f t="shared" si="10"/>
        <v>9.6705610452342157</v>
      </c>
      <c r="F21" s="11">
        <f t="shared" si="10"/>
        <v>9.4960815604186237</v>
      </c>
      <c r="G21" s="200">
        <f t="shared" si="3"/>
        <v>2.2042123670955149E-2</v>
      </c>
      <c r="H21" s="11"/>
      <c r="I21" s="11" t="str">
        <f t="shared" si="11"/>
        <v>Associate professional occupations</v>
      </c>
      <c r="J21" s="11">
        <v>1.8318027062439461</v>
      </c>
      <c r="K21" s="11">
        <v>2.8663670439715014</v>
      </c>
      <c r="L21" s="11">
        <v>1.0345643377275553</v>
      </c>
      <c r="M21" s="11">
        <v>1.1619305670733899</v>
      </c>
      <c r="N21" s="11">
        <v>2.1964949048009457</v>
      </c>
      <c r="O21" s="11"/>
      <c r="P21" s="10" t="str">
        <f>name!D18</f>
        <v>52 Skilled metal, electrical and electronic trades</v>
      </c>
      <c r="Q21" s="11">
        <v>24.154678038968079</v>
      </c>
      <c r="R21" s="11">
        <v>22.873261318729529</v>
      </c>
      <c r="S21" s="345">
        <f t="shared" si="4"/>
        <v>-1.2814167202385498</v>
      </c>
      <c r="T21" s="345">
        <v>8.7865140026211286</v>
      </c>
      <c r="U21" s="345">
        <f t="shared" si="5"/>
        <v>7.5050972823825788</v>
      </c>
      <c r="V21" s="346">
        <f t="shared" si="6"/>
        <v>2.0898432954690183E-2</v>
      </c>
      <c r="X21" s="10" t="str">
        <f>name!B18</f>
        <v>Real estate</v>
      </c>
      <c r="Y21" s="11">
        <v>15.22999999999997</v>
      </c>
      <c r="Z21" s="11">
        <v>16.953999999999979</v>
      </c>
      <c r="AA21" s="345">
        <f t="shared" si="7"/>
        <v>1.7240000000000091</v>
      </c>
      <c r="AB21" s="11">
        <v>7.7835432478982458</v>
      </c>
      <c r="AC21" s="345">
        <f t="shared" si="8"/>
        <v>9.5075432478982549</v>
      </c>
      <c r="AD21" s="348">
        <f t="shared" si="9"/>
        <v>2.790324967944624E-2</v>
      </c>
    </row>
    <row r="22" spans="1:30" x14ac:dyDescent="0.2">
      <c r="A22" s="10" t="str">
        <f>name!D19</f>
        <v>53 Skilled construction and building trades</v>
      </c>
      <c r="B22" s="11">
        <f t="shared" si="10"/>
        <v>20.460159511457743</v>
      </c>
      <c r="C22" s="11">
        <f t="shared" si="10"/>
        <v>19.40402137007267</v>
      </c>
      <c r="D22" s="11">
        <f t="shared" si="10"/>
        <v>-1.0561381413850701</v>
      </c>
      <c r="E22" s="11">
        <f t="shared" si="10"/>
        <v>8.5589497931722267</v>
      </c>
      <c r="F22" s="11">
        <f t="shared" si="10"/>
        <v>7.5028116517871579</v>
      </c>
      <c r="G22" s="200">
        <f t="shared" si="3"/>
        <v>2.3571859453768385E-2</v>
      </c>
      <c r="H22" s="11"/>
      <c r="I22" s="11" t="str">
        <f t="shared" si="11"/>
        <v>Administrative and secretarial occupations</v>
      </c>
      <c r="J22" s="11">
        <v>0.53263830192045913</v>
      </c>
      <c r="K22" s="11">
        <v>0.98707469883973142</v>
      </c>
      <c r="L22" s="11">
        <v>0.45443639691927223</v>
      </c>
      <c r="M22" s="11">
        <v>0.42268517620219415</v>
      </c>
      <c r="N22" s="11">
        <v>0.87712157312146644</v>
      </c>
      <c r="O22" s="11"/>
      <c r="P22" s="10" t="str">
        <f>name!D19</f>
        <v>53 Skilled construction and building trades</v>
      </c>
      <c r="Q22" s="11">
        <v>20.03436609405216</v>
      </c>
      <c r="R22" s="11">
        <v>19.063429445692908</v>
      </c>
      <c r="S22" s="345">
        <f t="shared" si="4"/>
        <v>-0.97093664835925253</v>
      </c>
      <c r="T22" s="345">
        <v>8.3952559506336613</v>
      </c>
      <c r="U22" s="345">
        <f t="shared" si="5"/>
        <v>7.4243193022744087</v>
      </c>
      <c r="V22" s="346">
        <f t="shared" si="6"/>
        <v>2.360649292827155E-2</v>
      </c>
      <c r="X22" s="10" t="str">
        <f>name!B19</f>
        <v>Professional services</v>
      </c>
      <c r="Y22" s="11">
        <v>93.151999999999944</v>
      </c>
      <c r="Z22" s="11">
        <v>103.95999999999994</v>
      </c>
      <c r="AA22" s="345">
        <f t="shared" si="7"/>
        <v>10.807999999999993</v>
      </c>
      <c r="AB22" s="11">
        <v>47.600127350484179</v>
      </c>
      <c r="AC22" s="345">
        <f t="shared" si="8"/>
        <v>58.408127350484172</v>
      </c>
      <c r="AD22" s="348">
        <f t="shared" si="9"/>
        <v>2.7899967325247577E-2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15.903956264637856</v>
      </c>
      <c r="C23" s="11">
        <f t="shared" si="10"/>
        <v>18.675305329374762</v>
      </c>
      <c r="D23" s="11">
        <f t="shared" si="10"/>
        <v>2.7713490647369077</v>
      </c>
      <c r="E23" s="11">
        <f t="shared" si="10"/>
        <v>7.68662296119488</v>
      </c>
      <c r="F23" s="11">
        <f t="shared" si="10"/>
        <v>10.457972025931788</v>
      </c>
      <c r="G23" s="200">
        <f t="shared" si="3"/>
        <v>2.6633808539557879E-2</v>
      </c>
      <c r="H23" s="11"/>
      <c r="I23" s="11" t="str">
        <f t="shared" si="11"/>
        <v>Skilled trades occupations</v>
      </c>
      <c r="J23" s="11">
        <v>0.13895506860838022</v>
      </c>
      <c r="K23" s="11">
        <v>0.23625426136753</v>
      </c>
      <c r="L23" s="11">
        <v>9.7299192759149777E-2</v>
      </c>
      <c r="M23" s="11">
        <v>0.10265250164700195</v>
      </c>
      <c r="N23" s="11">
        <v>0.19995169440615174</v>
      </c>
      <c r="O23" s="11"/>
      <c r="P23" s="10" t="str">
        <f>name!D20</f>
        <v>54 Textiles, printing and other skilled trades</v>
      </c>
      <c r="Q23" s="11">
        <v>9.0777022448775497</v>
      </c>
      <c r="R23" s="11">
        <v>10.508002822858456</v>
      </c>
      <c r="S23" s="345">
        <f t="shared" si="4"/>
        <v>1.4303005779809066</v>
      </c>
      <c r="T23" s="345">
        <v>3.2749221550654712</v>
      </c>
      <c r="U23" s="345">
        <f t="shared" si="5"/>
        <v>4.7052227330463783</v>
      </c>
      <c r="V23" s="346">
        <f t="shared" si="6"/>
        <v>2.0748820721244066E-2</v>
      </c>
      <c r="X23" s="10" t="str">
        <f>name!B20</f>
        <v>Support services</v>
      </c>
      <c r="Y23" s="11">
        <v>65.050000000000054</v>
      </c>
      <c r="Z23" s="11">
        <v>72.851999999999961</v>
      </c>
      <c r="AA23" s="345">
        <f t="shared" si="7"/>
        <v>7.8019999999999072</v>
      </c>
      <c r="AB23" s="11">
        <v>32.047982010579616</v>
      </c>
      <c r="AC23" s="345">
        <f t="shared" si="8"/>
        <v>39.849982010579524</v>
      </c>
      <c r="AD23" s="348">
        <f t="shared" si="9"/>
        <v>2.7064047314844242E-2</v>
      </c>
    </row>
    <row r="24" spans="1:30" x14ac:dyDescent="0.2">
      <c r="A24" s="10" t="str">
        <f>name!D21</f>
        <v>61 Caring personal service occupations</v>
      </c>
      <c r="B24" s="11">
        <f t="shared" si="10"/>
        <v>56.801358094628121</v>
      </c>
      <c r="C24" s="11">
        <f t="shared" si="10"/>
        <v>63.188965169099689</v>
      </c>
      <c r="D24" s="11">
        <f t="shared" si="10"/>
        <v>6.3876070744715756</v>
      </c>
      <c r="E24" s="11">
        <f t="shared" si="10"/>
        <v>33.21045025013462</v>
      </c>
      <c r="F24" s="11">
        <f t="shared" si="10"/>
        <v>39.598057324606188</v>
      </c>
      <c r="G24" s="200">
        <f t="shared" si="3"/>
        <v>3.1167898580536146E-2</v>
      </c>
      <c r="H24" s="11"/>
      <c r="I24" s="11" t="str">
        <f t="shared" si="11"/>
        <v>Caring, leisure and other service occupations</v>
      </c>
      <c r="J24" s="11">
        <v>0.1016746099905818</v>
      </c>
      <c r="K24" s="11">
        <v>0.17460735037067246</v>
      </c>
      <c r="L24" s="11">
        <v>7.2932740380090649E-2</v>
      </c>
      <c r="M24" s="11">
        <v>7.797025498393173E-2</v>
      </c>
      <c r="N24" s="11">
        <v>0.15090299536402241</v>
      </c>
      <c r="O24" s="11"/>
      <c r="P24" s="10" t="str">
        <f>name!D21</f>
        <v>61 Caring personal service occupations</v>
      </c>
      <c r="Q24" s="11">
        <v>10.819493018378671</v>
      </c>
      <c r="R24" s="11">
        <v>15.066486358014728</v>
      </c>
      <c r="S24" s="345">
        <f t="shared" si="4"/>
        <v>4.2469933396360577</v>
      </c>
      <c r="T24" s="345">
        <v>5.9423954451370431</v>
      </c>
      <c r="U24" s="345">
        <f t="shared" si="5"/>
        <v>10.189388784773101</v>
      </c>
      <c r="V24" s="346">
        <f t="shared" si="6"/>
        <v>2.9613912713789325E-2</v>
      </c>
      <c r="X24" s="10" t="str">
        <f>name!B21</f>
        <v>Public admin. and defence</v>
      </c>
      <c r="Y24" s="11">
        <v>26.431000000000044</v>
      </c>
      <c r="Z24" s="11">
        <v>26.99300000000002</v>
      </c>
      <c r="AA24" s="345">
        <f t="shared" si="7"/>
        <v>0.5619999999999763</v>
      </c>
      <c r="AB24" s="11">
        <v>13.107035630199981</v>
      </c>
      <c r="AC24" s="345">
        <f t="shared" si="8"/>
        <v>13.669035630199957</v>
      </c>
      <c r="AD24" s="348">
        <f t="shared" si="9"/>
        <v>2.7212036316668131E-2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21.062604832901208</v>
      </c>
      <c r="C25" s="11">
        <f t="shared" si="10"/>
        <v>20.069974716800015</v>
      </c>
      <c r="D25" s="11">
        <f t="shared" si="10"/>
        <v>-0.99263011610119511</v>
      </c>
      <c r="E25" s="11">
        <f t="shared" si="10"/>
        <v>10.171226517598372</v>
      </c>
      <c r="F25" s="11">
        <f t="shared" si="10"/>
        <v>9.1785964014971775</v>
      </c>
      <c r="G25" s="200">
        <f t="shared" si="3"/>
        <v>2.6614857953231041E-2</v>
      </c>
      <c r="H25" s="11"/>
      <c r="I25" s="11" t="str">
        <f t="shared" si="11"/>
        <v>Sales and customer service occupations</v>
      </c>
      <c r="J25" s="11">
        <v>0.2147423264009436</v>
      </c>
      <c r="K25" s="11">
        <v>0.33495107237774768</v>
      </c>
      <c r="L25" s="11">
        <v>0.12020874597680409</v>
      </c>
      <c r="M25" s="11">
        <v>0.13067344864650382</v>
      </c>
      <c r="N25" s="11">
        <v>0.25088219462330791</v>
      </c>
      <c r="O25" s="11"/>
      <c r="P25" s="10" t="str">
        <f>name!D22</f>
        <v>62 Leisure, travel and related personal service occupations</v>
      </c>
      <c r="Q25" s="11">
        <v>6.1197578153680885</v>
      </c>
      <c r="R25" s="11">
        <v>6.8006231627906635</v>
      </c>
      <c r="S25" s="345">
        <f t="shared" si="4"/>
        <v>0.68086534742257498</v>
      </c>
      <c r="T25" s="345">
        <v>2.7700470048135508</v>
      </c>
      <c r="U25" s="345">
        <f t="shared" si="5"/>
        <v>3.4509123522361258</v>
      </c>
      <c r="V25" s="346">
        <f t="shared" si="6"/>
        <v>2.5204568205280831E-2</v>
      </c>
      <c r="X25" s="10" t="str">
        <f>name!B22</f>
        <v>Education</v>
      </c>
      <c r="Y25" s="11">
        <v>75.116000000000042</v>
      </c>
      <c r="Z25" s="11">
        <v>76.569000000000074</v>
      </c>
      <c r="AA25" s="345">
        <f t="shared" si="7"/>
        <v>1.4530000000000314</v>
      </c>
      <c r="AB25" s="11">
        <v>39.763599003391974</v>
      </c>
      <c r="AC25" s="345">
        <f t="shared" si="8"/>
        <v>41.216599003392005</v>
      </c>
      <c r="AD25" s="348">
        <f t="shared" si="9"/>
        <v>2.8728323385095678E-2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0.91825612836454884</v>
      </c>
      <c r="C26" s="11">
        <f t="shared" si="10"/>
        <v>0.74014613388165029</v>
      </c>
      <c r="D26" s="11">
        <f t="shared" si="10"/>
        <v>-0.17810999448289855</v>
      </c>
      <c r="E26" s="11">
        <f t="shared" si="10"/>
        <v>0.35338805244091165</v>
      </c>
      <c r="F26" s="11">
        <f t="shared" si="10"/>
        <v>0.1752780579580131</v>
      </c>
      <c r="G26" s="200">
        <f t="shared" si="3"/>
        <v>2.1943262678766118E-2</v>
      </c>
      <c r="H26" s="11"/>
      <c r="I26" s="11" t="str">
        <f t="shared" si="11"/>
        <v>Process, plant and machine operatives</v>
      </c>
      <c r="J26" s="11">
        <v>0.10453232417494998</v>
      </c>
      <c r="K26" s="11">
        <v>0.1844686631236106</v>
      </c>
      <c r="L26" s="11">
        <v>7.993633894866059E-2</v>
      </c>
      <c r="M26" s="11">
        <v>8.8453713482579147E-2</v>
      </c>
      <c r="N26" s="11">
        <v>0.16839005243123975</v>
      </c>
      <c r="O26" s="11"/>
      <c r="P26" s="10" t="str">
        <f>name!D23</f>
        <v>63 Community and civil enforcement occupations</v>
      </c>
      <c r="Q26" s="11">
        <v>0.70397663915282138</v>
      </c>
      <c r="R26" s="11">
        <v>0.44717059967498429</v>
      </c>
      <c r="S26" s="345">
        <f t="shared" si="4"/>
        <v>-0.25680603947783709</v>
      </c>
      <c r="T26" s="345">
        <v>0.17836679175139811</v>
      </c>
      <c r="U26" s="345">
        <f t="shared" si="5"/>
        <v>-7.8439247726438982E-2</v>
      </c>
      <c r="V26" s="346">
        <f t="shared" si="6"/>
        <v>1.5169654352664708E-2</v>
      </c>
      <c r="X26" s="10" t="str">
        <f>name!B23</f>
        <v>Health and social work</v>
      </c>
      <c r="Y26" s="11">
        <v>96.568999999999932</v>
      </c>
      <c r="Z26" s="11">
        <v>102.39699999999988</v>
      </c>
      <c r="AA26" s="345">
        <f t="shared" si="7"/>
        <v>5.8279999999999461</v>
      </c>
      <c r="AB26" s="11">
        <v>55.164127890640415</v>
      </c>
      <c r="AC26" s="345">
        <f t="shared" si="8"/>
        <v>60.992127890640361</v>
      </c>
      <c r="AD26" s="348">
        <f t="shared" si="9"/>
        <v>3.0582693468373723E-2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52.481450236069605</v>
      </c>
      <c r="C27" s="11">
        <f t="shared" si="12"/>
        <v>50.720664410539264</v>
      </c>
      <c r="D27" s="11">
        <f t="shared" si="12"/>
        <v>-1.7607858255303381</v>
      </c>
      <c r="E27" s="11">
        <f t="shared" si="12"/>
        <v>22.740321190648164</v>
      </c>
      <c r="F27" s="11">
        <f t="shared" si="12"/>
        <v>20.979535365117833</v>
      </c>
      <c r="G27" s="200">
        <f t="shared" si="3"/>
        <v>2.4289015293428751E-2</v>
      </c>
      <c r="H27" s="11"/>
      <c r="I27" s="11" t="str">
        <f t="shared" si="11"/>
        <v>Elementary occupations</v>
      </c>
      <c r="J27" s="11">
        <v>6.7260810114403477E-2</v>
      </c>
      <c r="K27" s="11">
        <v>9.0272856910231722E-2</v>
      </c>
      <c r="L27" s="11">
        <v>2.3012046795828234E-2</v>
      </c>
      <c r="M27" s="11">
        <v>4.4584972926858688E-2</v>
      </c>
      <c r="N27" s="11">
        <v>6.7597019722686918E-2</v>
      </c>
      <c r="O27" s="11"/>
      <c r="P27" s="10" t="str">
        <f>name!D24</f>
        <v>71 Sales occupations</v>
      </c>
      <c r="Q27" s="11">
        <v>23.561617505009465</v>
      </c>
      <c r="R27" s="11">
        <v>23.939915125246621</v>
      </c>
      <c r="S27" s="345">
        <f t="shared" si="4"/>
        <v>0.37829762023715574</v>
      </c>
      <c r="T27" s="345">
        <v>7.923205432705072</v>
      </c>
      <c r="U27" s="345">
        <f t="shared" si="5"/>
        <v>8.3015030529422269</v>
      </c>
      <c r="V27" s="346">
        <f t="shared" si="6"/>
        <v>1.9513725389659564E-2</v>
      </c>
      <c r="X27" s="10" t="str">
        <f>name!B24</f>
        <v>Arts and entertainment</v>
      </c>
      <c r="Y27" s="11">
        <v>26.26199999999999</v>
      </c>
      <c r="Z27" s="11">
        <v>31.827999999999982</v>
      </c>
      <c r="AA27" s="345">
        <f t="shared" si="7"/>
        <v>5.5659999999999918</v>
      </c>
      <c r="AB27" s="11">
        <v>14.592666674458878</v>
      </c>
      <c r="AC27" s="345">
        <f t="shared" si="8"/>
        <v>20.158666674458871</v>
      </c>
      <c r="AD27" s="348">
        <f t="shared" si="9"/>
        <v>2.9898103226467576E-2</v>
      </c>
    </row>
    <row r="28" spans="1:30" x14ac:dyDescent="0.2">
      <c r="A28" s="10" t="str">
        <f>name!D25</f>
        <v>72 Customer service occupations</v>
      </c>
      <c r="B28" s="11">
        <f t="shared" si="12"/>
        <v>13.717771793073457</v>
      </c>
      <c r="C28" s="11">
        <f t="shared" si="12"/>
        <v>16.994939542426255</v>
      </c>
      <c r="D28" s="11">
        <f t="shared" si="12"/>
        <v>3.2771677493527998</v>
      </c>
      <c r="E28" s="11">
        <f t="shared" si="12"/>
        <v>7.0732368794752327</v>
      </c>
      <c r="F28" s="11">
        <f t="shared" si="12"/>
        <v>10.350404628828032</v>
      </c>
      <c r="G28" s="200">
        <f t="shared" si="3"/>
        <v>2.8109721487954209E-2</v>
      </c>
      <c r="H28" s="11"/>
      <c r="O28" s="11"/>
      <c r="P28" s="10" t="str">
        <f>name!D25</f>
        <v>72 Customer service occupations</v>
      </c>
      <c r="Q28" s="11">
        <v>4.7683177261506007</v>
      </c>
      <c r="R28" s="11">
        <v>7.0604877330980598</v>
      </c>
      <c r="S28" s="345">
        <f t="shared" si="4"/>
        <v>2.2921700069474591</v>
      </c>
      <c r="T28" s="345">
        <v>2.1013235501529861</v>
      </c>
      <c r="U28" s="345">
        <f t="shared" si="5"/>
        <v>4.3934935571004452</v>
      </c>
      <c r="V28" s="346">
        <f t="shared" si="6"/>
        <v>2.4639887519960713E-2</v>
      </c>
      <c r="X28" s="10" t="str">
        <f>name!B25</f>
        <v>Other services</v>
      </c>
      <c r="Y28" s="11">
        <v>31.485999999999933</v>
      </c>
      <c r="Z28" s="11">
        <v>29.638000000000002</v>
      </c>
      <c r="AA28" s="345">
        <f t="shared" si="7"/>
        <v>-1.8479999999999315</v>
      </c>
      <c r="AB28" s="11">
        <v>15.392761726806484</v>
      </c>
      <c r="AC28" s="345">
        <f t="shared" si="8"/>
        <v>13.544761726806552</v>
      </c>
      <c r="AD28" s="348">
        <f t="shared" si="9"/>
        <v>2.6889963834844766E-2</v>
      </c>
    </row>
    <row r="29" spans="1:30" x14ac:dyDescent="0.2">
      <c r="A29" s="10" t="str">
        <f>name!D26</f>
        <v>81 Process, plant and machine operatives</v>
      </c>
      <c r="B29" s="11">
        <f t="shared" si="12"/>
        <v>10.995451437377307</v>
      </c>
      <c r="C29" s="11">
        <f t="shared" si="12"/>
        <v>11.291138153967836</v>
      </c>
      <c r="D29" s="11">
        <f t="shared" si="12"/>
        <v>0.29568671659052925</v>
      </c>
      <c r="E29" s="11">
        <f t="shared" si="12"/>
        <v>4.4137181273575861</v>
      </c>
      <c r="F29" s="11">
        <f t="shared" si="12"/>
        <v>4.7094048439481151</v>
      </c>
      <c r="G29" s="200">
        <f t="shared" si="3"/>
        <v>2.2753743920021607E-2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9.1044769969391552</v>
      </c>
      <c r="R29" s="11">
        <v>9.0858447512522904</v>
      </c>
      <c r="S29" s="345">
        <f t="shared" si="4"/>
        <v>-1.8632245686864835E-2</v>
      </c>
      <c r="T29" s="345">
        <v>3.3838999714402673</v>
      </c>
      <c r="U29" s="345">
        <f t="shared" si="5"/>
        <v>3.3652677257534025</v>
      </c>
      <c r="V29" s="346">
        <f t="shared" si="6"/>
        <v>2.1292320870836878E-2</v>
      </c>
      <c r="X29" s="231" t="str">
        <f>name!B3</f>
        <v>All industries</v>
      </c>
      <c r="Y29" s="34">
        <f>SUM(Y7:Y28)</f>
        <v>864.64000000000033</v>
      </c>
      <c r="Z29" s="34">
        <f>SUM(Z7:Z28)</f>
        <v>925.47799999999972</v>
      </c>
      <c r="AA29" s="349">
        <f t="shared" si="7"/>
        <v>60.837999999999397</v>
      </c>
      <c r="AB29" s="34">
        <f>SUM(AB7:AB28)</f>
        <v>428.38467375230596</v>
      </c>
      <c r="AC29" s="349">
        <f t="shared" si="8"/>
        <v>489.22267375230535</v>
      </c>
      <c r="AD29" s="350">
        <f t="shared" si="9"/>
        <v>2.7191537037901448E-2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22.735092146683968</v>
      </c>
      <c r="C30" s="11">
        <f t="shared" si="12"/>
        <v>22.863812041297223</v>
      </c>
      <c r="D30" s="11">
        <f t="shared" si="12"/>
        <v>0.12871989461324751</v>
      </c>
      <c r="E30" s="11">
        <f t="shared" si="12"/>
        <v>12.066115003806154</v>
      </c>
      <c r="F30" s="11">
        <f t="shared" si="12"/>
        <v>12.194834898419401</v>
      </c>
      <c r="G30" s="200">
        <f t="shared" si="3"/>
        <v>2.8789459418316676E-2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15.350882477895592</v>
      </c>
      <c r="K30" s="11">
        <f t="array" ref="K30:K38">MMULT(aggregation!$B$13:$AA$21,C65:C90)</f>
        <v>21.047215641784394</v>
      </c>
      <c r="L30" s="11">
        <f t="array" ref="L30:L38">MMULT(aggregation!$B$13:$AA$21,D65:D90)</f>
        <v>5.6963331638888031</v>
      </c>
      <c r="M30" s="11">
        <f t="array" ref="M30:M38">MMULT(aggregation!$B$13:$AA$21,E65:E90)</f>
        <v>9.8821772898385767</v>
      </c>
      <c r="N30" s="11">
        <f t="array" ref="N30:N38">MMULT(aggregation!$B$13:$AA$21,F65:F90)</f>
        <v>15.578510453727379</v>
      </c>
      <c r="O30" s="11"/>
      <c r="P30" s="10" t="str">
        <f>name!D27</f>
        <v>82 Transport and mobile machine drivers and operatives</v>
      </c>
      <c r="Q30" s="11">
        <v>20.737523487637777</v>
      </c>
      <c r="R30" s="11">
        <v>19.899634788650193</v>
      </c>
      <c r="S30" s="345">
        <f t="shared" si="4"/>
        <v>-0.83788869898758378</v>
      </c>
      <c r="T30" s="345">
        <v>10.492751511104363</v>
      </c>
      <c r="U30" s="345">
        <f t="shared" si="5"/>
        <v>9.6548628121167788</v>
      </c>
      <c r="V30" s="346">
        <f t="shared" si="6"/>
        <v>2.7672167108303336E-2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8.6653820382917015</v>
      </c>
      <c r="C31" s="11">
        <f t="shared" si="12"/>
        <v>18.084643969725438</v>
      </c>
      <c r="D31" s="11">
        <f t="shared" si="12"/>
        <v>9.4192619314337378</v>
      </c>
      <c r="E31" s="11">
        <f t="shared" si="12"/>
        <v>6.9269729075983717</v>
      </c>
      <c r="F31" s="11">
        <f t="shared" si="12"/>
        <v>16.34623483903211</v>
      </c>
      <c r="G31" s="200">
        <f t="shared" si="3"/>
        <v>3.9939960262251883E-2</v>
      </c>
      <c r="H31" s="11"/>
      <c r="I31" s="11" t="str">
        <f>I20</f>
        <v>Professional occupations</v>
      </c>
      <c r="J31" s="11">
        <v>60.163093083982105</v>
      </c>
      <c r="K31" s="11">
        <v>86.525950890221381</v>
      </c>
      <c r="L31" s="11">
        <v>26.362857806239276</v>
      </c>
      <c r="M31" s="11">
        <v>35.825843645368288</v>
      </c>
      <c r="N31" s="11">
        <v>62.188701451607564</v>
      </c>
      <c r="O31" s="11"/>
      <c r="P31" s="10" t="str">
        <f>name!D28</f>
        <v>91 Elementary trades and related occupations</v>
      </c>
      <c r="Q31" s="11">
        <v>7.1847857896241454</v>
      </c>
      <c r="R31" s="11">
        <v>10.828491237104034</v>
      </c>
      <c r="S31" s="345">
        <f t="shared" si="4"/>
        <v>3.6437054474798884</v>
      </c>
      <c r="T31" s="345">
        <v>3.2998557126510648</v>
      </c>
      <c r="U31" s="345">
        <f t="shared" si="5"/>
        <v>6.9435611601309528</v>
      </c>
      <c r="V31" s="346">
        <f t="shared" si="6"/>
        <v>2.5516496243332965E-2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76.00449931772998</v>
      </c>
      <c r="C32" s="11">
        <f t="shared" si="12"/>
        <v>64.552691898106787</v>
      </c>
      <c r="D32" s="11">
        <f t="shared" si="12"/>
        <v>-11.451807419623179</v>
      </c>
      <c r="E32" s="11">
        <f t="shared" si="12"/>
        <v>32.831119406797924</v>
      </c>
      <c r="F32" s="11">
        <f t="shared" si="12"/>
        <v>21.379311987174738</v>
      </c>
      <c r="G32" s="200">
        <f t="shared" ref="G32" si="13">IF(B32&gt;0,(1+(E32/B32))^(1/($C$6-$B$6))-1,0)</f>
        <v>2.4225183206080469E-2</v>
      </c>
      <c r="H32" s="11"/>
      <c r="I32" s="11" t="str">
        <f>I21</f>
        <v>Associate professional occupations</v>
      </c>
      <c r="J32" s="11">
        <v>18.812192194310924</v>
      </c>
      <c r="K32" s="11">
        <v>27.854846880521592</v>
      </c>
      <c r="L32" s="11">
        <v>9.0426546862106676</v>
      </c>
      <c r="M32" s="11">
        <v>11.766875001984836</v>
      </c>
      <c r="N32" s="11">
        <v>20.809529688195504</v>
      </c>
      <c r="O32" s="11"/>
      <c r="P32" s="10" t="str">
        <f>name!D29</f>
        <v>92 Elementary administration and service occupations</v>
      </c>
      <c r="Q32" s="11">
        <v>35.479123219926102</v>
      </c>
      <c r="R32" s="11">
        <v>31.661761875225576</v>
      </c>
      <c r="S32" s="345">
        <f t="shared" ref="S32" si="14">R32-Q32</f>
        <v>-3.8173613447005259</v>
      </c>
      <c r="T32" s="345">
        <v>13.118503371224719</v>
      </c>
      <c r="U32" s="345">
        <f>SUM(S32:T32)</f>
        <v>9.3011420265241931</v>
      </c>
      <c r="V32" s="346">
        <f t="shared" ref="V32" si="15">IF(Q32&gt;0,(1+(T32/Q32))^(1/($C$6-$B$6))-1,0)</f>
        <v>2.1196878753229731E-2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864.64000000000033</v>
      </c>
      <c r="C33" s="11">
        <f>SUM(C62,C91,C120,C149,C178,C207,C236,C265,C294)</f>
        <v>925.47799999999995</v>
      </c>
      <c r="D33" s="11">
        <f t="shared" si="12"/>
        <v>60.837999999999568</v>
      </c>
      <c r="E33" s="11">
        <f t="shared" si="12"/>
        <v>428.3846737523059</v>
      </c>
      <c r="F33" s="11">
        <f t="shared" si="12"/>
        <v>489.22267375230535</v>
      </c>
      <c r="G33" s="200">
        <f t="shared" si="3"/>
        <v>2.7191537037901448E-2</v>
      </c>
      <c r="H33" s="11"/>
      <c r="I33" s="11" t="str">
        <f>I22</f>
        <v>Administrative and secretarial occupations</v>
      </c>
      <c r="J33" s="11">
        <v>6.3174211766588613</v>
      </c>
      <c r="K33" s="11">
        <v>10.613557575842659</v>
      </c>
      <c r="L33" s="11">
        <v>4.2961363991837986</v>
      </c>
      <c r="M33" s="11">
        <v>4.7712862687103597</v>
      </c>
      <c r="N33" s="11">
        <v>9.0674226678941565</v>
      </c>
      <c r="O33" s="11"/>
      <c r="P33" s="10" t="str">
        <f>name!D3</f>
        <v>All occupations</v>
      </c>
      <c r="Q33" s="11">
        <f>SUM(Q7:Q32)</f>
        <v>441.09721785838474</v>
      </c>
      <c r="R33" s="11">
        <f>SUM(R7:R32)</f>
        <v>473.49867149949233</v>
      </c>
      <c r="S33" s="345">
        <f>R33-Q33</f>
        <v>32.401453641107594</v>
      </c>
      <c r="T33" s="11">
        <f>SUM(T7:T32)</f>
        <v>182.44158131195945</v>
      </c>
      <c r="U33" s="345">
        <f>SUM(S33:T33)</f>
        <v>214.84303495306705</v>
      </c>
      <c r="V33" s="346">
        <f t="shared" si="6"/>
        <v>2.3344699043257977E-2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1.811007929170549</v>
      </c>
      <c r="K34" s="11">
        <v>3.4007234575850926</v>
      </c>
      <c r="L34" s="11">
        <v>1.5897155284145437</v>
      </c>
      <c r="M34" s="11">
        <v>1.3829574575039025</v>
      </c>
      <c r="N34" s="11">
        <v>2.9726729859184466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3.6044538806976991</v>
      </c>
      <c r="K35" s="11">
        <v>6.1312100353186745</v>
      </c>
      <c r="L35" s="11">
        <v>2.5267561546209758</v>
      </c>
      <c r="M35" s="11">
        <v>2.9429879404388415</v>
      </c>
      <c r="N35" s="11">
        <v>5.4697440950598164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1.4073984609238608</v>
      </c>
      <c r="C36" s="11">
        <v>1.8810607154748633</v>
      </c>
      <c r="D36" s="11">
        <f>C36-B36</f>
        <v>0.47366225455100253</v>
      </c>
      <c r="E36" s="11">
        <v>0.85083288350942299</v>
      </c>
      <c r="F36" s="11">
        <f>SUM(D36:E36)</f>
        <v>1.3244951380604255</v>
      </c>
      <c r="G36" s="200">
        <f>IF(B36&gt;0,(1+(E36/B36))^(1/($C$6-$B$6))-1,0)</f>
        <v>3.2024697642113908E-2</v>
      </c>
      <c r="I36" s="11" t="str">
        <f t="shared" si="17"/>
        <v>Sales and customer service occupations</v>
      </c>
      <c r="J36" s="11">
        <v>3.0109513994708967</v>
      </c>
      <c r="K36" s="11">
        <v>5.2061077461984011</v>
      </c>
      <c r="L36" s="11">
        <v>2.1951563467275039</v>
      </c>
      <c r="M36" s="11">
        <v>1.997910207899273</v>
      </c>
      <c r="N36" s="11">
        <v>4.1930665546267765</v>
      </c>
      <c r="P36" s="10" t="str">
        <f>name!D4</f>
        <v>11 Corporate managers and directors</v>
      </c>
      <c r="Q36" s="11">
        <v>27.773730634218179</v>
      </c>
      <c r="R36" s="11">
        <v>32.169637733730823</v>
      </c>
      <c r="S36" s="345">
        <f>R36-Q36</f>
        <v>4.3959070995126446</v>
      </c>
      <c r="T36" s="345">
        <v>17.096917019827707</v>
      </c>
      <c r="U36" s="345">
        <f>SUM(S36:T36)</f>
        <v>21.492824119340352</v>
      </c>
      <c r="V36" s="346">
        <f>IF(Q36&gt;0,(1+(T36/Q36))^(1/($C$6-$B$6))-1,0)</f>
        <v>3.2496388552274214E-2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0.4628127652860054</v>
      </c>
      <c r="C37" s="11">
        <v>0.73762199039713916</v>
      </c>
      <c r="D37" s="11">
        <f t="shared" ref="D37:D60" si="25">C37-B37</f>
        <v>0.27480922511113376</v>
      </c>
      <c r="E37" s="11">
        <v>0.37077519096563449</v>
      </c>
      <c r="F37" s="11">
        <f t="shared" ref="F37:F60" si="26">SUM(D37:E37)</f>
        <v>0.64558441607676831</v>
      </c>
      <c r="G37" s="200">
        <f t="shared" ref="G37:G62" si="27">IF(B37&gt;0,(1+(E37/B37))^(1/($C$6-$B$6))-1,0)</f>
        <v>4.0007345757740564E-2</v>
      </c>
      <c r="I37" s="11" t="str">
        <f t="shared" si="17"/>
        <v>Process, plant and machine operatives</v>
      </c>
      <c r="J37" s="11">
        <v>0.82031883635862324</v>
      </c>
      <c r="K37" s="11">
        <v>1.4205711978775017</v>
      </c>
      <c r="L37" s="11">
        <v>0.60025236151887862</v>
      </c>
      <c r="M37" s="11">
        <v>0.65672421312105356</v>
      </c>
      <c r="N37" s="11">
        <v>1.2569765746399322</v>
      </c>
      <c r="P37" s="10" t="str">
        <f>name!D5</f>
        <v>12 Other managers and proprietors</v>
      </c>
      <c r="Q37" s="11">
        <v>14.25685827500546</v>
      </c>
      <c r="R37" s="11">
        <v>15.606494695184979</v>
      </c>
      <c r="S37" s="345">
        <f t="shared" ref="S37:S60" si="28">R37-Q37</f>
        <v>1.3496364201795199</v>
      </c>
      <c r="T37" s="345">
        <v>9.2381188578751487</v>
      </c>
      <c r="U37" s="345">
        <f t="shared" ref="U37:U60" si="29">SUM(S37:T37)</f>
        <v>10.587755278054669</v>
      </c>
      <c r="V37" s="346">
        <f t="shared" ref="V37:V62" si="30">IF(Q37&gt;0,(1+(T37/Q37))^(1/($C$6-$B$6))-1,0)</f>
        <v>3.3863999658668487E-2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3.7247846860302487</v>
      </c>
      <c r="C38" s="11">
        <v>5.9110388832143288</v>
      </c>
      <c r="D38" s="11">
        <f t="shared" si="25"/>
        <v>2.1862541971840801</v>
      </c>
      <c r="E38" s="11">
        <v>1.9125810268257248</v>
      </c>
      <c r="F38" s="11">
        <f t="shared" si="26"/>
        <v>4.0988352240098047</v>
      </c>
      <c r="G38" s="200">
        <f t="shared" si="27"/>
        <v>2.8012358756190681E-2</v>
      </c>
      <c r="I38" s="11" t="str">
        <f t="shared" si="17"/>
        <v>Elementary occupations</v>
      </c>
      <c r="J38" s="11">
        <v>2.3306710083564139</v>
      </c>
      <c r="K38" s="11">
        <v>3.9076250448770669</v>
      </c>
      <c r="L38" s="11">
        <v>1.5769540365206529</v>
      </c>
      <c r="M38" s="11">
        <v>1.7681870782773204</v>
      </c>
      <c r="N38" s="11">
        <v>3.3451411147979733</v>
      </c>
      <c r="P38" s="10" t="str">
        <f>name!D6</f>
        <v>21 Science, research, engineering and technology professionals</v>
      </c>
      <c r="Q38" s="11">
        <v>16.281439759508018</v>
      </c>
      <c r="R38" s="11">
        <v>26.30860160038646</v>
      </c>
      <c r="S38" s="345">
        <f t="shared" si="28"/>
        <v>10.027161840878442</v>
      </c>
      <c r="T38" s="345">
        <v>11.708964450344119</v>
      </c>
      <c r="U38" s="345">
        <f t="shared" si="29"/>
        <v>21.736126291222561</v>
      </c>
      <c r="V38" s="346">
        <f t="shared" si="30"/>
        <v>3.6782737522444542E-2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2.071087262707163</v>
      </c>
      <c r="C39" s="11">
        <v>2.8956053036793303</v>
      </c>
      <c r="D39" s="11">
        <f t="shared" si="25"/>
        <v>0.8245180409721673</v>
      </c>
      <c r="E39" s="11">
        <v>1.2801419573794712</v>
      </c>
      <c r="F39" s="11">
        <f t="shared" si="26"/>
        <v>2.1046599983516385</v>
      </c>
      <c r="G39" s="200">
        <f t="shared" si="27"/>
        <v>3.2603792463451686E-2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25.72538581919035</v>
      </c>
      <c r="R39" s="11">
        <v>25.79321646777138</v>
      </c>
      <c r="S39" s="345">
        <f t="shared" si="28"/>
        <v>6.7830648581029607E-2</v>
      </c>
      <c r="T39" s="345">
        <v>14.749757124337695</v>
      </c>
      <c r="U39" s="345">
        <f t="shared" si="29"/>
        <v>14.817587772918724</v>
      </c>
      <c r="V39" s="346">
        <f t="shared" si="30"/>
        <v>3.0675057764457225E-2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3.4940985506855364</v>
      </c>
      <c r="C40" s="11">
        <v>4.2979982942493589</v>
      </c>
      <c r="D40" s="11">
        <f>C40-B40</f>
        <v>0.80389974356382243</v>
      </c>
      <c r="E40" s="11">
        <v>1.9753734697469743</v>
      </c>
      <c r="F40" s="11">
        <f>SUM(D40:E40)</f>
        <v>2.7792732133107965</v>
      </c>
      <c r="G40" s="200">
        <f>IF(B40&gt;0,(1+(E40/B40))^(1/($C$6-$B$6))-1,0)</f>
        <v>3.032447626675383E-2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27.166663038937156</v>
      </c>
      <c r="R40" s="11">
        <v>27.551675893103496</v>
      </c>
      <c r="S40" s="345">
        <f t="shared" si="28"/>
        <v>0.3850128541663409</v>
      </c>
      <c r="T40" s="345">
        <v>14.768535753113156</v>
      </c>
      <c r="U40" s="345">
        <f t="shared" si="29"/>
        <v>15.153548607279497</v>
      </c>
      <c r="V40" s="346">
        <f t="shared" si="30"/>
        <v>2.9365228780808161E-2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1.3784599771328374</v>
      </c>
      <c r="C41" s="11">
        <v>2.1198086562110157</v>
      </c>
      <c r="D41" s="11">
        <f t="shared" si="25"/>
        <v>0.74134867907817825</v>
      </c>
      <c r="E41" s="11">
        <v>0.86370966558056272</v>
      </c>
      <c r="F41" s="11">
        <f t="shared" si="26"/>
        <v>1.605058344658741</v>
      </c>
      <c r="G41" s="200">
        <f t="shared" si="27"/>
        <v>3.2963447466269891E-2</v>
      </c>
      <c r="I41" s="11" t="str">
        <f>I30</f>
        <v>Managers, directors and senior officials</v>
      </c>
      <c r="J41" s="11">
        <f t="array" ref="J41:J49">MMULT(aggregation!$B$13:$AA$21,B94:B119)</f>
        <v>31.426617099395152</v>
      </c>
      <c r="K41" s="11">
        <f t="array" ref="K41:K49">MMULT(aggregation!$B$13:$AA$21,C94:C119)</f>
        <v>34.897905877692658</v>
      </c>
      <c r="L41" s="11">
        <f t="array" ref="L41:L49">MMULT(aggregation!$B$13:$AA$21,D94:D119)</f>
        <v>3.4712887782975059</v>
      </c>
      <c r="M41" s="11">
        <f t="array" ref="M41:M49">MMULT(aggregation!$B$13:$AA$21,E94:E119)</f>
        <v>18.811951373769112</v>
      </c>
      <c r="N41" s="11">
        <f t="array" ref="N41:N49">MMULT(aggregation!$B$13:$AA$21,F94:F119)</f>
        <v>22.283240152066618</v>
      </c>
      <c r="P41" s="10" t="str">
        <f>name!D9</f>
        <v>24 Business, media and public service professionals</v>
      </c>
      <c r="Q41" s="11">
        <v>29.846331137107665</v>
      </c>
      <c r="R41" s="11">
        <v>34.768706093214412</v>
      </c>
      <c r="S41" s="345">
        <f t="shared" si="28"/>
        <v>4.9223749561067471</v>
      </c>
      <c r="T41" s="345">
        <v>17.44272048486653</v>
      </c>
      <c r="U41" s="345">
        <f t="shared" si="29"/>
        <v>22.365095440973278</v>
      </c>
      <c r="V41" s="346">
        <f t="shared" si="30"/>
        <v>3.1156641700868182E-2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0.47325213932799404</v>
      </c>
      <c r="C42" s="11">
        <v>0.74342839314283338</v>
      </c>
      <c r="D42" s="11">
        <f t="shared" si="25"/>
        <v>0.27017625381483934</v>
      </c>
      <c r="E42" s="11">
        <v>0.27911696950272769</v>
      </c>
      <c r="F42" s="11">
        <f t="shared" si="26"/>
        <v>0.54929322331756703</v>
      </c>
      <c r="G42" s="200">
        <f t="shared" si="27"/>
        <v>3.1389149016539664E-2</v>
      </c>
      <c r="I42" s="11" t="str">
        <f>I31</f>
        <v>Professional occupations</v>
      </c>
      <c r="J42" s="11">
        <v>73.942847874682784</v>
      </c>
      <c r="K42" s="11">
        <v>81.520014823066873</v>
      </c>
      <c r="L42" s="11">
        <v>7.5771669483840842</v>
      </c>
      <c r="M42" s="11">
        <v>37.632533489125976</v>
      </c>
      <c r="N42" s="11">
        <v>45.209700437510058</v>
      </c>
      <c r="P42" s="10" t="str">
        <f>name!D10</f>
        <v>31 Science, engineering and technology associate professionals</v>
      </c>
      <c r="Q42" s="11">
        <v>5.7228566205889884</v>
      </c>
      <c r="R42" s="11">
        <v>7.1792078125877019</v>
      </c>
      <c r="S42" s="345">
        <f t="shared" si="28"/>
        <v>1.4563511919987135</v>
      </c>
      <c r="T42" s="345">
        <v>3.2280087902559669</v>
      </c>
      <c r="U42" s="345">
        <f t="shared" si="29"/>
        <v>4.68435998225468</v>
      </c>
      <c r="V42" s="346">
        <f t="shared" si="30"/>
        <v>3.0267841549191266E-2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7.6786036488527512E-2</v>
      </c>
      <c r="C43" s="11">
        <v>0.18954398947572629</v>
      </c>
      <c r="D43" s="11">
        <f t="shared" si="25"/>
        <v>0.11275795298719878</v>
      </c>
      <c r="E43" s="11">
        <v>8.919526738493111E-2</v>
      </c>
      <c r="F43" s="11">
        <f t="shared" si="26"/>
        <v>0.20195322037212987</v>
      </c>
      <c r="G43" s="200">
        <f t="shared" si="27"/>
        <v>5.2733544016419609E-2</v>
      </c>
      <c r="I43" s="11" t="str">
        <f>I32</f>
        <v>Associate professional occupations</v>
      </c>
      <c r="J43" s="11">
        <v>38.564782403761114</v>
      </c>
      <c r="K43" s="11">
        <v>46.745769801792051</v>
      </c>
      <c r="L43" s="11">
        <v>8.1809873980309291</v>
      </c>
      <c r="M43" s="11">
        <v>21.859238888025025</v>
      </c>
      <c r="N43" s="11">
        <v>30.040226286055955</v>
      </c>
      <c r="P43" s="10" t="str">
        <f>name!D11</f>
        <v>32 Health and social care associate professionals</v>
      </c>
      <c r="Q43" s="11">
        <v>11.662127850210137</v>
      </c>
      <c r="R43" s="11">
        <v>21.408665782467889</v>
      </c>
      <c r="S43" s="345">
        <f t="shared" si="28"/>
        <v>9.7465379322577519</v>
      </c>
      <c r="T43" s="345">
        <v>11.373917473316801</v>
      </c>
      <c r="U43" s="345">
        <f t="shared" si="29"/>
        <v>21.120455405574553</v>
      </c>
      <c r="V43" s="346">
        <f t="shared" si="30"/>
        <v>4.6426369307018822E-2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3.7851935040222155E-2</v>
      </c>
      <c r="C44" s="11">
        <v>5.5112407755267649E-2</v>
      </c>
      <c r="D44" s="11">
        <f t="shared" si="25"/>
        <v>1.7260472715045494E-2</v>
      </c>
      <c r="E44" s="11">
        <v>1.5233742760497337E-2</v>
      </c>
      <c r="F44" s="11">
        <f t="shared" si="26"/>
        <v>3.2494215475542834E-2</v>
      </c>
      <c r="G44" s="200">
        <f t="shared" si="27"/>
        <v>2.2804473163080541E-2</v>
      </c>
      <c r="I44" s="11" t="str">
        <f>I33</f>
        <v>Administrative and secretarial occupations</v>
      </c>
      <c r="J44" s="11">
        <v>18.14656004844915</v>
      </c>
      <c r="K44" s="11">
        <v>26.907498133383573</v>
      </c>
      <c r="L44" s="11">
        <v>8.7609380849344252</v>
      </c>
      <c r="M44" s="11">
        <v>12.905169116463261</v>
      </c>
      <c r="N44" s="11">
        <v>21.666107201397686</v>
      </c>
      <c r="P44" s="10" t="str">
        <f>name!D12</f>
        <v>33 Protective service occupations</v>
      </c>
      <c r="Q44" s="11">
        <v>2.5923892228232503</v>
      </c>
      <c r="R44" s="11">
        <v>3.0045124415014426</v>
      </c>
      <c r="S44" s="345">
        <f t="shared" si="28"/>
        <v>0.41212321867819224</v>
      </c>
      <c r="T44" s="345">
        <v>1.2763527451507604</v>
      </c>
      <c r="U44" s="345">
        <f t="shared" si="29"/>
        <v>1.6884759638289526</v>
      </c>
      <c r="V44" s="346">
        <f t="shared" si="30"/>
        <v>2.7049330512918468E-2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0.28353406150533123</v>
      </c>
      <c r="C45" s="11">
        <v>0.37820306712277318</v>
      </c>
      <c r="D45" s="11">
        <f t="shared" ref="D45:D46" si="31">C45-B45</f>
        <v>9.4669005617441959E-2</v>
      </c>
      <c r="E45" s="11">
        <v>0.17652045051399975</v>
      </c>
      <c r="F45" s="11">
        <f t="shared" ref="F45:F46" si="32">SUM(D45:E45)</f>
        <v>0.27118945613144174</v>
      </c>
      <c r="G45" s="200">
        <f t="shared" si="27"/>
        <v>3.2793756139950947E-2</v>
      </c>
      <c r="I45" s="11" t="str">
        <f t="shared" ref="I45:I49" si="33">I34</f>
        <v>Skilled trades occupations</v>
      </c>
      <c r="J45" s="11">
        <v>5.4019289282248826</v>
      </c>
      <c r="K45" s="11">
        <v>8.2831054756765088</v>
      </c>
      <c r="L45" s="11">
        <v>2.8811765474516262</v>
      </c>
      <c r="M45" s="11">
        <v>3.8992485239511385</v>
      </c>
      <c r="N45" s="11">
        <v>6.7804250714027638</v>
      </c>
      <c r="P45" s="10" t="str">
        <f>name!D13</f>
        <v>34 Culture, media and sports occupations</v>
      </c>
      <c r="Q45" s="11">
        <v>10.494879416103332</v>
      </c>
      <c r="R45" s="11">
        <v>10.304396690951275</v>
      </c>
      <c r="S45" s="345">
        <f t="shared" si="28"/>
        <v>-0.19048272515205689</v>
      </c>
      <c r="T45" s="345">
        <v>5.2988318012131055</v>
      </c>
      <c r="U45" s="345">
        <f t="shared" si="29"/>
        <v>5.1083490760610486</v>
      </c>
      <c r="V45" s="346">
        <f t="shared" si="30"/>
        <v>2.7622921162811842E-2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0.96037853388187133</v>
      </c>
      <c r="C46" s="11">
        <v>1.500079186474901</v>
      </c>
      <c r="D46" s="11">
        <f t="shared" si="31"/>
        <v>0.53970065259302968</v>
      </c>
      <c r="E46" s="11">
        <v>0.60186413691123419</v>
      </c>
      <c r="F46" s="11">
        <f t="shared" si="32"/>
        <v>1.141564789504264</v>
      </c>
      <c r="G46" s="200">
        <f t="shared" si="27"/>
        <v>3.2968481062993105E-2</v>
      </c>
      <c r="I46" s="11" t="str">
        <f t="shared" si="33"/>
        <v>Caring, leisure and other service occupations</v>
      </c>
      <c r="J46" s="11">
        <v>10.570327893277138</v>
      </c>
      <c r="K46" s="11">
        <v>14.89904238933998</v>
      </c>
      <c r="L46" s="11">
        <v>4.3287144960628439</v>
      </c>
      <c r="M46" s="11">
        <v>8.1534505786881972</v>
      </c>
      <c r="N46" s="11">
        <v>12.482165074751041</v>
      </c>
      <c r="P46" s="10" t="str">
        <f>name!D14</f>
        <v>35 Business and public service associate professionals</v>
      </c>
      <c r="Q46" s="11">
        <v>28.969229003366337</v>
      </c>
      <c r="R46" s="11">
        <v>32.627333421539731</v>
      </c>
      <c r="S46" s="345">
        <f t="shared" si="28"/>
        <v>3.6581044181733944</v>
      </c>
      <c r="T46" s="345">
        <v>16.48183731219617</v>
      </c>
      <c r="U46" s="345">
        <f t="shared" si="29"/>
        <v>20.139941730369564</v>
      </c>
      <c r="V46" s="346">
        <f t="shared" si="30"/>
        <v>3.0482156264233229E-2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0.48625990749021419</v>
      </c>
      <c r="C47" s="11">
        <v>0.84834027800469947</v>
      </c>
      <c r="D47" s="11">
        <f t="shared" si="25"/>
        <v>0.36208037051448527</v>
      </c>
      <c r="E47" s="11">
        <v>0.36390550880535327</v>
      </c>
      <c r="F47" s="11">
        <f t="shared" si="26"/>
        <v>0.7259858793198386</v>
      </c>
      <c r="G47" s="200">
        <f t="shared" si="27"/>
        <v>3.7948163351248843E-2</v>
      </c>
      <c r="I47" s="11" t="str">
        <f t="shared" si="33"/>
        <v>Sales and customer service occupations</v>
      </c>
      <c r="J47" s="11">
        <v>10.435859645831901</v>
      </c>
      <c r="K47" s="11">
        <v>14.958926609195604</v>
      </c>
      <c r="L47" s="11">
        <v>4.5230669633637044</v>
      </c>
      <c r="M47" s="11">
        <v>6.617007378650567</v>
      </c>
      <c r="N47" s="11">
        <v>11.140074342014273</v>
      </c>
      <c r="P47" s="10" t="str">
        <f>name!D15</f>
        <v>41 Administrative occupations</v>
      </c>
      <c r="Q47" s="11">
        <v>50.640829922752644</v>
      </c>
      <c r="R47" s="11">
        <v>46.667128905751156</v>
      </c>
      <c r="S47" s="345">
        <f t="shared" si="28"/>
        <v>-3.9737010170014884</v>
      </c>
      <c r="T47" s="345">
        <v>27.82773764678053</v>
      </c>
      <c r="U47" s="345">
        <f t="shared" si="29"/>
        <v>23.854036629779042</v>
      </c>
      <c r="V47" s="346">
        <f t="shared" si="30"/>
        <v>2.9626379074054965E-2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4.6378394430244968E-2</v>
      </c>
      <c r="C48" s="11">
        <v>0.13873442083503193</v>
      </c>
      <c r="D48" s="11">
        <f t="shared" si="25"/>
        <v>9.2356026404786962E-2</v>
      </c>
      <c r="E48" s="11">
        <v>5.8779667396840866E-2</v>
      </c>
      <c r="F48" s="11">
        <f t="shared" si="26"/>
        <v>0.15113569380162784</v>
      </c>
      <c r="G48" s="200">
        <f t="shared" si="27"/>
        <v>5.609209258099801E-2</v>
      </c>
      <c r="I48" s="11" t="str">
        <f t="shared" si="33"/>
        <v>Process, plant and machine operatives</v>
      </c>
      <c r="J48" s="11">
        <v>1.9458922556502212</v>
      </c>
      <c r="K48" s="11">
        <v>3.2640652798873404</v>
      </c>
      <c r="L48" s="11">
        <v>1.3181730242371192</v>
      </c>
      <c r="M48" s="11">
        <v>1.5826601367869815</v>
      </c>
      <c r="N48" s="11">
        <v>2.9008331610241007</v>
      </c>
      <c r="P48" s="10" t="str">
        <f>name!D16</f>
        <v>42 Secretarial and related occupations</v>
      </c>
      <c r="Q48" s="11">
        <v>17.666689858653385</v>
      </c>
      <c r="R48" s="11">
        <v>11.960901441587882</v>
      </c>
      <c r="S48" s="345">
        <f t="shared" si="28"/>
        <v>-5.7057884170655022</v>
      </c>
      <c r="T48" s="345">
        <v>7.9911380393736069</v>
      </c>
      <c r="U48" s="345">
        <f t="shared" si="29"/>
        <v>2.2853496223081047</v>
      </c>
      <c r="V48" s="346">
        <f t="shared" si="30"/>
        <v>2.5189887204668082E-2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2.7258582170193221E-2</v>
      </c>
      <c r="C49" s="11">
        <v>4.2040480137661394E-2</v>
      </c>
      <c r="D49" s="11">
        <f t="shared" si="25"/>
        <v>1.4781897967468174E-2</v>
      </c>
      <c r="E49" s="11">
        <v>2.4668446337949963E-2</v>
      </c>
      <c r="F49" s="11">
        <f t="shared" si="26"/>
        <v>3.9450344305418134E-2</v>
      </c>
      <c r="G49" s="200">
        <f t="shared" si="27"/>
        <v>4.3901080790862412E-2</v>
      </c>
      <c r="I49" s="11" t="str">
        <f t="shared" si="33"/>
        <v>Elementary occupations</v>
      </c>
      <c r="J49" s="11">
        <v>7.3899687737363813</v>
      </c>
      <c r="K49" s="11">
        <v>11.014916156217803</v>
      </c>
      <c r="L49" s="11">
        <v>3.6249473824814205</v>
      </c>
      <c r="M49" s="11">
        <v>5.794236120567466</v>
      </c>
      <c r="N49" s="11">
        <v>9.4191835030488864</v>
      </c>
      <c r="P49" s="10" t="str">
        <f>name!D17</f>
        <v>51 Skilled agricultural and related trades</v>
      </c>
      <c r="Q49" s="11">
        <v>1.7454937507953743</v>
      </c>
      <c r="R49" s="11">
        <v>2.4544208813663477</v>
      </c>
      <c r="S49" s="345">
        <f t="shared" si="28"/>
        <v>0.70892713057097345</v>
      </c>
      <c r="T49" s="345">
        <v>1.4246137055371908</v>
      </c>
      <c r="U49" s="345">
        <f t="shared" si="29"/>
        <v>2.133540836108164</v>
      </c>
      <c r="V49" s="346">
        <f t="shared" si="30"/>
        <v>4.0583764666311639E-2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3.5411313667773149E-2</v>
      </c>
      <c r="C50" s="11">
        <v>4.9827089545646866E-2</v>
      </c>
      <c r="D50" s="11">
        <f t="shared" si="25"/>
        <v>1.4415775877873717E-2</v>
      </c>
      <c r="E50" s="11">
        <v>1.8524975014343973E-2</v>
      </c>
      <c r="F50" s="11">
        <f t="shared" si="26"/>
        <v>3.2940750892217693E-2</v>
      </c>
      <c r="G50" s="200">
        <f t="shared" si="27"/>
        <v>2.844862393074421E-2</v>
      </c>
      <c r="O50" s="71"/>
      <c r="P50" s="10" t="str">
        <f>name!D18</f>
        <v>52 Skilled metal, electrical and electronic trades</v>
      </c>
      <c r="Q50" s="11">
        <v>0.84303656825638718</v>
      </c>
      <c r="R50" s="11">
        <v>1.949973803679363</v>
      </c>
      <c r="S50" s="345">
        <f t="shared" si="28"/>
        <v>1.1069372354229758</v>
      </c>
      <c r="T50" s="345">
        <v>0.88404704261308842</v>
      </c>
      <c r="U50" s="345">
        <f t="shared" si="29"/>
        <v>1.9909842780360643</v>
      </c>
      <c r="V50" s="346">
        <f t="shared" si="30"/>
        <v>4.8973370698416341E-2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1.1460691302857526E-2</v>
      </c>
      <c r="C51" s="11">
        <v>1.9116309677750822E-2</v>
      </c>
      <c r="D51" s="11">
        <f t="shared" ref="D51" si="34">C51-B51</f>
        <v>7.6556183748932964E-3</v>
      </c>
      <c r="E51" s="11">
        <v>8.1481702130230815E-3</v>
      </c>
      <c r="F51" s="11">
        <f t="shared" ref="F51" si="35">SUM(D51:E51)</f>
        <v>1.5803788587916378E-2</v>
      </c>
      <c r="G51" s="200">
        <f t="shared" si="27"/>
        <v>3.6452581640522563E-2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0.42579341740559107</v>
      </c>
      <c r="R51" s="11">
        <v>0.34059192437976382</v>
      </c>
      <c r="S51" s="345">
        <f t="shared" si="28"/>
        <v>-8.5201493025827246E-2</v>
      </c>
      <c r="T51" s="345">
        <v>0.16369384253856586</v>
      </c>
      <c r="U51" s="345">
        <f t="shared" si="29"/>
        <v>7.8492349512738618E-2</v>
      </c>
      <c r="V51" s="346">
        <f t="shared" si="30"/>
        <v>2.1923450870547923E-2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6.482448146755633E-2</v>
      </c>
      <c r="C52" s="11">
        <v>0.12527038200647092</v>
      </c>
      <c r="D52" s="11">
        <f t="shared" si="25"/>
        <v>6.044590053891459E-2</v>
      </c>
      <c r="E52" s="11">
        <v>5.1310910081684924E-2</v>
      </c>
      <c r="F52" s="11">
        <f t="shared" si="26"/>
        <v>0.11175681062059951</v>
      </c>
      <c r="G52" s="200">
        <f t="shared" si="27"/>
        <v>3.9636940403377174E-2</v>
      </c>
      <c r="I52" s="11" t="str">
        <f>I41</f>
        <v>Managers, directors and senior officials</v>
      </c>
      <c r="J52" s="11">
        <f t="array" ref="J52:J60">MMULT(aggregation!$B$13:$AA$21,B123:B148)</f>
        <v>6.880160876043198</v>
      </c>
      <c r="K52" s="11">
        <f t="array" ref="K52:K60">MMULT(aggregation!$B$13:$AA$21,C123:C148)</f>
        <v>7.4543302225503485</v>
      </c>
      <c r="L52" s="11">
        <f t="array" ref="L52:L60">MMULT(aggregation!$B$13:$AA$21,D123:D148)</f>
        <v>0.57416934650715046</v>
      </c>
      <c r="M52" s="11">
        <f t="array" ref="M52:M60">MMULT(aggregation!$B$13:$AA$21,E123:E148)</f>
        <v>3.9176083136343429</v>
      </c>
      <c r="N52" s="11">
        <f t="array" ref="N52:N60">MMULT(aggregation!$B$13:$AA$21,F123:F148)</f>
        <v>4.4917776601414934</v>
      </c>
      <c r="P52" s="10" t="str">
        <f>name!D20</f>
        <v>54 Textiles, printing and other skilled trades</v>
      </c>
      <c r="Q52" s="11">
        <v>6.8262540197603041</v>
      </c>
      <c r="R52" s="11">
        <v>8.1673025065163163</v>
      </c>
      <c r="S52" s="345">
        <f t="shared" si="28"/>
        <v>1.3410484867560122</v>
      </c>
      <c r="T52" s="345">
        <v>4.4117008061294083</v>
      </c>
      <c r="U52" s="345">
        <f t="shared" si="29"/>
        <v>5.7527492928854205</v>
      </c>
      <c r="V52" s="346">
        <f t="shared" si="30"/>
        <v>3.3793163356310441E-2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5.9251423499718243E-2</v>
      </c>
      <c r="C53" s="11">
        <v>0.10971777285805741</v>
      </c>
      <c r="D53" s="11">
        <f t="shared" si="25"/>
        <v>5.0466349358339165E-2</v>
      </c>
      <c r="E53" s="11">
        <v>4.8132796837487953E-2</v>
      </c>
      <c r="F53" s="11">
        <f t="shared" si="26"/>
        <v>9.8599146195827117E-2</v>
      </c>
      <c r="G53" s="200">
        <f t="shared" si="27"/>
        <v>4.0437775745524984E-2</v>
      </c>
      <c r="I53" s="11" t="str">
        <f>I42</f>
        <v>Professional occupations</v>
      </c>
      <c r="J53" s="11">
        <v>9.960541905844277</v>
      </c>
      <c r="K53" s="11">
        <v>7.7738827571876081</v>
      </c>
      <c r="L53" s="11">
        <v>-2.1866591486566693</v>
      </c>
      <c r="M53" s="11">
        <v>3.1378207829573812</v>
      </c>
      <c r="N53" s="11">
        <v>0.95116163430071177</v>
      </c>
      <c r="P53" s="10" t="str">
        <f>name!D21</f>
        <v>61 Caring personal service occupations</v>
      </c>
      <c r="Q53" s="11">
        <v>45.981865076249463</v>
      </c>
      <c r="R53" s="11">
        <v>48.122478811084996</v>
      </c>
      <c r="S53" s="345">
        <f t="shared" si="28"/>
        <v>2.140613734835533</v>
      </c>
      <c r="T53" s="345">
        <v>27.268054804997572</v>
      </c>
      <c r="U53" s="345">
        <f t="shared" si="29"/>
        <v>29.408668539833105</v>
      </c>
      <c r="V53" s="346">
        <f t="shared" si="30"/>
        <v>3.1528832196639822E-2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4.0278929502389212E-2</v>
      </c>
      <c r="C54" s="11">
        <v>6.1979053362749323E-2</v>
      </c>
      <c r="D54" s="11">
        <f t="shared" ref="D54:D55" si="36">C54-B54</f>
        <v>2.1700123860360111E-2</v>
      </c>
      <c r="E54" s="11">
        <v>2.8537513373876722E-2</v>
      </c>
      <c r="F54" s="11">
        <f t="shared" ref="F54:F55" si="37">SUM(D54:E54)</f>
        <v>5.0237637234236833E-2</v>
      </c>
      <c r="G54" s="200">
        <f t="shared" si="27"/>
        <v>3.6352787873382031E-2</v>
      </c>
      <c r="I54" s="11" t="str">
        <f>I43</f>
        <v>Associate professional occupations</v>
      </c>
      <c r="J54" s="11">
        <v>9.3315190712438039</v>
      </c>
      <c r="K54" s="11">
        <v>10.079979521786736</v>
      </c>
      <c r="L54" s="11">
        <v>0.7484604505429342</v>
      </c>
      <c r="M54" s="11">
        <v>4.5108722759517406</v>
      </c>
      <c r="N54" s="11">
        <v>5.2593327264946756</v>
      </c>
      <c r="P54" s="10" t="str">
        <f>name!D22</f>
        <v>62 Leisure, travel and related personal service occupations</v>
      </c>
      <c r="Q54" s="11">
        <v>14.942847017533108</v>
      </c>
      <c r="R54" s="11">
        <v>13.269351554009351</v>
      </c>
      <c r="S54" s="345">
        <f t="shared" si="28"/>
        <v>-1.6734954635237571</v>
      </c>
      <c r="T54" s="345">
        <v>7.4011795127848208</v>
      </c>
      <c r="U54" s="345">
        <f t="shared" si="29"/>
        <v>5.7276840492610637</v>
      </c>
      <c r="V54" s="346">
        <f t="shared" si="30"/>
        <v>2.7184693582503971E-2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2.144256988474339E-3</v>
      </c>
      <c r="C55" s="11">
        <v>2.9105241498657195E-3</v>
      </c>
      <c r="D55" s="11">
        <f t="shared" si="36"/>
        <v>7.6626716139138046E-4</v>
      </c>
      <c r="E55" s="11">
        <v>1.2999447725670656E-3</v>
      </c>
      <c r="F55" s="11">
        <f t="shared" si="37"/>
        <v>2.0662119339584463E-3</v>
      </c>
      <c r="G55" s="200">
        <f t="shared" si="27"/>
        <v>3.2097636101233729E-2</v>
      </c>
      <c r="I55" s="11" t="str">
        <f>I44</f>
        <v>Administrative and secretarial occupations</v>
      </c>
      <c r="J55" s="11">
        <v>7.2464983500521214</v>
      </c>
      <c r="K55" s="11">
        <v>9.7088110023063994</v>
      </c>
      <c r="L55" s="11">
        <v>2.462312652254278</v>
      </c>
      <c r="M55" s="11">
        <v>5.0339577194489893</v>
      </c>
      <c r="N55" s="11">
        <v>7.4962703717032673</v>
      </c>
      <c r="P55" s="10" t="str">
        <f>name!D23</f>
        <v>63 Community and civil enforcement occupations</v>
      </c>
      <c r="Q55" s="11">
        <v>0.21427948921172726</v>
      </c>
      <c r="R55" s="11">
        <v>0.29297553420666594</v>
      </c>
      <c r="S55" s="345">
        <f t="shared" si="28"/>
        <v>7.869604499493868E-2</v>
      </c>
      <c r="T55" s="345">
        <v>0.17502126068951351</v>
      </c>
      <c r="U55" s="345">
        <f t="shared" si="29"/>
        <v>0.25371730568445217</v>
      </c>
      <c r="V55" s="346">
        <f t="shared" si="30"/>
        <v>4.0607557941108485E-2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0.15386879691694932</v>
      </c>
      <c r="C56" s="11">
        <v>0.22503722432672396</v>
      </c>
      <c r="D56" s="11">
        <f t="shared" si="25"/>
        <v>7.1168427409774637E-2</v>
      </c>
      <c r="E56" s="11">
        <v>9.0393256357916674E-2</v>
      </c>
      <c r="F56" s="11">
        <f t="shared" si="26"/>
        <v>0.16156168376769131</v>
      </c>
      <c r="G56" s="200">
        <f t="shared" si="27"/>
        <v>3.1288946689109531E-2</v>
      </c>
      <c r="I56" s="11" t="str">
        <f t="shared" ref="I56:I60" si="38">I45</f>
        <v>Skilled trades occupations</v>
      </c>
      <c r="J56" s="11">
        <v>2.2857796878154111</v>
      </c>
      <c r="K56" s="11">
        <v>3.2165370385825027</v>
      </c>
      <c r="L56" s="11">
        <v>0.93075735076709176</v>
      </c>
      <c r="M56" s="11">
        <v>1.559766631588126</v>
      </c>
      <c r="N56" s="11">
        <v>2.4905239823552177</v>
      </c>
      <c r="P56" s="10" t="str">
        <f>name!D24</f>
        <v>71 Sales occupations</v>
      </c>
      <c r="Q56" s="11">
        <v>28.919832731060104</v>
      </c>
      <c r="R56" s="11">
        <v>26.780749285292604</v>
      </c>
      <c r="S56" s="345">
        <f t="shared" si="28"/>
        <v>-2.1390834457675005</v>
      </c>
      <c r="T56" s="345">
        <v>14.817115757943093</v>
      </c>
      <c r="U56" s="345">
        <f t="shared" si="29"/>
        <v>12.678032312175592</v>
      </c>
      <c r="V56" s="346">
        <f t="shared" si="30"/>
        <v>2.7961493837386664E-2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6.0873529483994264E-2</v>
      </c>
      <c r="C57" s="11">
        <v>0.10991384805102372</v>
      </c>
      <c r="D57" s="11">
        <f t="shared" si="25"/>
        <v>4.9040318567029458E-2</v>
      </c>
      <c r="E57" s="11">
        <v>4.0280192288587133E-2</v>
      </c>
      <c r="F57" s="11">
        <f t="shared" si="26"/>
        <v>8.9320510855616597E-2</v>
      </c>
      <c r="G57" s="200">
        <f t="shared" si="27"/>
        <v>3.4435839519154854E-2</v>
      </c>
      <c r="I57" s="11" t="str">
        <f t="shared" si="38"/>
        <v>Caring, leisure and other service occupations</v>
      </c>
      <c r="J57" s="11">
        <v>7.8342821926163211</v>
      </c>
      <c r="K57" s="11">
        <v>8.7630432061323464</v>
      </c>
      <c r="L57" s="11">
        <v>0.92876101351602591</v>
      </c>
      <c r="M57" s="11">
        <v>4.7713364352573846</v>
      </c>
      <c r="N57" s="11">
        <v>5.7000974487734108</v>
      </c>
      <c r="P57" s="10" t="str">
        <f>name!D25</f>
        <v>72 Customer service occupations</v>
      </c>
      <c r="Q57" s="11">
        <v>8.9494540669228417</v>
      </c>
      <c r="R57" s="11">
        <v>9.9344518093281966</v>
      </c>
      <c r="S57" s="345">
        <f t="shared" si="28"/>
        <v>0.98499774240535487</v>
      </c>
      <c r="T57" s="345">
        <v>4.9719133293222475</v>
      </c>
      <c r="U57" s="345">
        <f t="shared" si="29"/>
        <v>5.9569110717276024</v>
      </c>
      <c r="V57" s="346">
        <f t="shared" si="30"/>
        <v>2.9893593905237825E-2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3.476617313524178E-2</v>
      </c>
      <c r="C58" s="11">
        <v>6.5570340769620719E-2</v>
      </c>
      <c r="D58" s="11">
        <f t="shared" ref="D58:D59" si="39">C58-B58</f>
        <v>3.0804167634378939E-2</v>
      </c>
      <c r="E58" s="11">
        <v>2.5630398335609969E-2</v>
      </c>
      <c r="F58" s="11">
        <f t="shared" ref="F58:F59" si="40">SUM(D58:E58)</f>
        <v>5.6434565969988908E-2</v>
      </c>
      <c r="G58" s="200">
        <f t="shared" si="27"/>
        <v>3.7505385680502323E-2</v>
      </c>
      <c r="I58" s="11" t="str">
        <f t="shared" si="38"/>
        <v>Sales and customer service occupations</v>
      </c>
      <c r="J58" s="11">
        <v>3.2687290269700275</v>
      </c>
      <c r="K58" s="11">
        <v>4.270585867600758</v>
      </c>
      <c r="L58" s="11">
        <v>1.0018568406307309</v>
      </c>
      <c r="M58" s="11">
        <v>1.9832393621275726</v>
      </c>
      <c r="N58" s="11">
        <v>2.985096202758303</v>
      </c>
      <c r="P58" s="10" t="str">
        <f>name!D26</f>
        <v>81 Process, plant and machine operatives</v>
      </c>
      <c r="Q58" s="11">
        <v>1.8909744404381479</v>
      </c>
      <c r="R58" s="11">
        <v>2.2052934027155335</v>
      </c>
      <c r="S58" s="345">
        <f t="shared" si="28"/>
        <v>0.31431896227738565</v>
      </c>
      <c r="T58" s="345">
        <v>1.0298181559173183</v>
      </c>
      <c r="U58" s="345">
        <f t="shared" si="29"/>
        <v>1.3441371181947039</v>
      </c>
      <c r="V58" s="346">
        <f t="shared" si="30"/>
        <v>2.9408312085080546E-2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6.9766151039708207E-2</v>
      </c>
      <c r="C59" s="11">
        <v>0.11889832235398987</v>
      </c>
      <c r="D59" s="11">
        <f t="shared" si="39"/>
        <v>4.9132171314281659E-2</v>
      </c>
      <c r="E59" s="11">
        <v>6.2823315146969178E-2</v>
      </c>
      <c r="F59" s="11">
        <f t="shared" si="40"/>
        <v>0.11195548646125084</v>
      </c>
      <c r="G59" s="200">
        <f t="shared" si="27"/>
        <v>4.3736690623799035E-2</v>
      </c>
      <c r="I59" s="11" t="str">
        <f t="shared" si="38"/>
        <v>Process, plant and machine operatives</v>
      </c>
      <c r="J59" s="11">
        <v>0.8875438057868853</v>
      </c>
      <c r="K59" s="11">
        <v>1.4204702135918741</v>
      </c>
      <c r="L59" s="11">
        <v>0.53292640780498879</v>
      </c>
      <c r="M59" s="11">
        <v>0.70453200774183977</v>
      </c>
      <c r="N59" s="11">
        <v>1.2374584155468287</v>
      </c>
      <c r="P59" s="10" t="str">
        <f>name!D27</f>
        <v>82 Transport and mobile machine drivers and operatives</v>
      </c>
      <c r="Q59" s="11">
        <v>1.9975686590461916</v>
      </c>
      <c r="R59" s="11">
        <v>2.9641772526470125</v>
      </c>
      <c r="S59" s="345">
        <f t="shared" si="28"/>
        <v>0.96660859360082085</v>
      </c>
      <c r="T59" s="345">
        <v>1.5733634927017883</v>
      </c>
      <c r="U59" s="345">
        <f t="shared" si="29"/>
        <v>2.5399720863026092</v>
      </c>
      <c r="V59" s="346">
        <f t="shared" si="30"/>
        <v>3.9486034296695838E-2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6.9088997049888197E-4</v>
      </c>
      <c r="C60" s="11">
        <v>4.9672978229378896E-3</v>
      </c>
      <c r="D60" s="11">
        <f t="shared" si="25"/>
        <v>4.2764078524390077E-3</v>
      </c>
      <c r="E60" s="11">
        <v>2.554987692394638E-3</v>
      </c>
      <c r="F60" s="11">
        <f t="shared" si="26"/>
        <v>6.8313955448336457E-3</v>
      </c>
      <c r="G60" s="200">
        <f t="shared" si="27"/>
        <v>0.10865107880740799</v>
      </c>
      <c r="I60" s="11" t="str">
        <f t="shared" si="38"/>
        <v>Elementary occupations</v>
      </c>
      <c r="J60" s="11">
        <v>3.8582199734265128</v>
      </c>
      <c r="K60" s="11">
        <v>5.6740654745325889</v>
      </c>
      <c r="L60" s="11">
        <v>1.8158455011060759</v>
      </c>
      <c r="M60" s="11">
        <v>2.8882739487628641</v>
      </c>
      <c r="N60" s="11">
        <v>4.7041194498689398</v>
      </c>
      <c r="P60" s="10" t="str">
        <f>name!D28</f>
        <v>91 Elementary trades and related occupations</v>
      </c>
      <c r="Q60" s="11">
        <v>1.480596248667557</v>
      </c>
      <c r="R60" s="11">
        <v>7.2561527326214099</v>
      </c>
      <c r="S60" s="345">
        <f t="shared" si="28"/>
        <v>5.7755564839538529</v>
      </c>
      <c r="T60" s="345">
        <v>3.6271171949473051</v>
      </c>
      <c r="U60" s="345">
        <f t="shared" si="29"/>
        <v>9.4026736789011576</v>
      </c>
      <c r="V60" s="346">
        <f t="shared" si="30"/>
        <v>8.6057098821716194E-2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6.6569920143904601E-2</v>
      </c>
      <c r="C61" s="11">
        <v>8.5305559087293828E-2</v>
      </c>
      <c r="D61" s="11">
        <f t="shared" ref="D61" si="41">C61-B61</f>
        <v>1.8735638943389227E-2</v>
      </c>
      <c r="E61" s="11">
        <v>4.2029985234464051E-2</v>
      </c>
      <c r="F61" s="11">
        <f t="shared" ref="F61" si="42">SUM(D61:E61)</f>
        <v>6.0765624177853278E-2</v>
      </c>
      <c r="G61" s="200">
        <f t="shared" ref="G61" si="43">IF(B61&gt;0,(1+(E61/B61))^(1/($C$6-$B$6))-1,0)</f>
        <v>3.3165972227832796E-2</v>
      </c>
      <c r="P61" s="10" t="str">
        <f>name!D29</f>
        <v>92 Elementary administration and service occupations</v>
      </c>
      <c r="Q61" s="11">
        <v>40.525376097803893</v>
      </c>
      <c r="R61" s="11">
        <v>32.8909300228812</v>
      </c>
      <c r="S61" s="345">
        <f t="shared" ref="S61" si="44">R61-Q61</f>
        <v>-7.6344460749226926</v>
      </c>
      <c r="T61" s="345">
        <v>19.712616035573202</v>
      </c>
      <c r="U61" s="345">
        <f t="shared" ref="U61" si="45">SUM(S61:T61)</f>
        <v>12.078169960650509</v>
      </c>
      <c r="V61" s="346">
        <f t="shared" ref="V61" si="46">IF(Q61&gt;0,(1+(T61/Q61))^(1/($C$6-$B$6))-1,0)</f>
        <v>2.677722948243999E-2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15.53024785021932</v>
      </c>
      <c r="C62" s="11">
        <f t="shared" ref="C62:F62" si="47">SUM(C36:C61)</f>
        <v>22.717129790187059</v>
      </c>
      <c r="D62" s="11">
        <f t="shared" si="47"/>
        <v>7.1868819399677459</v>
      </c>
      <c r="E62" s="11">
        <f t="shared" si="47"/>
        <v>9.2823648289702501</v>
      </c>
      <c r="F62" s="11">
        <f t="shared" si="47"/>
        <v>16.469246768937996</v>
      </c>
      <c r="G62" s="200">
        <f t="shared" si="27"/>
        <v>3.1730511006057727E-2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423.54278214161559</v>
      </c>
      <c r="R62" s="11">
        <f>SUM(R36:R61)</f>
        <v>451.97932850050734</v>
      </c>
      <c r="S62" s="345">
        <f>R62-Q62</f>
        <v>28.436546358891746</v>
      </c>
      <c r="T62" s="11">
        <f>SUM(T36:T61)</f>
        <v>245.94309244034636</v>
      </c>
      <c r="U62" s="345">
        <f>SUM(S62:T62)</f>
        <v>274.37963879923814</v>
      </c>
      <c r="V62" s="346">
        <f t="shared" si="30"/>
        <v>3.0994326871614186E-2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9.1761105753183685</v>
      </c>
      <c r="K63" s="11">
        <f t="array" ref="K63:K71">MMULT(aggregation!$B$13:$AA$21,C152:C177)</f>
        <v>9.6723550934418334</v>
      </c>
      <c r="L63" s="11">
        <f t="array" ref="L63:L71">MMULT(aggregation!$B$13:$AA$21,D152:D177)</f>
        <v>0.49624451812346537</v>
      </c>
      <c r="M63" s="11">
        <f t="array" ref="M63:M71">MMULT(aggregation!$B$13:$AA$21,E152:E177)</f>
        <v>4.975598539173272</v>
      </c>
      <c r="N63" s="11">
        <f t="array" ref="N63:N71">MMULT(aggregation!$B$13:$AA$21,F152:F177)</f>
        <v>5.4718430572967378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11.273472417715082</v>
      </c>
      <c r="K64" s="11">
        <v>12.526417064194675</v>
      </c>
      <c r="L64" s="11">
        <v>1.2529446464795928</v>
      </c>
      <c r="M64" s="11">
        <v>5.176538682695254</v>
      </c>
      <c r="N64" s="11">
        <v>6.4294833291748468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11.318139184911999</v>
      </c>
      <c r="C65" s="11">
        <v>14.600664109080302</v>
      </c>
      <c r="D65" s="11">
        <f>C65-B65</f>
        <v>3.2825249241683032</v>
      </c>
      <c r="E65" s="11">
        <v>6.7142132029567918</v>
      </c>
      <c r="F65" s="11">
        <f>SUM(D65:E65)</f>
        <v>9.996738127125095</v>
      </c>
      <c r="G65" s="200">
        <f>IF(B65&gt;0,(1+(E65/B65))^(1/($C$6-$B$6))-1,0)</f>
        <v>3.153782375102554E-2</v>
      </c>
      <c r="I65" s="11" t="str">
        <f>I54</f>
        <v>Associate professional occupations</v>
      </c>
      <c r="J65" s="11">
        <v>8.6214654823411934</v>
      </c>
      <c r="K65" s="11">
        <v>9.1654734398651421</v>
      </c>
      <c r="L65" s="11">
        <v>0.5440079575239487</v>
      </c>
      <c r="M65" s="11">
        <v>4.0490624871167977</v>
      </c>
      <c r="N65" s="11">
        <v>4.5930704446407464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4.032743292983592</v>
      </c>
      <c r="C66" s="11">
        <v>6.4465515327040919</v>
      </c>
      <c r="D66" s="11">
        <f t="shared" ref="D66:D89" si="50">C66-B66</f>
        <v>2.4138082397204998</v>
      </c>
      <c r="E66" s="11">
        <v>3.167964086881784</v>
      </c>
      <c r="F66" s="11">
        <f t="shared" ref="F66:F89" si="51">SUM(D66:E66)</f>
        <v>5.5817723266022838</v>
      </c>
      <c r="G66" s="200">
        <f t="shared" ref="G66:G89" si="52">IF(B66&gt;0,(1+(E66/B66))^(1/($C$6-$B$6))-1,0)</f>
        <v>3.940540851667973E-2</v>
      </c>
      <c r="I66" s="11" t="str">
        <f>I55</f>
        <v>Administrative and secretarial occupations</v>
      </c>
      <c r="J66" s="11">
        <v>6.4391181436943814</v>
      </c>
      <c r="K66" s="11">
        <v>7.9359629168432573</v>
      </c>
      <c r="L66" s="11">
        <v>1.4968447731488757</v>
      </c>
      <c r="M66" s="11">
        <v>3.9943965051264092</v>
      </c>
      <c r="N66" s="11">
        <v>5.4912412782752842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16.72414090142551</v>
      </c>
      <c r="C67" s="11">
        <v>30.595469368752791</v>
      </c>
      <c r="D67" s="11">
        <f t="shared" si="50"/>
        <v>13.871328467327281</v>
      </c>
      <c r="E67" s="11">
        <v>9.9120589434255955</v>
      </c>
      <c r="F67" s="11">
        <f t="shared" si="51"/>
        <v>23.783387410752876</v>
      </c>
      <c r="G67" s="200">
        <f t="shared" si="52"/>
        <v>3.151424480602838E-2</v>
      </c>
      <c r="I67" s="11" t="str">
        <f t="shared" ref="I67:I71" si="53">I56</f>
        <v>Skilled trades occupations</v>
      </c>
      <c r="J67" s="11">
        <v>4.6201921212560961</v>
      </c>
      <c r="K67" s="11">
        <v>5.9403463354762502</v>
      </c>
      <c r="L67" s="11">
        <v>1.3201542142201539</v>
      </c>
      <c r="M67" s="11">
        <v>2.736255579529534</v>
      </c>
      <c r="N67" s="11">
        <v>4.0564097937496877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6.7667016554067505</v>
      </c>
      <c r="C68" s="11">
        <v>8.6048897716406554</v>
      </c>
      <c r="D68" s="11">
        <f t="shared" si="50"/>
        <v>1.8381881162339049</v>
      </c>
      <c r="E68" s="11">
        <v>4.1730345820354184</v>
      </c>
      <c r="F68" s="11">
        <f t="shared" si="51"/>
        <v>6.0112226982693233</v>
      </c>
      <c r="G68" s="200">
        <f t="shared" si="52"/>
        <v>3.2544207837821082E-2</v>
      </c>
      <c r="I68" s="11" t="str">
        <f t="shared" si="53"/>
        <v>Caring, leisure and other service occupations</v>
      </c>
      <c r="J68" s="11">
        <v>5.775682523519623</v>
      </c>
      <c r="K68" s="11">
        <v>7.1150603363345084</v>
      </c>
      <c r="L68" s="11">
        <v>1.3393778128148861</v>
      </c>
      <c r="M68" s="11">
        <v>3.8120300896257735</v>
      </c>
      <c r="N68" s="11">
        <v>5.1514079024406589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19.89726612577147</v>
      </c>
      <c r="C69" s="11">
        <v>23.90109614747162</v>
      </c>
      <c r="D69" s="11">
        <f t="shared" ref="D69" si="54">C69-B69</f>
        <v>4.0038300217001499</v>
      </c>
      <c r="E69" s="11">
        <v>11.672003925441352</v>
      </c>
      <c r="F69" s="11">
        <f t="shared" ref="F69" si="55">SUM(D69:E69)</f>
        <v>15.675833947141502</v>
      </c>
      <c r="G69" s="200">
        <f t="shared" si="52"/>
        <v>3.1251853434763222E-2</v>
      </c>
      <c r="I69" s="11" t="str">
        <f t="shared" si="53"/>
        <v>Sales and customer service occupations</v>
      </c>
      <c r="J69" s="11">
        <v>2.9218484501172188</v>
      </c>
      <c r="K69" s="11">
        <v>3.5897459812975399</v>
      </c>
      <c r="L69" s="11">
        <v>0.66789753118032058</v>
      </c>
      <c r="M69" s="11">
        <v>1.4993970255552962</v>
      </c>
      <c r="N69" s="11">
        <v>2.1672945567356168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16.774984401378376</v>
      </c>
      <c r="C70" s="11">
        <v>23.424495602356316</v>
      </c>
      <c r="D70" s="11">
        <f t="shared" si="50"/>
        <v>6.6495112009779405</v>
      </c>
      <c r="E70" s="11">
        <v>10.068746194465923</v>
      </c>
      <c r="F70" s="11">
        <f t="shared" si="51"/>
        <v>16.718257395443864</v>
      </c>
      <c r="G70" s="200">
        <f t="shared" si="52"/>
        <v>3.1839263895615311E-2</v>
      </c>
      <c r="I70" s="11" t="str">
        <f t="shared" si="53"/>
        <v>Process, plant and machine operatives</v>
      </c>
      <c r="J70" s="11">
        <v>1.6402346074466647</v>
      </c>
      <c r="K70" s="11">
        <v>2.1689496172657652</v>
      </c>
      <c r="L70" s="11">
        <v>0.52871500981910069</v>
      </c>
      <c r="M70" s="11">
        <v>1.1601419945762477</v>
      </c>
      <c r="N70" s="11">
        <v>1.6888570043953484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2.6141368088409891</v>
      </c>
      <c r="C71" s="11">
        <v>3.3640382090516763</v>
      </c>
      <c r="D71" s="11">
        <f t="shared" si="50"/>
        <v>0.74990140021068719</v>
      </c>
      <c r="E71" s="11">
        <v>1.2620327666554181</v>
      </c>
      <c r="F71" s="11">
        <f t="shared" si="51"/>
        <v>2.011934166866105</v>
      </c>
      <c r="G71" s="200">
        <f t="shared" si="52"/>
        <v>2.6608755240455473E-2</v>
      </c>
      <c r="I71" s="11" t="str">
        <f t="shared" si="53"/>
        <v>Elementary occupations</v>
      </c>
      <c r="J71" s="11">
        <v>3.6019638303868247</v>
      </c>
      <c r="K71" s="11">
        <v>5.3868540178937705</v>
      </c>
      <c r="L71" s="11">
        <v>1.7848901875069454</v>
      </c>
      <c r="M71" s="11">
        <v>2.676105694104852</v>
      </c>
      <c r="N71" s="11">
        <v>4.4609958816117974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1.7744256183842329</v>
      </c>
      <c r="C72" s="11">
        <v>4.3525527338944654</v>
      </c>
      <c r="D72" s="11">
        <f t="shared" si="50"/>
        <v>2.5781271155102328</v>
      </c>
      <c r="E72" s="11">
        <v>2.0269238970233219</v>
      </c>
      <c r="F72" s="11">
        <f t="shared" si="51"/>
        <v>4.6050510125335542</v>
      </c>
      <c r="G72" s="200">
        <f t="shared" si="52"/>
        <v>5.2103988277094171E-2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0.77712498866517921</v>
      </c>
      <c r="C73" s="11">
        <v>1.0005310644954601</v>
      </c>
      <c r="D73" s="11">
        <f t="shared" si="50"/>
        <v>0.22340607583028094</v>
      </c>
      <c r="E73" s="11">
        <v>0.27056521001761369</v>
      </c>
      <c r="F73" s="11">
        <f t="shared" si="51"/>
        <v>0.49397128584789463</v>
      </c>
      <c r="G73" s="200">
        <f t="shared" si="52"/>
        <v>2.0115783492610007E-2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4.5752203826283608</v>
      </c>
      <c r="C74" s="11">
        <v>6.0915186570779101</v>
      </c>
      <c r="D74" s="11">
        <f t="shared" ref="D74:D75" si="56">C74-B74</f>
        <v>1.5162982744495492</v>
      </c>
      <c r="E74" s="11">
        <v>2.7134798487554868</v>
      </c>
      <c r="F74" s="11">
        <f t="shared" ref="F74:F75" si="57">SUM(D74:E74)</f>
        <v>4.229778123205036</v>
      </c>
      <c r="G74" s="200">
        <f t="shared" si="52"/>
        <v>3.1531603156024879E-2</v>
      </c>
      <c r="I74" s="11" t="str">
        <f>I63</f>
        <v>Managers, directors and senior officials</v>
      </c>
      <c r="J74" s="11">
        <f t="array" ref="J74:J82">MMULT(aggregation!$B$13:$AA$21,B181:B206)</f>
        <v>19.112963415764447</v>
      </c>
      <c r="K74" s="11">
        <f t="array" ref="K74:K82">MMULT(aggregation!$B$13:$AA$21,C181:C206)</f>
        <v>17.888886123204436</v>
      </c>
      <c r="L74" s="11">
        <f t="array" ref="L74:L82">MMULT(aggregation!$B$13:$AA$21,D181:D206)</f>
        <v>-1.2240772925600094</v>
      </c>
      <c r="M74" s="11">
        <f t="array" ref="M74:M82">MMULT(aggregation!$B$13:$AA$21,E181:E206)</f>
        <v>8.0090007662502121</v>
      </c>
      <c r="N74" s="11">
        <f t="array" ref="N74:N82">MMULT(aggregation!$B$13:$AA$21,F181:F206)</f>
        <v>6.7849234736902027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9.0712843957921621</v>
      </c>
      <c r="C75" s="11">
        <v>13.04620621600208</v>
      </c>
      <c r="D75" s="11">
        <f t="shared" si="56"/>
        <v>3.9749218202099179</v>
      </c>
      <c r="E75" s="11">
        <v>5.4938732795329956</v>
      </c>
      <c r="F75" s="11">
        <f t="shared" si="57"/>
        <v>9.4687950997429127</v>
      </c>
      <c r="G75" s="200">
        <f t="shared" si="52"/>
        <v>3.2071440729329215E-2</v>
      </c>
      <c r="I75" s="11" t="str">
        <f>I64</f>
        <v>Professional occupations</v>
      </c>
      <c r="J75" s="11">
        <v>20.536993613748585</v>
      </c>
      <c r="K75" s="11">
        <v>22.128852950008138</v>
      </c>
      <c r="L75" s="11">
        <v>1.5918593362595561</v>
      </c>
      <c r="M75" s="11">
        <v>8.4648205176843661</v>
      </c>
      <c r="N75" s="11">
        <v>10.056679853943923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5.3195004050913246</v>
      </c>
      <c r="C76" s="11">
        <v>8.9759597165492515</v>
      </c>
      <c r="D76" s="11">
        <f t="shared" si="50"/>
        <v>3.6564593114579269</v>
      </c>
      <c r="E76" s="11">
        <v>3.9388604839426207</v>
      </c>
      <c r="F76" s="11">
        <f t="shared" si="51"/>
        <v>7.5953197954005471</v>
      </c>
      <c r="G76" s="200">
        <f t="shared" si="52"/>
        <v>3.7634056163787344E-2</v>
      </c>
      <c r="I76" s="11" t="str">
        <f>I65</f>
        <v>Associate professional occupations</v>
      </c>
      <c r="J76" s="11">
        <v>21.061246418084053</v>
      </c>
      <c r="K76" s="11">
        <v>21.189622972998464</v>
      </c>
      <c r="L76" s="11">
        <v>0.12837655491441202</v>
      </c>
      <c r="M76" s="11">
        <v>9.2338319481786009</v>
      </c>
      <c r="N76" s="11">
        <v>9.3622085030930151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0.99792077156753622</v>
      </c>
      <c r="C77" s="11">
        <v>1.637597859293408</v>
      </c>
      <c r="D77" s="11">
        <f t="shared" si="50"/>
        <v>0.63967708772587173</v>
      </c>
      <c r="E77" s="11">
        <v>0.83242578476773865</v>
      </c>
      <c r="F77" s="11">
        <f t="shared" si="51"/>
        <v>1.4721028724936103</v>
      </c>
      <c r="G77" s="200">
        <f t="shared" si="52"/>
        <v>4.1267909620416487E-2</v>
      </c>
      <c r="I77" s="11" t="str">
        <f>I66</f>
        <v>Administrative and secretarial occupations</v>
      </c>
      <c r="J77" s="11">
        <v>18.359602931225158</v>
      </c>
      <c r="K77" s="11">
        <v>11.687386556502814</v>
      </c>
      <c r="L77" s="11">
        <v>-6.6722163747223453</v>
      </c>
      <c r="M77" s="11">
        <v>7.7052341388365573</v>
      </c>
      <c r="N77" s="11">
        <v>1.0330177641142122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0.1551306463172222</v>
      </c>
      <c r="C78" s="11">
        <v>0.22479205991811516</v>
      </c>
      <c r="D78" s="11">
        <f t="shared" si="50"/>
        <v>6.9661413600892952E-2</v>
      </c>
      <c r="E78" s="11">
        <v>0.10842358571511761</v>
      </c>
      <c r="F78" s="11">
        <f t="shared" si="51"/>
        <v>0.17808499931601057</v>
      </c>
      <c r="G78" s="200">
        <f t="shared" si="52"/>
        <v>3.5964387217556348E-2</v>
      </c>
      <c r="I78" s="11" t="str">
        <f t="shared" ref="I78:I82" si="58">I67</f>
        <v>Skilled trades occupations</v>
      </c>
      <c r="J78" s="11">
        <v>22.710052370119683</v>
      </c>
      <c r="K78" s="11">
        <v>22.410366177224642</v>
      </c>
      <c r="L78" s="11">
        <v>-0.29968619289504295</v>
      </c>
      <c r="M78" s="11">
        <v>8.5538845001422388</v>
      </c>
      <c r="N78" s="11">
        <v>8.2541983072471954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0.69320759014642441</v>
      </c>
      <c r="C79" s="11">
        <v>1.4040578327588549</v>
      </c>
      <c r="D79" s="11">
        <f t="shared" si="50"/>
        <v>0.71085024261243046</v>
      </c>
      <c r="E79" s="11">
        <v>0.52690134146253231</v>
      </c>
      <c r="F79" s="11">
        <f t="shared" si="51"/>
        <v>1.2377515840749629</v>
      </c>
      <c r="G79" s="200">
        <f t="shared" si="52"/>
        <v>3.8410377836434639E-2</v>
      </c>
      <c r="I79" s="11" t="str">
        <f t="shared" si="58"/>
        <v>Caring, leisure and other service occupations</v>
      </c>
      <c r="J79" s="11">
        <v>26.068969060016009</v>
      </c>
      <c r="K79" s="11">
        <v>28.080461546028893</v>
      </c>
      <c r="L79" s="11">
        <v>2.011492486012886</v>
      </c>
      <c r="M79" s="11">
        <v>14.587137313605414</v>
      </c>
      <c r="N79" s="11">
        <v>16.598629799618301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0.30521519374401851</v>
      </c>
      <c r="C80" s="11">
        <v>0.42267126111619652</v>
      </c>
      <c r="D80" s="11">
        <f t="shared" ref="D80" si="59">C80-B80</f>
        <v>0.11745606737217801</v>
      </c>
      <c r="E80" s="11">
        <v>0.18510866690217045</v>
      </c>
      <c r="F80" s="11">
        <f t="shared" ref="F80" si="60">SUM(D80:E80)</f>
        <v>0.30256473427434849</v>
      </c>
      <c r="G80" s="200">
        <f t="shared" si="52"/>
        <v>3.2107954628138424E-2</v>
      </c>
      <c r="I80" s="11" t="str">
        <f t="shared" si="58"/>
        <v>Sales and customer service occupations</v>
      </c>
      <c r="J80" s="11">
        <v>18.130370956597226</v>
      </c>
      <c r="K80" s="11">
        <v>19.030027224672569</v>
      </c>
      <c r="L80" s="11">
        <v>0.89965626807534571</v>
      </c>
      <c r="M80" s="11">
        <v>8.1495150516651655</v>
      </c>
      <c r="N80" s="11">
        <v>9.0491713197405108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0.65745449896288377</v>
      </c>
      <c r="C81" s="11">
        <v>1.3492023037919261</v>
      </c>
      <c r="D81" s="11">
        <f t="shared" si="50"/>
        <v>0.6917478048290423</v>
      </c>
      <c r="E81" s="11">
        <v>0.56252386342408234</v>
      </c>
      <c r="F81" s="11">
        <f t="shared" si="51"/>
        <v>1.2542716682531245</v>
      </c>
      <c r="G81" s="200">
        <f t="shared" si="52"/>
        <v>4.2075283280326614E-2</v>
      </c>
      <c r="I81" s="11" t="str">
        <f t="shared" si="58"/>
        <v>Process, plant and machine operatives</v>
      </c>
      <c r="J81" s="11">
        <v>7.8772434420308421</v>
      </c>
      <c r="K81" s="11">
        <v>9.4362160736333447</v>
      </c>
      <c r="L81" s="11">
        <v>1.5589726316025021</v>
      </c>
      <c r="M81" s="11">
        <v>3.9866092710810275</v>
      </c>
      <c r="N81" s="11">
        <v>5.54558190268353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2.9795604450717126</v>
      </c>
      <c r="C82" s="11">
        <v>5.2525679099276976</v>
      </c>
      <c r="D82" s="11">
        <f t="shared" si="50"/>
        <v>2.273007464855985</v>
      </c>
      <c r="E82" s="11">
        <v>2.5308248255945358</v>
      </c>
      <c r="F82" s="11">
        <f t="shared" si="51"/>
        <v>4.8038322904505204</v>
      </c>
      <c r="G82" s="200">
        <f t="shared" si="52"/>
        <v>4.1842295152268338E-2</v>
      </c>
      <c r="I82" s="11" t="str">
        <f t="shared" si="58"/>
        <v>Elementary occupations</v>
      </c>
      <c r="J82" s="11">
        <v>16.49290710428749</v>
      </c>
      <c r="K82" s="11">
        <v>15.253458690971074</v>
      </c>
      <c r="L82" s="11">
        <v>-1.2394484133164161</v>
      </c>
      <c r="M82" s="11">
        <v>7.6144745629350181</v>
      </c>
      <c r="N82" s="11">
        <v>6.375026149618602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0.5761491037723927</v>
      </c>
      <c r="C83" s="11">
        <v>0.8229329974159062</v>
      </c>
      <c r="D83" s="11">
        <f t="shared" ref="D83:D84" si="61">C83-B83</f>
        <v>0.2467838936435135</v>
      </c>
      <c r="E83" s="11">
        <v>0.38793536773131743</v>
      </c>
      <c r="F83" s="11">
        <f t="shared" ref="F83:F84" si="62">SUM(D83:E83)</f>
        <v>0.63471926137483092</v>
      </c>
      <c r="G83" s="200">
        <f t="shared" si="52"/>
        <v>3.4916584303253284E-2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4.8744331853593635E-2</v>
      </c>
      <c r="C84" s="11">
        <v>5.5709127975070709E-2</v>
      </c>
      <c r="D84" s="11">
        <f t="shared" si="61"/>
        <v>6.9647961214770737E-3</v>
      </c>
      <c r="E84" s="11">
        <v>2.4227747112988297E-2</v>
      </c>
      <c r="F84" s="11">
        <f t="shared" si="62"/>
        <v>3.119254323446537E-2</v>
      </c>
      <c r="G84" s="200">
        <f t="shared" si="52"/>
        <v>2.7264247052302126E-2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2.2884616144584085</v>
      </c>
      <c r="C85" s="11">
        <v>3.9657934321687813</v>
      </c>
      <c r="D85" s="11">
        <f t="shared" si="50"/>
        <v>1.6773318177103729</v>
      </c>
      <c r="E85" s="11">
        <v>1.5065827508738643</v>
      </c>
      <c r="F85" s="11">
        <f t="shared" si="51"/>
        <v>3.1839145685842372</v>
      </c>
      <c r="G85" s="200">
        <f t="shared" si="52"/>
        <v>3.4296087077136717E-2</v>
      </c>
      <c r="I85" s="11" t="str">
        <f>I74</f>
        <v>Managers, directors and senior officials</v>
      </c>
      <c r="J85" s="11">
        <f t="array" ref="J85:J93">MMULT(aggregation!$B$13:$AA$21,B210:B235)</f>
        <v>15.2679090578964</v>
      </c>
      <c r="K85" s="11">
        <f t="array" ref="K85:K93">MMULT(aggregation!$B$13:$AA$21,C210:C235)</f>
        <v>12.633416895660535</v>
      </c>
      <c r="L85" s="11">
        <f t="array" ref="L85:L93">MMULT(aggregation!$B$13:$AA$21,D210:D235)</f>
        <v>-2.6344921622358646</v>
      </c>
      <c r="M85" s="11">
        <f t="array" ref="M85:M93">MMULT(aggregation!$B$13:$AA$21,E210:E235)</f>
        <v>6.6115271057630736</v>
      </c>
      <c r="N85" s="11">
        <f t="array" ref="N85:N93">MMULT(aggregation!$B$13:$AA$21,F210:F235)</f>
        <v>3.9770349435272085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0.72248978501248851</v>
      </c>
      <c r="C86" s="11">
        <v>1.2403143140296196</v>
      </c>
      <c r="D86" s="11">
        <f t="shared" si="50"/>
        <v>0.51782452901713105</v>
      </c>
      <c r="E86" s="11">
        <v>0.4913274570254087</v>
      </c>
      <c r="F86" s="11">
        <f t="shared" si="51"/>
        <v>1.0091519860425398</v>
      </c>
      <c r="G86" s="200">
        <f t="shared" si="52"/>
        <v>3.5193268830233215E-2</v>
      </c>
      <c r="I86" s="11" t="str">
        <f>I75</f>
        <v>Professional occupations</v>
      </c>
      <c r="J86" s="11">
        <v>13.877561977751506</v>
      </c>
      <c r="K86" s="11">
        <v>12.895129825197952</v>
      </c>
      <c r="L86" s="11">
        <v>-0.98243215255355454</v>
      </c>
      <c r="M86" s="11">
        <v>5.3710743988883589</v>
      </c>
      <c r="N86" s="11">
        <v>4.388642246334804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0.20762017655807827</v>
      </c>
      <c r="C87" s="11">
        <v>0.4494418415170906</v>
      </c>
      <c r="D87" s="11">
        <f t="shared" ref="D87:D88" si="63">C87-B87</f>
        <v>0.24182166495901233</v>
      </c>
      <c r="E87" s="11">
        <v>0.15568854546553423</v>
      </c>
      <c r="F87" s="11">
        <f t="shared" ref="F87:F88" si="64">SUM(D87:E87)</f>
        <v>0.3975102104245466</v>
      </c>
      <c r="G87" s="200">
        <f t="shared" si="52"/>
        <v>3.8007324112346641E-2</v>
      </c>
      <c r="I87" s="11" t="str">
        <f>I76</f>
        <v>Associate professional occupations</v>
      </c>
      <c r="J87" s="11">
        <v>15.186615386941188</v>
      </c>
      <c r="K87" s="11">
        <v>12.589696275729164</v>
      </c>
      <c r="L87" s="11">
        <v>-2.5969191112120251</v>
      </c>
      <c r="M87" s="11">
        <v>5.6007687665516208</v>
      </c>
      <c r="N87" s="11">
        <v>3.0038496553395948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0.61269865980054494</v>
      </c>
      <c r="C88" s="11">
        <v>0.9711293563604112</v>
      </c>
      <c r="D88" s="11">
        <f t="shared" si="63"/>
        <v>0.35843069655986626</v>
      </c>
      <c r="E88" s="11">
        <v>0.50103566765551932</v>
      </c>
      <c r="F88" s="11">
        <f t="shared" si="64"/>
        <v>0.85946636421538558</v>
      </c>
      <c r="G88" s="200">
        <f t="shared" si="52"/>
        <v>4.0644304581328505E-2</v>
      </c>
      <c r="I88" s="11" t="str">
        <f>I77</f>
        <v>Administrative and secretarial occupations</v>
      </c>
      <c r="J88" s="11">
        <v>18.467277213720799</v>
      </c>
      <c r="K88" s="11">
        <v>9.7946151699058142</v>
      </c>
      <c r="L88" s="11">
        <v>-8.6726620438149808</v>
      </c>
      <c r="M88" s="11">
        <v>6.1214226351143308</v>
      </c>
      <c r="N88" s="11">
        <v>-2.5512394087006509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0.12172166200809995</v>
      </c>
      <c r="C89" s="11">
        <v>0.41844738600521991</v>
      </c>
      <c r="D89" s="11">
        <f t="shared" si="50"/>
        <v>0.29672572399711994</v>
      </c>
      <c r="E89" s="11">
        <v>0.16033222031603556</v>
      </c>
      <c r="F89" s="11">
        <f t="shared" si="51"/>
        <v>0.4570579443131555</v>
      </c>
      <c r="G89" s="200">
        <f t="shared" si="52"/>
        <v>5.7623147150432041E-2</v>
      </c>
      <c r="I89" s="11" t="str">
        <f t="shared" ref="I89:I93" si="65">I78</f>
        <v>Skilled trades occupations</v>
      </c>
      <c r="J89" s="11">
        <v>17.306212549698426</v>
      </c>
      <c r="K89" s="11">
        <v>16.426162918280756</v>
      </c>
      <c r="L89" s="11">
        <v>-0.88004963141766868</v>
      </c>
      <c r="M89" s="11">
        <v>7.086864789493001</v>
      </c>
      <c r="N89" s="11">
        <v>6.2068151580753321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2.2089493463483141</v>
      </c>
      <c r="C90" s="11">
        <v>3.4891776588718471</v>
      </c>
      <c r="D90" s="11">
        <f t="shared" ref="D90" si="66">C90-B90</f>
        <v>1.280228312523533</v>
      </c>
      <c r="E90" s="11">
        <v>1.6078548579612848</v>
      </c>
      <c r="F90" s="11">
        <f t="shared" ref="F90" si="67">SUM(D90:E90)</f>
        <v>2.8880831704848178</v>
      </c>
      <c r="G90" s="200">
        <f t="shared" ref="G90:G91" si="68">IF(B90&gt;0,(1+(E90/B90))^(1/($C$6-$B$6))-1,0)</f>
        <v>3.7132574712756439E-2</v>
      </c>
      <c r="I90" s="11" t="str">
        <f t="shared" si="65"/>
        <v>Caring, leisure and other service occupations</v>
      </c>
      <c r="J90" s="11">
        <v>17.844010355838101</v>
      </c>
      <c r="K90" s="11">
        <v>13.702478427767002</v>
      </c>
      <c r="L90" s="11">
        <v>-4.1415319280710987</v>
      </c>
      <c r="M90" s="11">
        <v>7.2884204388750247</v>
      </c>
      <c r="N90" s="11">
        <v>3.1468885108039251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112.22099198690167</v>
      </c>
      <c r="C91" s="11">
        <f t="shared" ref="C91:F91" si="69">SUM(C65:C90)</f>
        <v>166.10780847022681</v>
      </c>
      <c r="D91" s="11">
        <f t="shared" si="69"/>
        <v>53.886816483325113</v>
      </c>
      <c r="E91" s="11">
        <f t="shared" si="69"/>
        <v>70.99494910314246</v>
      </c>
      <c r="F91" s="11">
        <f t="shared" si="69"/>
        <v>124.88176558646749</v>
      </c>
      <c r="G91" s="200">
        <f t="shared" si="68"/>
        <v>3.3219538657912606E-2</v>
      </c>
      <c r="I91" s="11" t="str">
        <f t="shared" si="65"/>
        <v>Sales and customer service occupations</v>
      </c>
      <c r="J91" s="11">
        <v>15.502269006590465</v>
      </c>
      <c r="K91" s="11">
        <v>12.831820252466279</v>
      </c>
      <c r="L91" s="11">
        <v>-2.6704487541241861</v>
      </c>
      <c r="M91" s="11">
        <v>6.2157586773861428</v>
      </c>
      <c r="N91" s="11">
        <v>3.5453099232619567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9.7784253594294022</v>
      </c>
      <c r="K92" s="11">
        <v>9.6665673416587889</v>
      </c>
      <c r="L92" s="11">
        <v>-0.11185801777061366</v>
      </c>
      <c r="M92" s="11">
        <v>4.8211655614064606</v>
      </c>
      <c r="N92" s="11">
        <v>4.7093075436358465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23.455208235238647</v>
      </c>
      <c r="K93" s="11">
        <v>21.308097240656302</v>
      </c>
      <c r="L93" s="11">
        <v>-2.1471109945823454</v>
      </c>
      <c r="M93" s="11">
        <v>10.266977675758072</v>
      </c>
      <c r="N93" s="11">
        <v>8.1198666811757274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23.75269311063612</v>
      </c>
      <c r="C94" s="11">
        <v>24.965532660412514</v>
      </c>
      <c r="D94" s="11">
        <f>C94-B94</f>
        <v>1.212839549776394</v>
      </c>
      <c r="E94" s="11">
        <v>13.261921575730762</v>
      </c>
      <c r="F94" s="11">
        <f>SUM(D94:E94)</f>
        <v>14.474761125507156</v>
      </c>
      <c r="G94" s="200">
        <f>IF(B94&gt;0,(1+(E94/B94))^(1/($C$6-$B$6))-1,0)</f>
        <v>3.0016128166466594E-2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7.6739239887590305</v>
      </c>
      <c r="C95" s="11">
        <v>9.9323732172801424</v>
      </c>
      <c r="D95" s="11">
        <f t="shared" ref="D95:D118" si="72">C95-B95</f>
        <v>2.258449228521112</v>
      </c>
      <c r="E95" s="11">
        <v>5.5500297980383522</v>
      </c>
      <c r="F95" s="11">
        <f t="shared" ref="F95:F118" si="73">SUM(D95:E95)</f>
        <v>7.8084790265594641</v>
      </c>
      <c r="G95" s="200">
        <f t="shared" ref="G95:G120" si="74">IF(B95&gt;0,(1+(E95/B95))^(1/($C$6-$B$6))-1,0)</f>
        <v>3.6946273759169479E-2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24.611295104693991</v>
      </c>
      <c r="C96" s="11">
        <v>32.109541374818207</v>
      </c>
      <c r="D96" s="11">
        <f t="shared" si="72"/>
        <v>7.4982462701242163</v>
      </c>
      <c r="E96" s="11">
        <v>11.982594864822449</v>
      </c>
      <c r="F96" s="11">
        <f t="shared" si="73"/>
        <v>19.480841134946665</v>
      </c>
      <c r="G96" s="200">
        <f t="shared" si="74"/>
        <v>2.6797826428701876E-2</v>
      </c>
      <c r="I96" s="11" t="str">
        <f>I85</f>
        <v>Managers, directors and senior officials</v>
      </c>
      <c r="J96" s="11">
        <f t="array" ref="J96:J104">MMULT(aggregation!$B$13:$AA$21,B239:B264)</f>
        <v>9.2027311316219773</v>
      </c>
      <c r="K96" s="11">
        <f t="array" ref="K96:K104">MMULT(aggregation!$B$13:$AA$21,C239:C264)</f>
        <v>6.8154410143819257</v>
      </c>
      <c r="L96" s="11">
        <f t="array" ref="L96:L104">MMULT(aggregation!$B$13:$AA$21,D239:D264)</f>
        <v>-2.3872901172400525</v>
      </c>
      <c r="M96" s="11">
        <f t="array" ref="M96:M104">MMULT(aggregation!$B$13:$AA$21,E239:E264)</f>
        <v>3.558032872422785</v>
      </c>
      <c r="N96" s="11">
        <f t="array" ref="N96:N104">MMULT(aggregation!$B$13:$AA$21,F239:F264)</f>
        <v>1.1707427551827325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12.483738143179469</v>
      </c>
      <c r="C97" s="11">
        <v>13.337405642784379</v>
      </c>
      <c r="D97" s="11">
        <f t="shared" si="72"/>
        <v>0.85366749960491006</v>
      </c>
      <c r="E97" s="11">
        <v>7.2549117898532147</v>
      </c>
      <c r="F97" s="11">
        <f t="shared" si="73"/>
        <v>8.1085792894581239</v>
      </c>
      <c r="G97" s="200">
        <f t="shared" si="74"/>
        <v>3.1014689442070864E-2</v>
      </c>
      <c r="I97" s="11" t="str">
        <f>I86</f>
        <v>Professional occupations</v>
      </c>
      <c r="J97" s="11">
        <v>8.202698808146236</v>
      </c>
      <c r="K97" s="11">
        <v>6.434674765602221</v>
      </c>
      <c r="L97" s="11">
        <v>-1.7680240425440152</v>
      </c>
      <c r="M97" s="11">
        <v>2.8426620219104768</v>
      </c>
      <c r="N97" s="11">
        <v>1.0746379793664613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11.117228229100068</v>
      </c>
      <c r="C98" s="11">
        <v>7.8813678415510982</v>
      </c>
      <c r="D98" s="11">
        <f t="shared" ref="D98" si="75">C98-B98</f>
        <v>-3.2358603875489695</v>
      </c>
      <c r="E98" s="11">
        <v>4.6399469493435515</v>
      </c>
      <c r="F98" s="11">
        <f t="shared" ref="F98" si="76">SUM(D98:E98)</f>
        <v>1.4040865617945819</v>
      </c>
      <c r="G98" s="200">
        <f t="shared" si="74"/>
        <v>2.3525788352463106E-2</v>
      </c>
      <c r="I98" s="11" t="str">
        <f>I87</f>
        <v>Associate professional occupations</v>
      </c>
      <c r="J98" s="11">
        <v>8.6122394511651645</v>
      </c>
      <c r="K98" s="11">
        <v>5.6559841268745563</v>
      </c>
      <c r="L98" s="11">
        <v>-2.9562553242906082</v>
      </c>
      <c r="M98" s="11">
        <v>2.6122670968368551</v>
      </c>
      <c r="N98" s="11">
        <v>-0.34398822745375363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25.73058639770926</v>
      </c>
      <c r="C99" s="11">
        <v>28.191699963913187</v>
      </c>
      <c r="D99" s="11">
        <f t="shared" si="72"/>
        <v>2.4611135662039274</v>
      </c>
      <c r="E99" s="11">
        <v>13.755079885106761</v>
      </c>
      <c r="F99" s="11">
        <f t="shared" si="73"/>
        <v>16.216193451310687</v>
      </c>
      <c r="G99" s="200">
        <f t="shared" si="74"/>
        <v>2.896195911470989E-2</v>
      </c>
      <c r="I99" s="11" t="str">
        <f>I88</f>
        <v>Administrative and secretarial occupations</v>
      </c>
      <c r="J99" s="11">
        <v>10.204129650642104</v>
      </c>
      <c r="K99" s="11">
        <v>1.929359079785917</v>
      </c>
      <c r="L99" s="11">
        <v>-8.2747705708561856</v>
      </c>
      <c r="M99" s="11">
        <v>2.1095999961074812</v>
      </c>
      <c r="N99" s="11">
        <v>-6.1651705747487053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5.5996587194072172</v>
      </c>
      <c r="C100" s="11">
        <v>6.2105196203051714</v>
      </c>
      <c r="D100" s="11">
        <f t="shared" si="72"/>
        <v>0.6108609008979542</v>
      </c>
      <c r="E100" s="11">
        <v>2.5884332117923048</v>
      </c>
      <c r="F100" s="11">
        <f t="shared" si="73"/>
        <v>3.199294112690259</v>
      </c>
      <c r="G100" s="200">
        <f t="shared" si="74"/>
        <v>2.5655256345090915E-2</v>
      </c>
      <c r="I100" s="11" t="str">
        <f t="shared" ref="I100:I104" si="77">I89</f>
        <v>Skilled trades occupations</v>
      </c>
      <c r="J100" s="11">
        <v>10.127475207566519</v>
      </c>
      <c r="K100" s="11">
        <v>9.2347587366620019</v>
      </c>
      <c r="L100" s="11">
        <v>-0.89271647090451789</v>
      </c>
      <c r="M100" s="11">
        <v>3.9402229094997852</v>
      </c>
      <c r="N100" s="11">
        <v>3.047506438595267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4.5931609871370229</v>
      </c>
      <c r="C101" s="11">
        <v>9.5886285608227979</v>
      </c>
      <c r="D101" s="11">
        <f t="shared" si="72"/>
        <v>4.995467573685775</v>
      </c>
      <c r="E101" s="11">
        <v>5.0655798101990399</v>
      </c>
      <c r="F101" s="11">
        <f t="shared" si="73"/>
        <v>10.061047383884816</v>
      </c>
      <c r="G101" s="200">
        <f t="shared" si="74"/>
        <v>5.0801271453048802E-2</v>
      </c>
      <c r="I101" s="11" t="str">
        <f t="shared" si="77"/>
        <v>Caring, leisure and other service occupations</v>
      </c>
      <c r="J101" s="11">
        <v>5.5295212302070729</v>
      </c>
      <c r="K101" s="11">
        <v>3.8107851571143914</v>
      </c>
      <c r="L101" s="11">
        <v>-1.7187360730926811</v>
      </c>
      <c r="M101" s="11">
        <v>1.7418746728297818</v>
      </c>
      <c r="N101" s="11">
        <v>2.3138599737100654E-2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2.9125943642880947</v>
      </c>
      <c r="C102" s="11">
        <v>3.4176598549233113</v>
      </c>
      <c r="D102" s="11">
        <f t="shared" si="72"/>
        <v>0.50506549063521655</v>
      </c>
      <c r="E102" s="11">
        <v>1.2121197918909263</v>
      </c>
      <c r="F102" s="11">
        <f t="shared" si="73"/>
        <v>1.7171852825261429</v>
      </c>
      <c r="G102" s="200">
        <f t="shared" si="74"/>
        <v>2.3467972593464559E-2</v>
      </c>
      <c r="I102" s="11" t="str">
        <f t="shared" si="77"/>
        <v>Sales and customer service occupations</v>
      </c>
      <c r="J102" s="11">
        <v>9.3421539624315422</v>
      </c>
      <c r="K102" s="11">
        <v>4.2691861601400394</v>
      </c>
      <c r="L102" s="11">
        <v>-5.0729678022915028</v>
      </c>
      <c r="M102" s="11">
        <v>2.3768006970598847</v>
      </c>
      <c r="N102" s="11">
        <v>-2.6961671052316176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8.1660304342485386</v>
      </c>
      <c r="C103" s="11">
        <v>8.1804310546193477</v>
      </c>
      <c r="D103" s="11">
        <f t="shared" ref="D103:D104" si="78">C103-B103</f>
        <v>1.4400620370809136E-2</v>
      </c>
      <c r="E103" s="11">
        <v>3.8036919890722487</v>
      </c>
      <c r="F103" s="11">
        <f t="shared" ref="F103:F104" si="79">SUM(D103:E103)</f>
        <v>3.8180926094430578</v>
      </c>
      <c r="G103" s="200">
        <f t="shared" si="74"/>
        <v>2.5820890322302725E-2</v>
      </c>
      <c r="I103" s="11" t="str">
        <f t="shared" si="77"/>
        <v>Process, plant and machine operatives</v>
      </c>
      <c r="J103" s="11">
        <v>7.4662660704421997</v>
      </c>
      <c r="K103" s="11">
        <v>4.5462789824243703</v>
      </c>
      <c r="L103" s="11">
        <v>-2.9199870880178294</v>
      </c>
      <c r="M103" s="11">
        <v>2.5754415535982029</v>
      </c>
      <c r="N103" s="11">
        <v>-0.34454553441962621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17.293337898680246</v>
      </c>
      <c r="C104" s="11">
        <v>19.34853071112142</v>
      </c>
      <c r="D104" s="11">
        <f t="shared" si="78"/>
        <v>2.0551928124411738</v>
      </c>
      <c r="E104" s="11">
        <v>9.1894140850705082</v>
      </c>
      <c r="F104" s="11">
        <f t="shared" si="79"/>
        <v>11.244606897511682</v>
      </c>
      <c r="G104" s="200">
        <f t="shared" si="74"/>
        <v>2.8818943829205024E-2</v>
      </c>
      <c r="I104" s="11" t="str">
        <f t="shared" si="77"/>
        <v>Elementary occupations</v>
      </c>
      <c r="J104" s="11">
        <v>19.723542988191483</v>
      </c>
      <c r="K104" s="11">
        <v>14.242644315356205</v>
      </c>
      <c r="L104" s="11">
        <v>-5.4808986728352789</v>
      </c>
      <c r="M104" s="11">
        <v>7.0046111446439845</v>
      </c>
      <c r="N104" s="11">
        <v>1.5237124718087056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15.092786890645675</v>
      </c>
      <c r="C105" s="11">
        <v>21.126896509762027</v>
      </c>
      <c r="D105" s="11">
        <f t="shared" si="72"/>
        <v>6.0341096191163519</v>
      </c>
      <c r="E105" s="11">
        <v>10.266213468855392</v>
      </c>
      <c r="F105" s="11">
        <f t="shared" si="73"/>
        <v>16.300323087971744</v>
      </c>
      <c r="G105" s="200">
        <f t="shared" si="74"/>
        <v>3.5199799791933994E-2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3.0537731578034739</v>
      </c>
      <c r="C106" s="11">
        <v>5.7806016236215472</v>
      </c>
      <c r="D106" s="11">
        <f t="shared" si="72"/>
        <v>2.7268284658180733</v>
      </c>
      <c r="E106" s="11">
        <v>2.6389556476078693</v>
      </c>
      <c r="F106" s="11">
        <f t="shared" si="73"/>
        <v>5.3657841134259421</v>
      </c>
      <c r="G106" s="200">
        <f t="shared" si="74"/>
        <v>4.2394828523840689E-2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1.2422529483240821</v>
      </c>
      <c r="C107" s="11">
        <v>2.0313109362481945</v>
      </c>
      <c r="D107" s="11">
        <f t="shared" si="72"/>
        <v>0.78905798792411241</v>
      </c>
      <c r="E107" s="11">
        <v>1.0854303929339613</v>
      </c>
      <c r="F107" s="11">
        <f t="shared" si="73"/>
        <v>1.8744883808580737</v>
      </c>
      <c r="G107" s="200">
        <f t="shared" si="74"/>
        <v>4.2751742264692805E-2</v>
      </c>
      <c r="I107" s="11" t="str">
        <f>I96</f>
        <v>Managers, directors and senior officials</v>
      </c>
      <c r="J107" s="11">
        <f t="array" ref="J107:J115">MMULT(aggregation!$B$13:$AA$21,B268:B293)</f>
        <v>1.9805546889421932</v>
      </c>
      <c r="K107" s="11">
        <f t="array" ref="K107:K115">MMULT(aggregation!$B$13:$AA$21,C268:C293)</f>
        <v>2.910907227703027</v>
      </c>
      <c r="L107" s="11">
        <f t="array" ref="L107:L115">MMULT(aggregation!$B$13:$AA$21,D268:D293)</f>
        <v>0.93035253876083401</v>
      </c>
      <c r="M107" s="11">
        <f t="array" ref="M107:M115">MMULT(aggregation!$B$13:$AA$21,E268:E293)</f>
        <v>0.77722834655674511</v>
      </c>
      <c r="N107" s="11">
        <f t="array" ref="N107:N115">MMULT(aggregation!$B$13:$AA$21,F268:F293)</f>
        <v>1.7075808853175793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1.6191610791133313</v>
      </c>
      <c r="C108" s="11">
        <v>2.2916337042970141</v>
      </c>
      <c r="D108" s="11">
        <f t="shared" si="72"/>
        <v>0.67247262518368278</v>
      </c>
      <c r="E108" s="11">
        <v>0.99125860370505203</v>
      </c>
      <c r="F108" s="11">
        <f t="shared" si="73"/>
        <v>1.6637312288887349</v>
      </c>
      <c r="G108" s="200">
        <f t="shared" si="74"/>
        <v>3.2352511433809239E-2</v>
      </c>
      <c r="I108" s="11" t="str">
        <f>I97</f>
        <v>Professional occupations</v>
      </c>
      <c r="J108" s="11">
        <v>1.8159019187697092</v>
      </c>
      <c r="K108" s="11">
        <v>4.1745730241244061</v>
      </c>
      <c r="L108" s="11">
        <v>2.3586711053546967</v>
      </c>
      <c r="M108" s="11">
        <v>0.95763758895931894</v>
      </c>
      <c r="N108" s="11">
        <v>3.3163086943140154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0.90068298942308533</v>
      </c>
      <c r="C109" s="11">
        <v>1.1021944377295669</v>
      </c>
      <c r="D109" s="11">
        <f t="shared" ref="D109" si="80">C109-B109</f>
        <v>0.2015114483064816</v>
      </c>
      <c r="E109" s="11">
        <v>0.54104170500129822</v>
      </c>
      <c r="F109" s="11">
        <f t="shared" ref="F109" si="81">SUM(D109:E109)</f>
        <v>0.74255315330777982</v>
      </c>
      <c r="G109" s="200">
        <f t="shared" si="74"/>
        <v>3.1859796624824632E-2</v>
      </c>
      <c r="I109" s="11" t="str">
        <f>I98</f>
        <v>Associate professional occupations</v>
      </c>
      <c r="J109" s="11">
        <v>1.9509498694744118</v>
      </c>
      <c r="K109" s="11">
        <v>3.3010377527539112</v>
      </c>
      <c r="L109" s="11">
        <v>1.3500878832794991</v>
      </c>
      <c r="M109" s="11">
        <v>0.79809686547981784</v>
      </c>
      <c r="N109" s="11">
        <v>2.1481847487593169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1.6398319113643842</v>
      </c>
      <c r="C110" s="11">
        <v>2.8579663974017335</v>
      </c>
      <c r="D110" s="11">
        <f t="shared" si="72"/>
        <v>1.2181344860373493</v>
      </c>
      <c r="E110" s="11">
        <v>1.2815178223108268</v>
      </c>
      <c r="F110" s="11">
        <f t="shared" si="73"/>
        <v>2.4996523083481761</v>
      </c>
      <c r="G110" s="200">
        <f t="shared" si="74"/>
        <v>3.9247403005439052E-2</v>
      </c>
      <c r="I110" s="11" t="str">
        <f>I99</f>
        <v>Administrative and secretarial occupations</v>
      </c>
      <c r="J110" s="11">
        <v>2.4463282439969181</v>
      </c>
      <c r="K110" s="11">
        <v>1.4216283072441995</v>
      </c>
      <c r="L110" s="11">
        <v>-1.0246999367527185</v>
      </c>
      <c r="M110" s="11">
        <v>0.5412916504908496</v>
      </c>
      <c r="N110" s="11">
        <v>-0.48340828626186882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7.9040832964943144</v>
      </c>
      <c r="C111" s="11">
        <v>10.856176887731358</v>
      </c>
      <c r="D111" s="11">
        <f>C111-B111</f>
        <v>2.9520935912370438</v>
      </c>
      <c r="E111" s="11">
        <v>6.1269269760415135</v>
      </c>
      <c r="F111" s="11">
        <f>SUM(D111:E111)</f>
        <v>9.0790205672785582</v>
      </c>
      <c r="G111" s="200">
        <f t="shared" si="74"/>
        <v>3.9000673194122149E-2</v>
      </c>
      <c r="I111" s="11" t="str">
        <f t="shared" ref="I111:I115" si="82">I100</f>
        <v>Skilled trades occupations</v>
      </c>
      <c r="J111" s="11">
        <v>4.0144604422114529</v>
      </c>
      <c r="K111" s="11">
        <v>2.2450102671044689</v>
      </c>
      <c r="L111" s="11">
        <v>-1.7694501751069844</v>
      </c>
      <c r="M111" s="11">
        <v>0.9328154903894097</v>
      </c>
      <c r="N111" s="11">
        <v>-0.83663468471757474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2.4871146117260663</v>
      </c>
      <c r="C112" s="11">
        <v>3.8227388168028753</v>
      </c>
      <c r="D112" s="11">
        <f t="shared" ref="D112:D113" si="83">C112-B112</f>
        <v>1.335624205076809</v>
      </c>
      <c r="E112" s="11">
        <v>1.905716857175958</v>
      </c>
      <c r="F112" s="11">
        <f t="shared" ref="F112:F113" si="84">SUM(D112:E112)</f>
        <v>3.2413410622527667</v>
      </c>
      <c r="G112" s="200">
        <f t="shared" si="74"/>
        <v>3.8651651983544921E-2</v>
      </c>
      <c r="I112" s="11" t="str">
        <f t="shared" si="82"/>
        <v>Caring, leisure and other service occupations</v>
      </c>
      <c r="J112" s="11">
        <v>1.4532973097313322</v>
      </c>
      <c r="K112" s="11">
        <v>1.3223975713748859</v>
      </c>
      <c r="L112" s="11">
        <v>-0.13089973835644653</v>
      </c>
      <c r="M112" s="11">
        <v>0.35985709586954961</v>
      </c>
      <c r="N112" s="11">
        <v>0.22895735751310314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0.17912998505675679</v>
      </c>
      <c r="C113" s="11">
        <v>0.22012668480574751</v>
      </c>
      <c r="D113" s="11">
        <f t="shared" si="83"/>
        <v>4.0996699748990728E-2</v>
      </c>
      <c r="E113" s="11">
        <v>0.1208067454707249</v>
      </c>
      <c r="F113" s="11">
        <f t="shared" si="84"/>
        <v>0.16180344521971562</v>
      </c>
      <c r="G113" s="200">
        <f t="shared" si="74"/>
        <v>3.4961252920152397E-2</v>
      </c>
      <c r="I113" s="11" t="str">
        <f t="shared" si="82"/>
        <v>Sales and customer service occupations</v>
      </c>
      <c r="J113" s="11">
        <v>3.372297254732842</v>
      </c>
      <c r="K113" s="11">
        <v>3.2242530390165824</v>
      </c>
      <c r="L113" s="11">
        <v>-0.14804421571625948</v>
      </c>
      <c r="M113" s="11">
        <v>0.84325622113299425</v>
      </c>
      <c r="N113" s="11">
        <v>0.69521200541673478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7.922401271776855</v>
      </c>
      <c r="C114" s="11">
        <v>11.118981982339022</v>
      </c>
      <c r="D114" s="11">
        <f t="shared" si="72"/>
        <v>3.1965807105621673</v>
      </c>
      <c r="E114" s="11">
        <v>4.9980002240617782</v>
      </c>
      <c r="F114" s="11">
        <f t="shared" si="73"/>
        <v>8.1945809346239464</v>
      </c>
      <c r="G114" s="200">
        <f t="shared" si="74"/>
        <v>3.3145000029955352E-2</v>
      </c>
      <c r="I114" s="11" t="str">
        <f t="shared" si="82"/>
        <v>Process, plant and machine operatives</v>
      </c>
      <c r="J114" s="11">
        <v>3.2100868827414892</v>
      </c>
      <c r="K114" s="11">
        <v>2.0473628258024585</v>
      </c>
      <c r="L114" s="11">
        <v>-1.1627240569390305</v>
      </c>
      <c r="M114" s="11">
        <v>0.9041046793693468</v>
      </c>
      <c r="N114" s="11">
        <v>-0.25861937756968367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2.5134583740550451</v>
      </c>
      <c r="C115" s="11">
        <v>3.8399446268565822</v>
      </c>
      <c r="D115" s="11">
        <f t="shared" si="72"/>
        <v>1.3264862528015371</v>
      </c>
      <c r="E115" s="11">
        <v>1.6190071545887887</v>
      </c>
      <c r="F115" s="11">
        <f t="shared" si="73"/>
        <v>2.9454934073903258</v>
      </c>
      <c r="G115" s="200">
        <f t="shared" si="74"/>
        <v>3.3703141570905482E-2</v>
      </c>
      <c r="I115" s="11" t="str">
        <f t="shared" si="82"/>
        <v>Elementary occupations</v>
      </c>
      <c r="J115" s="11">
        <v>7.7501386322835142</v>
      </c>
      <c r="K115" s="11">
        <v>5.75940207041719</v>
      </c>
      <c r="L115" s="11">
        <v>-1.9907365618663233</v>
      </c>
      <c r="M115" s="11">
        <v>1.7006411164198552</v>
      </c>
      <c r="N115" s="11">
        <v>-0.29009544544646815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0.49946635952426066</v>
      </c>
      <c r="C116" s="11">
        <v>1.1100498346790586</v>
      </c>
      <c r="D116" s="11">
        <f t="shared" ref="D116:D117" si="85">C116-B116</f>
        <v>0.61058347515479794</v>
      </c>
      <c r="E116" s="11">
        <v>0.40701834240475732</v>
      </c>
      <c r="F116" s="11">
        <f t="shared" ref="F116:F117" si="86">SUM(D116:E116)</f>
        <v>1.0176018175595551</v>
      </c>
      <c r="G116" s="200">
        <f t="shared" si="74"/>
        <v>4.0535613718605701E-2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1.4464258961259606</v>
      </c>
      <c r="C117" s="11">
        <v>2.154015445208282</v>
      </c>
      <c r="D117" s="11">
        <f t="shared" si="85"/>
        <v>0.70758954908232141</v>
      </c>
      <c r="E117" s="11">
        <v>1.1756417943822242</v>
      </c>
      <c r="F117" s="11">
        <f t="shared" si="86"/>
        <v>1.8832313434645456</v>
      </c>
      <c r="G117" s="200">
        <f t="shared" si="74"/>
        <v>4.0454710396909288E-2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0.41846913374357908</v>
      </c>
      <c r="C118" s="11">
        <v>1.5140497425083672</v>
      </c>
      <c r="D118" s="11">
        <f t="shared" si="72"/>
        <v>1.0955806087647881</v>
      </c>
      <c r="E118" s="11">
        <v>0.71753688575329255</v>
      </c>
      <c r="F118" s="11">
        <f t="shared" si="73"/>
        <v>1.8131174945180808</v>
      </c>
      <c r="G118" s="200">
        <f t="shared" si="74"/>
        <v>6.8844385221621396E-2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6.9714996399928024</v>
      </c>
      <c r="C119" s="11">
        <v>9.500866413709435</v>
      </c>
      <c r="D119" s="11">
        <f t="shared" ref="D119" si="87">C119-B119</f>
        <v>2.5293667737166325</v>
      </c>
      <c r="E119" s="11">
        <v>5.0766992348141731</v>
      </c>
      <c r="F119" s="11">
        <f t="shared" ref="F119" si="88">SUM(D119:E119)</f>
        <v>7.6060660085308056</v>
      </c>
      <c r="G119" s="200">
        <f t="shared" si="74"/>
        <v>3.7145596798082492E-2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197.82478492300871</v>
      </c>
      <c r="C120" s="11">
        <f t="shared" ref="C120:F120" si="89">SUM(C94:C119)</f>
        <v>242.49124454625237</v>
      </c>
      <c r="D120" s="11">
        <f t="shared" si="89"/>
        <v>44.666459623243661</v>
      </c>
      <c r="E120" s="11">
        <f t="shared" si="89"/>
        <v>117.25549560602775</v>
      </c>
      <c r="F120" s="11">
        <f t="shared" si="89"/>
        <v>161.92195522927139</v>
      </c>
      <c r="G120" s="200">
        <f t="shared" si="74"/>
        <v>3.1516156714108678E-2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4.5438624438216202</v>
      </c>
      <c r="C123" s="11">
        <v>4.5487934458578945</v>
      </c>
      <c r="D123" s="11">
        <f>C123-B123</f>
        <v>4.931002036274279E-3</v>
      </c>
      <c r="E123" s="11">
        <v>2.2725580910769194</v>
      </c>
      <c r="F123" s="11">
        <f>SUM(D123:E123)</f>
        <v>2.2774890931131937</v>
      </c>
      <c r="G123" s="200">
        <f>IF(B123&gt;0,(1+(E123/B123))^(1/($C$6-$B$6))-1,0)</f>
        <v>2.7405958330369407E-2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2.3362984322215778</v>
      </c>
      <c r="C124" s="11">
        <v>2.905536776692454</v>
      </c>
      <c r="D124" s="11">
        <f t="shared" ref="D124:D139" si="92">C124-B124</f>
        <v>0.56923834447087618</v>
      </c>
      <c r="E124" s="11">
        <v>1.6450502225574233</v>
      </c>
      <c r="F124" s="11">
        <f t="shared" ref="F124:F131" si="93">SUM(D124:E124)</f>
        <v>2.2142885670282997</v>
      </c>
      <c r="G124" s="200">
        <f t="shared" ref="G124:G147" si="94">IF(B124&gt;0,(1+(E124/B124))^(1/($C$6-$B$6))-1,0)</f>
        <v>3.6175834617930835E-2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2.6731484677619202</v>
      </c>
      <c r="C125" s="11">
        <v>3.9113067267159822</v>
      </c>
      <c r="D125" s="11">
        <f t="shared" si="92"/>
        <v>1.2381582589540621</v>
      </c>
      <c r="E125" s="11">
        <v>1.3365060664497939</v>
      </c>
      <c r="F125" s="11">
        <f t="shared" si="93"/>
        <v>2.5746643254038561</v>
      </c>
      <c r="G125" s="200">
        <f t="shared" si="94"/>
        <v>2.7398494631553527E-2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3.9200121981335343</v>
      </c>
      <c r="C126" s="11">
        <v>0.86598369753114768</v>
      </c>
      <c r="D126" s="11">
        <f t="shared" si="92"/>
        <v>-3.0540285006023868</v>
      </c>
      <c r="E126" s="11">
        <v>0.72410803090342635</v>
      </c>
      <c r="F126" s="11">
        <f t="shared" si="93"/>
        <v>-2.3299204696989606</v>
      </c>
      <c r="G126" s="200">
        <f t="shared" si="94"/>
        <v>1.1364570745227232E-2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0.87453010245466967</v>
      </c>
      <c r="C127" s="11">
        <v>0.53232363840452557</v>
      </c>
      <c r="D127" s="11">
        <f t="shared" si="92"/>
        <v>-0.3422064640501441</v>
      </c>
      <c r="E127" s="11">
        <v>0.17067819030596529</v>
      </c>
      <c r="F127" s="11">
        <f t="shared" si="93"/>
        <v>-0.17152827374417881</v>
      </c>
      <c r="G127" s="200">
        <f>IF(B127&gt;0,(1+(E127/B127))^(1/($C$6-$B$6))-1,0)</f>
        <v>1.1956565111678419E-2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2.4928511374941533</v>
      </c>
      <c r="C128" s="11">
        <v>2.4642686945359529</v>
      </c>
      <c r="D128" s="11">
        <f t="shared" si="92"/>
        <v>-2.8582442958200449E-2</v>
      </c>
      <c r="E128" s="11">
        <v>0.90652849529819546</v>
      </c>
      <c r="F128" s="11">
        <f t="shared" si="93"/>
        <v>0.87794605233999501</v>
      </c>
      <c r="G128" s="200">
        <f t="shared" si="94"/>
        <v>2.0892989542978802E-2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0.88983425828675744</v>
      </c>
      <c r="C129" s="11">
        <v>1.2539526159499308</v>
      </c>
      <c r="D129" s="11">
        <f t="shared" si="92"/>
        <v>0.36411835766317335</v>
      </c>
      <c r="E129" s="11">
        <v>0.5047108581000268</v>
      </c>
      <c r="F129" s="11">
        <f t="shared" si="93"/>
        <v>0.86882921576320016</v>
      </c>
      <c r="G129" s="200">
        <f t="shared" si="94"/>
        <v>3.0405646289910715E-2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2.1717885672361259</v>
      </c>
      <c r="C130" s="11">
        <v>1.5930772550462464</v>
      </c>
      <c r="D130" s="11">
        <f t="shared" si="92"/>
        <v>-0.57871131218987948</v>
      </c>
      <c r="E130" s="11">
        <v>0.93484496128748673</v>
      </c>
      <c r="F130" s="11">
        <f t="shared" si="93"/>
        <v>0.35613364909760725</v>
      </c>
      <c r="G130" s="200">
        <f t="shared" si="94"/>
        <v>2.4152978001870995E-2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0.73095413643692564</v>
      </c>
      <c r="C131" s="11">
        <v>0.81188433943209637</v>
      </c>
      <c r="D131" s="11">
        <f t="shared" si="92"/>
        <v>8.093020299517073E-2</v>
      </c>
      <c r="E131" s="11">
        <v>0.26510707604276634</v>
      </c>
      <c r="F131" s="11">
        <f t="shared" si="93"/>
        <v>0.34603727903793707</v>
      </c>
      <c r="G131" s="200">
        <f t="shared" si="94"/>
        <v>2.0844813624144365E-2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1.0323036643908603</v>
      </c>
      <c r="C132" s="11">
        <v>1.1064335765435502</v>
      </c>
      <c r="D132" s="11">
        <f t="shared" si="92"/>
        <v>7.4129912152689936E-2</v>
      </c>
      <c r="E132" s="11">
        <v>0.44621946190721073</v>
      </c>
      <c r="F132" s="11">
        <f t="shared" ref="F132:F133" si="95">SUM(D132:E132)</f>
        <v>0.52034937405990067</v>
      </c>
      <c r="G132" s="200">
        <f t="shared" si="94"/>
        <v>2.4239161309196788E-2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4.5066384448931336</v>
      </c>
      <c r="C133" s="11">
        <v>5.3146317348149132</v>
      </c>
      <c r="D133" s="11">
        <f t="shared" si="92"/>
        <v>0.80799328992177966</v>
      </c>
      <c r="E133" s="11">
        <v>2.3599899186142506</v>
      </c>
      <c r="F133" s="11">
        <f t="shared" si="95"/>
        <v>3.1679832085360302</v>
      </c>
      <c r="G133" s="200">
        <f t="shared" si="94"/>
        <v>2.8472589991362263E-2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5.724792217119413</v>
      </c>
      <c r="C134" s="11">
        <v>7.6294380157491561</v>
      </c>
      <c r="D134" s="11">
        <f t="shared" si="92"/>
        <v>1.9046457986297431</v>
      </c>
      <c r="E134" s="11">
        <v>3.9459016080465625</v>
      </c>
      <c r="F134" s="11">
        <f t="shared" ref="F134:F137" si="96">SUM(D134:E134)</f>
        <v>5.8505474066763057</v>
      </c>
      <c r="G134" s="200">
        <f t="shared" si="94"/>
        <v>3.5570953132882499E-2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1.5217061329327084</v>
      </c>
      <c r="C135" s="11">
        <v>2.0793729865572432</v>
      </c>
      <c r="D135" s="11">
        <f t="shared" si="92"/>
        <v>0.55766685362453483</v>
      </c>
      <c r="E135" s="11">
        <v>1.088056111402427</v>
      </c>
      <c r="F135" s="11">
        <f t="shared" si="96"/>
        <v>1.6457229650269618</v>
      </c>
      <c r="G135" s="200">
        <f t="shared" si="94"/>
        <v>3.6616244354610306E-2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0.50037469531807921</v>
      </c>
      <c r="C136" s="11">
        <v>0.71652095480184907</v>
      </c>
      <c r="D136" s="11">
        <f t="shared" si="92"/>
        <v>0.21614625948376986</v>
      </c>
      <c r="E136" s="11">
        <v>0.42604515086067124</v>
      </c>
      <c r="F136" s="11">
        <f t="shared" si="96"/>
        <v>0.64219141034444105</v>
      </c>
      <c r="G136" s="200">
        <f t="shared" si="94"/>
        <v>4.1919503129965952E-2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0.58839435692630826</v>
      </c>
      <c r="C137" s="11">
        <v>0.83287448161891564</v>
      </c>
      <c r="D137" s="11">
        <f t="shared" si="92"/>
        <v>0.24448012469260738</v>
      </c>
      <c r="E137" s="11">
        <v>0.32645950155095171</v>
      </c>
      <c r="F137" s="11">
        <f t="shared" si="96"/>
        <v>0.5709396262435591</v>
      </c>
      <c r="G137" s="200">
        <f t="shared" si="94"/>
        <v>2.9861639316607125E-2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0.61002802804061373</v>
      </c>
      <c r="C138" s="11">
        <v>0.78868733858499895</v>
      </c>
      <c r="D138" s="11">
        <f t="shared" si="92"/>
        <v>0.17865931054438522</v>
      </c>
      <c r="E138" s="11">
        <v>0.41031276357236102</v>
      </c>
      <c r="F138" s="11">
        <f t="shared" ref="F138" si="97">SUM(D138:E138)</f>
        <v>0.58897207411674624</v>
      </c>
      <c r="G138" s="200">
        <f t="shared" si="94"/>
        <v>3.4887236367337593E-2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0.58698260753040987</v>
      </c>
      <c r="C139" s="11">
        <v>0.87845426357673917</v>
      </c>
      <c r="D139" s="11">
        <f t="shared" si="92"/>
        <v>0.2914716560463293</v>
      </c>
      <c r="E139" s="11">
        <v>0.39694921560414187</v>
      </c>
      <c r="F139" s="11">
        <f t="shared" ref="F139" si="98">SUM(D139:E139)</f>
        <v>0.68842087165047117</v>
      </c>
      <c r="G139" s="200">
        <f t="shared" si="94"/>
        <v>3.5037261946578635E-2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6.2521715992171654</v>
      </c>
      <c r="C140" s="11">
        <v>6.63664028082757</v>
      </c>
      <c r="D140" s="11">
        <f>C140-B140</f>
        <v>0.38446868161040459</v>
      </c>
      <c r="E140" s="11">
        <v>3.6850484904204879</v>
      </c>
      <c r="F140" s="11">
        <f>SUM(D140:E140)</f>
        <v>4.069517172030892</v>
      </c>
      <c r="G140" s="200">
        <f t="shared" si="94"/>
        <v>3.1372627949791898E-2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1.5281236152514712</v>
      </c>
      <c r="C141" s="11">
        <v>2.077991421344286</v>
      </c>
      <c r="D141" s="11">
        <f t="shared" ref="D141:D147" si="99">C141-B141</f>
        <v>0.54986780609281483</v>
      </c>
      <c r="E141" s="11">
        <v>1.0602023541217851</v>
      </c>
      <c r="F141" s="11">
        <f t="shared" ref="F141:F142" si="100">SUM(D141:E141)</f>
        <v>1.6100701602145999</v>
      </c>
      <c r="G141" s="200">
        <f t="shared" si="94"/>
        <v>3.5755779897023166E-2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5.3986978147684932E-2</v>
      </c>
      <c r="C142" s="11">
        <v>4.8411503960491452E-2</v>
      </c>
      <c r="D142" s="11">
        <f t="shared" si="99"/>
        <v>-5.5754741871934799E-3</v>
      </c>
      <c r="E142" s="11">
        <v>2.6085590715111805E-2</v>
      </c>
      <c r="F142" s="11">
        <f t="shared" si="100"/>
        <v>2.0510116527918325E-2</v>
      </c>
      <c r="G142" s="200">
        <f t="shared" si="94"/>
        <v>2.6627711391275177E-2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2.4043116168519587</v>
      </c>
      <c r="C143" s="11">
        <v>3.0283658792663948</v>
      </c>
      <c r="D143" s="11">
        <f t="shared" si="99"/>
        <v>0.62405426241443607</v>
      </c>
      <c r="E143" s="11">
        <v>1.4004138290197421</v>
      </c>
      <c r="F143" s="11">
        <f t="shared" ref="F143:F144" si="101">SUM(D143:E143)</f>
        <v>2.0244680914341782</v>
      </c>
      <c r="G143" s="200">
        <f t="shared" si="94"/>
        <v>3.1071631175929593E-2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0.86441741011806872</v>
      </c>
      <c r="C144" s="11">
        <v>1.2422199883343634</v>
      </c>
      <c r="D144" s="11">
        <f t="shared" si="99"/>
        <v>0.3778025782162947</v>
      </c>
      <c r="E144" s="11">
        <v>0.58282553310783036</v>
      </c>
      <c r="F144" s="11">
        <f t="shared" si="101"/>
        <v>0.96062811132412507</v>
      </c>
      <c r="G144" s="200">
        <f t="shared" si="94"/>
        <v>3.495435340069597E-2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0.2443335750912127</v>
      </c>
      <c r="C145" s="11">
        <v>0.5436807062851402</v>
      </c>
      <c r="D145" s="11">
        <f t="shared" si="99"/>
        <v>0.29934713119392753</v>
      </c>
      <c r="E145" s="11">
        <v>0.1942068553460104</v>
      </c>
      <c r="F145" s="11">
        <f t="shared" ref="F145:F146" si="102">SUM(D145:E145)</f>
        <v>0.49355398653993793</v>
      </c>
      <c r="G145" s="200">
        <f t="shared" si="94"/>
        <v>3.9764772315118657E-2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0.64321023069567262</v>
      </c>
      <c r="C146" s="11">
        <v>0.87678950730673388</v>
      </c>
      <c r="D146" s="11">
        <f t="shared" si="99"/>
        <v>0.23357927661106126</v>
      </c>
      <c r="E146" s="11">
        <v>0.51032515239582943</v>
      </c>
      <c r="F146" s="11">
        <f t="shared" si="102"/>
        <v>0.74390442900689069</v>
      </c>
      <c r="G146" s="200">
        <f t="shared" si="94"/>
        <v>3.970914787495472E-2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0.3068166250835766</v>
      </c>
      <c r="C147" s="11">
        <v>1.0462528383432863</v>
      </c>
      <c r="D147" s="11">
        <f t="shared" si="99"/>
        <v>0.73943621325970965</v>
      </c>
      <c r="E147" s="11">
        <v>0.48680320929000859</v>
      </c>
      <c r="F147" s="11">
        <f t="shared" ref="F147" si="103">SUM(D147:E147)</f>
        <v>1.2262394225497182</v>
      </c>
      <c r="G147" s="200">
        <f t="shared" si="94"/>
        <v>6.5407071393190241E-2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3.5514033483429364</v>
      </c>
      <c r="C148" s="11">
        <v>4.6278126361893026</v>
      </c>
      <c r="D148" s="11">
        <f t="shared" ref="D148" si="104">C148-B148</f>
        <v>1.0764092878463662</v>
      </c>
      <c r="E148" s="11">
        <v>2.4014707394728556</v>
      </c>
      <c r="F148" s="11">
        <f t="shared" ref="F148" si="105">SUM(D148:E148)</f>
        <v>3.4778800273192219</v>
      </c>
      <c r="G148" s="200">
        <f t="shared" ref="G148:G149" si="106">IF(B148&gt;0,(1+(E148/B148))^(1/($C$6-$B$6))-1,0)</f>
        <v>3.5035184206881675E-2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51.553274889798551</v>
      </c>
      <c r="C149" s="11">
        <f t="shared" ref="C149:F149" si="107">SUM(C123:C148)</f>
        <v>58.361705304271176</v>
      </c>
      <c r="D149" s="11">
        <f t="shared" si="107"/>
        <v>6.808430414472606</v>
      </c>
      <c r="E149" s="11">
        <f t="shared" si="107"/>
        <v>28.507407477470245</v>
      </c>
      <c r="F149" s="11">
        <f t="shared" si="107"/>
        <v>35.315837891942849</v>
      </c>
      <c r="G149" s="200">
        <f t="shared" si="106"/>
        <v>2.9779404921159713E-2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6.7003616816845586</v>
      </c>
      <c r="C152" s="11">
        <v>6.4914001785136231</v>
      </c>
      <c r="D152" s="11">
        <f>C152-B152</f>
        <v>-0.20896150317093554</v>
      </c>
      <c r="E152" s="11">
        <v>3.2731902811826235</v>
      </c>
      <c r="F152" s="11">
        <f>SUM(D152:E152)</f>
        <v>3.0642287780116879</v>
      </c>
      <c r="G152" s="200">
        <f>IF(B152&gt;0,(1+(E152/B152))^(1/($C$6-$B$6))-1,0)</f>
        <v>2.6873092149250821E-2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2.4757488936338103</v>
      </c>
      <c r="C153" s="11">
        <v>3.1809549149282113</v>
      </c>
      <c r="D153" s="11">
        <f t="shared" ref="D153:D168" si="110">C153-B153</f>
        <v>0.70520602129440091</v>
      </c>
      <c r="E153" s="11">
        <v>1.7024082579906488</v>
      </c>
      <c r="F153" s="11">
        <f t="shared" ref="F153:F160" si="111">SUM(D153:E153)</f>
        <v>2.4076142792850499</v>
      </c>
      <c r="G153" s="200">
        <f t="shared" ref="G153:G155" si="112">IF(B153&gt;0,(1+(E153/B153))^(1/($C$6-$B$6))-1,0)</f>
        <v>3.5504232798949431E-2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5.8457195527262602</v>
      </c>
      <c r="C154" s="11">
        <v>6.4709578466521505</v>
      </c>
      <c r="D154" s="11">
        <f t="shared" si="110"/>
        <v>0.62523829392589025</v>
      </c>
      <c r="E154" s="11">
        <v>2.378387246545056</v>
      </c>
      <c r="F154" s="11">
        <f t="shared" si="111"/>
        <v>3.0036255404709462</v>
      </c>
      <c r="G154" s="200">
        <f t="shared" si="112"/>
        <v>2.301825712198835E-2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1.034490204649138</v>
      </c>
      <c r="C155" s="11">
        <v>1.1379918549076935</v>
      </c>
      <c r="D155" s="11">
        <f t="shared" si="110"/>
        <v>0.10350165025855551</v>
      </c>
      <c r="E155" s="11">
        <v>0.55450080935532708</v>
      </c>
      <c r="F155" s="11">
        <f t="shared" si="111"/>
        <v>0.6580024596138826</v>
      </c>
      <c r="G155" s="200">
        <f t="shared" si="112"/>
        <v>2.902597435655152E-2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0.44092081528204308</v>
      </c>
      <c r="C156" s="11">
        <v>0.33021645172506725</v>
      </c>
      <c r="D156" s="11">
        <f t="shared" si="110"/>
        <v>-0.11070436355697583</v>
      </c>
      <c r="E156" s="11">
        <v>0.17438607195995939</v>
      </c>
      <c r="F156" s="11">
        <f t="shared" si="111"/>
        <v>6.3681708402983567E-2</v>
      </c>
      <c r="G156" s="200">
        <f>IF(B156&gt;0,(1+(E156/B156))^(1/($C$6-$B$6))-1,0)</f>
        <v>2.2465693030315093E-2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3.9523418450576409</v>
      </c>
      <c r="C157" s="11">
        <v>4.5872509109097637</v>
      </c>
      <c r="D157" s="11">
        <f t="shared" si="110"/>
        <v>0.63490906585212281</v>
      </c>
      <c r="E157" s="11">
        <v>2.0692645548349109</v>
      </c>
      <c r="F157" s="11">
        <f t="shared" si="111"/>
        <v>2.7041736206870337</v>
      </c>
      <c r="G157" s="200">
        <f t="shared" ref="G157:G178" si="113">IF(B157&gt;0,(1+(E157/B157))^(1/($C$6-$B$6))-1,0)</f>
        <v>2.8467386130506256E-2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1.8978891208977748</v>
      </c>
      <c r="C158" s="11">
        <v>1.6506336857965118</v>
      </c>
      <c r="D158" s="11">
        <f t="shared" si="110"/>
        <v>-0.24725543510126302</v>
      </c>
      <c r="E158" s="11">
        <v>0.65142917205912509</v>
      </c>
      <c r="F158" s="11">
        <f t="shared" si="111"/>
        <v>0.40417373695786207</v>
      </c>
      <c r="G158" s="200">
        <f t="shared" si="113"/>
        <v>1.9867020955279813E-2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0.78211649691541207</v>
      </c>
      <c r="C159" s="11">
        <v>1.2930908512273291</v>
      </c>
      <c r="D159" s="11">
        <f t="shared" si="110"/>
        <v>0.51097435431191707</v>
      </c>
      <c r="E159" s="11">
        <v>0.65632098097181968</v>
      </c>
      <c r="F159" s="11">
        <f t="shared" si="111"/>
        <v>1.1672953352837367</v>
      </c>
      <c r="G159" s="200">
        <f t="shared" si="113"/>
        <v>4.1456902952909491E-2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0.5983781850593648</v>
      </c>
      <c r="C160" s="11">
        <v>0.48590937841831888</v>
      </c>
      <c r="D160" s="11">
        <f t="shared" si="110"/>
        <v>-0.11246880664104592</v>
      </c>
      <c r="E160" s="11">
        <v>0.17022136992292169</v>
      </c>
      <c r="F160" s="11">
        <f t="shared" si="111"/>
        <v>5.7752563281875779E-2</v>
      </c>
      <c r="G160" s="200">
        <f t="shared" si="113"/>
        <v>1.6829861494780163E-2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1.19444171971045</v>
      </c>
      <c r="C161" s="11">
        <v>1.0029453146941796</v>
      </c>
      <c r="D161" s="11">
        <f t="shared" si="110"/>
        <v>-0.19149640501627041</v>
      </c>
      <c r="E161" s="11">
        <v>0.47208922218747879</v>
      </c>
      <c r="F161" s="11">
        <f t="shared" ref="F161:F162" si="114">SUM(D161:E161)</f>
        <v>0.28059281717120838</v>
      </c>
      <c r="G161" s="200">
        <f t="shared" si="113"/>
        <v>2.2452704027416504E-2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4.1486399597581922</v>
      </c>
      <c r="C162" s="11">
        <v>4.7328942097288031</v>
      </c>
      <c r="D162" s="11">
        <f t="shared" si="110"/>
        <v>0.58425424997061093</v>
      </c>
      <c r="E162" s="11">
        <v>2.0990017419754525</v>
      </c>
      <c r="F162" s="11">
        <f t="shared" si="114"/>
        <v>2.6832559919460635</v>
      </c>
      <c r="G162" s="200">
        <f t="shared" si="113"/>
        <v>2.7670818536822406E-2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5.2628013740065223</v>
      </c>
      <c r="C163" s="11">
        <v>6.5756464772855141</v>
      </c>
      <c r="D163" s="11">
        <f t="shared" si="110"/>
        <v>1.3128451032789918</v>
      </c>
      <c r="E163" s="11">
        <v>3.2435415804416583</v>
      </c>
      <c r="F163" s="11">
        <f t="shared" ref="F163:F166" si="115">SUM(D163:E163)</f>
        <v>4.5563866837206497</v>
      </c>
      <c r="G163" s="200">
        <f t="shared" si="113"/>
        <v>3.2527737573439852E-2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1.1763167696878591</v>
      </c>
      <c r="C164" s="11">
        <v>1.360316439557743</v>
      </c>
      <c r="D164" s="11">
        <f t="shared" si="110"/>
        <v>0.18399966986988381</v>
      </c>
      <c r="E164" s="11">
        <v>0.75085492468475101</v>
      </c>
      <c r="F164" s="11">
        <f t="shared" si="115"/>
        <v>0.93485459455463482</v>
      </c>
      <c r="G164" s="200">
        <f t="shared" si="113"/>
        <v>3.3458578666450745E-2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0.73235996488096866</v>
      </c>
      <c r="C165" s="11">
        <v>1.0130237863732907</v>
      </c>
      <c r="D165" s="11">
        <f t="shared" si="110"/>
        <v>0.28066382149232205</v>
      </c>
      <c r="E165" s="11">
        <v>0.53998009940690439</v>
      </c>
      <c r="F165" s="11">
        <f t="shared" si="115"/>
        <v>0.82064392089922644</v>
      </c>
      <c r="G165" s="200">
        <f t="shared" si="113"/>
        <v>3.7509082250829495E-2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2.3421920361415314</v>
      </c>
      <c r="C166" s="11">
        <v>2.8666736243493571</v>
      </c>
      <c r="D166" s="11">
        <f t="shared" si="110"/>
        <v>0.52448158820782576</v>
      </c>
      <c r="E166" s="11">
        <v>1.1843861533417268</v>
      </c>
      <c r="F166" s="11">
        <f t="shared" si="115"/>
        <v>1.7088677415495526</v>
      </c>
      <c r="G166" s="200">
        <f t="shared" si="113"/>
        <v>2.7658300630951871E-2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0.82254264221973061</v>
      </c>
      <c r="C167" s="11">
        <v>0.96607156782086301</v>
      </c>
      <c r="D167" s="11">
        <f t="shared" si="110"/>
        <v>0.1435289256011324</v>
      </c>
      <c r="E167" s="11">
        <v>0.5151452820750132</v>
      </c>
      <c r="F167" s="11">
        <f t="shared" ref="F167" si="116">SUM(D167:E167)</f>
        <v>0.6586742076761456</v>
      </c>
      <c r="G167" s="200">
        <f t="shared" si="113"/>
        <v>3.2951091709853664E-2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0.72309747801386581</v>
      </c>
      <c r="C168" s="11">
        <v>1.0945773569327395</v>
      </c>
      <c r="D168" s="11">
        <f t="shared" si="110"/>
        <v>0.37147987891887368</v>
      </c>
      <c r="E168" s="11">
        <v>0.49674404470588973</v>
      </c>
      <c r="F168" s="11">
        <f t="shared" ref="F168" si="117">SUM(D168:E168)</f>
        <v>0.86822392362476342</v>
      </c>
      <c r="G168" s="200">
        <f t="shared" si="113"/>
        <v>3.5476954489046086E-2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3.67693017675747</v>
      </c>
      <c r="C169" s="11">
        <v>4.0284084977867085</v>
      </c>
      <c r="D169" s="11">
        <f>C169-B169</f>
        <v>0.35147832102923848</v>
      </c>
      <c r="E169" s="11">
        <v>2.2562453333126915</v>
      </c>
      <c r="F169" s="11">
        <f>SUM(D169:E169)</f>
        <v>2.60772365434193</v>
      </c>
      <c r="G169" s="200">
        <f t="shared" si="113"/>
        <v>3.24129754887168E-2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2.0507467684428353</v>
      </c>
      <c r="C170" s="11">
        <v>3.0508754089290386</v>
      </c>
      <c r="D170" s="11">
        <f t="shared" ref="D170:D176" si="118">C170-B170</f>
        <v>1.0001286404862033</v>
      </c>
      <c r="E170" s="11">
        <v>1.5347153122291974</v>
      </c>
      <c r="F170" s="11">
        <f t="shared" ref="F170:F171" si="119">SUM(D170:E170)</f>
        <v>2.5348439527154008</v>
      </c>
      <c r="G170" s="200">
        <f t="shared" si="113"/>
        <v>3.7947864872238668E-2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4.8005578319317205E-2</v>
      </c>
      <c r="C171" s="11">
        <v>3.577642961876161E-2</v>
      </c>
      <c r="D171" s="11">
        <f t="shared" si="118"/>
        <v>-1.2229148700555595E-2</v>
      </c>
      <c r="E171" s="11">
        <v>2.106944408388434E-2</v>
      </c>
      <c r="F171" s="11">
        <f t="shared" si="119"/>
        <v>8.8402953833287452E-3</v>
      </c>
      <c r="G171" s="200">
        <f t="shared" si="113"/>
        <v>2.4555027068623669E-2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1.9896354257057423</v>
      </c>
      <c r="C172" s="11">
        <v>2.4116426927619847</v>
      </c>
      <c r="D172" s="11">
        <f t="shared" si="118"/>
        <v>0.42200726705624247</v>
      </c>
      <c r="E172" s="11">
        <v>0.96844707769890637</v>
      </c>
      <c r="F172" s="11">
        <f t="shared" ref="F172:F173" si="120">SUM(D172:E172)</f>
        <v>1.390454344755149</v>
      </c>
      <c r="G172" s="200">
        <f t="shared" si="113"/>
        <v>2.6791942150488524E-2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0.9322130244114768</v>
      </c>
      <c r="C173" s="11">
        <v>1.1781032885355549</v>
      </c>
      <c r="D173" s="11">
        <f t="shared" si="118"/>
        <v>0.24589026412407811</v>
      </c>
      <c r="E173" s="11">
        <v>0.53094994785638971</v>
      </c>
      <c r="F173" s="11">
        <f t="shared" si="120"/>
        <v>0.77684021198046782</v>
      </c>
      <c r="G173" s="200">
        <f t="shared" si="113"/>
        <v>3.0509110690937868E-2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0.52644485110249351</v>
      </c>
      <c r="C174" s="11">
        <v>0.81154803857127522</v>
      </c>
      <c r="D174" s="11">
        <f t="shared" si="118"/>
        <v>0.28510318746878172</v>
      </c>
      <c r="E174" s="11">
        <v>0.32787001244796149</v>
      </c>
      <c r="F174" s="11">
        <f t="shared" ref="F174:F175" si="121">SUM(D174:E174)</f>
        <v>0.61297319991674315</v>
      </c>
      <c r="G174" s="200">
        <f t="shared" si="113"/>
        <v>3.280343099635763E-2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1.1137897563441712</v>
      </c>
      <c r="C175" s="11">
        <v>1.3574015786944902</v>
      </c>
      <c r="D175" s="11">
        <f t="shared" si="118"/>
        <v>0.24361182235031897</v>
      </c>
      <c r="E175" s="11">
        <v>0.83227198212828613</v>
      </c>
      <c r="F175" s="11">
        <f t="shared" si="121"/>
        <v>1.0758838044786052</v>
      </c>
      <c r="G175" s="200">
        <f t="shared" si="113"/>
        <v>3.7903300469124712E-2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0.37008797497596219</v>
      </c>
      <c r="C176" s="11">
        <v>1.1742279364458488</v>
      </c>
      <c r="D176" s="11">
        <f t="shared" si="118"/>
        <v>0.80413996146988653</v>
      </c>
      <c r="E176" s="11">
        <v>0.52779609250087878</v>
      </c>
      <c r="F176" s="11">
        <f t="shared" ref="F176" si="122">SUM(D176:E176)</f>
        <v>1.3319360539707654</v>
      </c>
      <c r="G176" s="200">
        <f t="shared" si="113"/>
        <v>6.0867193542295528E-2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3.2318758554108626</v>
      </c>
      <c r="C177" s="11">
        <v>4.2126260814479215</v>
      </c>
      <c r="D177" s="11">
        <f t="shared" ref="D177" si="123">C177-B177</f>
        <v>0.98075022603705886</v>
      </c>
      <c r="E177" s="11">
        <v>2.1483096016039731</v>
      </c>
      <c r="F177" s="11">
        <f t="shared" ref="F177" si="124">SUM(D177:E177)</f>
        <v>3.129059827641032</v>
      </c>
      <c r="G177" s="200">
        <f t="shared" si="113"/>
        <v>3.456116443048507E-2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54.070088151795453</v>
      </c>
      <c r="C178" s="11">
        <f t="shared" ref="C178:F178" si="125">SUM(C152:C177)</f>
        <v>63.501164802612742</v>
      </c>
      <c r="D178" s="11">
        <f t="shared" si="125"/>
        <v>9.431076650817289</v>
      </c>
      <c r="E178" s="11">
        <f t="shared" si="125"/>
        <v>30.079526597503438</v>
      </c>
      <c r="F178" s="11">
        <f t="shared" si="125"/>
        <v>39.510603248320727</v>
      </c>
      <c r="G178" s="200">
        <f t="shared" si="113"/>
        <v>2.9926747297952305E-2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13.735644603427858</v>
      </c>
      <c r="C181" s="11">
        <v>12.581988694325707</v>
      </c>
      <c r="D181" s="11">
        <f>C181-B181</f>
        <v>-1.1536559091021505</v>
      </c>
      <c r="E181" s="11">
        <v>5.4873731406274757</v>
      </c>
      <c r="F181" s="11">
        <f>SUM(D181:E181)</f>
        <v>4.3337172315253252</v>
      </c>
      <c r="G181" s="200">
        <f>IF(B181&gt;0,(1+(E181/B181))^(1/($C$6-$B$6))-1,0)</f>
        <v>2.2660546324101416E-2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5.3773188123365898</v>
      </c>
      <c r="C182" s="11">
        <v>5.3068974288787309</v>
      </c>
      <c r="D182" s="11">
        <f t="shared" ref="D182:D197" si="128">C182-B182</f>
        <v>-7.0421383457858866E-2</v>
      </c>
      <c r="E182" s="11">
        <v>2.5216276256227359</v>
      </c>
      <c r="F182" s="11">
        <f t="shared" ref="F182:F189" si="129">SUM(D182:E182)</f>
        <v>2.451206242164877</v>
      </c>
      <c r="G182" s="200">
        <f t="shared" ref="G182:G184" si="130">IF(B182&gt;0,(1+(E182/B182))^(1/($C$6-$B$6))-1,0)</f>
        <v>2.5967394179032599E-2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7.1769745570871866</v>
      </c>
      <c r="C183" s="11">
        <v>7.3260448437622818</v>
      </c>
      <c r="D183" s="11">
        <f t="shared" si="128"/>
        <v>0.14907028667509525</v>
      </c>
      <c r="E183" s="11">
        <v>2.1373700032228466</v>
      </c>
      <c r="F183" s="11">
        <f t="shared" si="129"/>
        <v>2.2864402898979419</v>
      </c>
      <c r="G183" s="200">
        <f t="shared" si="130"/>
        <v>1.7530399235503813E-2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3.5862032692893258</v>
      </c>
      <c r="C184" s="11">
        <v>3.9126327140988773</v>
      </c>
      <c r="D184" s="11">
        <f t="shared" si="128"/>
        <v>0.32642944480955149</v>
      </c>
      <c r="E184" s="11">
        <v>2.0976838788364489</v>
      </c>
      <c r="F184" s="11">
        <f t="shared" si="129"/>
        <v>2.4241133236460004</v>
      </c>
      <c r="G184" s="200">
        <f t="shared" si="130"/>
        <v>3.1178943687291127E-2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1.6001242710641901</v>
      </c>
      <c r="C185" s="11">
        <v>1.8085191999020618</v>
      </c>
      <c r="D185" s="11">
        <f t="shared" si="128"/>
        <v>0.2083949288378717</v>
      </c>
      <c r="E185" s="11">
        <v>0.67406676746420202</v>
      </c>
      <c r="F185" s="11">
        <f t="shared" si="129"/>
        <v>0.88246169630207372</v>
      </c>
      <c r="G185" s="200">
        <f>IF(B185&gt;0,(1+(E185/B185))^(1/($C$6-$B$6))-1,0)</f>
        <v>2.3712993013075279E-2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8.1736915163078798</v>
      </c>
      <c r="C186" s="11">
        <v>9.0816561922449175</v>
      </c>
      <c r="D186" s="11">
        <f t="shared" si="128"/>
        <v>0.90796467593703767</v>
      </c>
      <c r="E186" s="11">
        <v>3.5556998681608687</v>
      </c>
      <c r="F186" s="11">
        <f t="shared" si="129"/>
        <v>4.4636645440979059</v>
      </c>
      <c r="G186" s="200">
        <f t="shared" ref="G186:G205" si="131">IF(B186&gt;0,(1+(E186/B186))^(1/($C$6-$B$6))-1,0)</f>
        <v>2.4370702646120401E-2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2.688444742008449</v>
      </c>
      <c r="C187" s="11">
        <v>1.5908156098063075</v>
      </c>
      <c r="D187" s="11">
        <f t="shared" si="128"/>
        <v>-1.0976291322021414</v>
      </c>
      <c r="E187" s="11">
        <v>0.69403487492138749</v>
      </c>
      <c r="F187" s="11">
        <f t="shared" si="129"/>
        <v>-0.40359425728075393</v>
      </c>
      <c r="G187" s="200">
        <f t="shared" si="131"/>
        <v>1.5427540624242786E-2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2.7768732522558275</v>
      </c>
      <c r="C188" s="11">
        <v>5.4173204466796205</v>
      </c>
      <c r="D188" s="11">
        <f t="shared" si="128"/>
        <v>2.6404471944237931</v>
      </c>
      <c r="E188" s="11">
        <v>2.7436565339263592</v>
      </c>
      <c r="F188" s="11">
        <f t="shared" si="129"/>
        <v>5.3841037283501523</v>
      </c>
      <c r="G188" s="200">
        <f t="shared" si="131"/>
        <v>4.6875364707338107E-2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1.8761428591860945</v>
      </c>
      <c r="C189" s="11">
        <v>1.4573455313882431</v>
      </c>
      <c r="D189" s="11">
        <f t="shared" si="128"/>
        <v>-0.41879732779785139</v>
      </c>
      <c r="E189" s="11">
        <v>0.39372516052033135</v>
      </c>
      <c r="F189" s="11">
        <f t="shared" si="129"/>
        <v>-2.5072167277520041E-2</v>
      </c>
      <c r="G189" s="200">
        <f t="shared" si="131"/>
        <v>1.2781236632592341E-2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2.7657232737688391</v>
      </c>
      <c r="C190" s="11">
        <v>2.3035595834826648</v>
      </c>
      <c r="D190" s="11">
        <f t="shared" si="128"/>
        <v>-0.46216369028617432</v>
      </c>
      <c r="E190" s="11">
        <v>0.85768640879913349</v>
      </c>
      <c r="F190" s="11">
        <f t="shared" ref="F190:F191" si="132">SUM(D190:E190)</f>
        <v>0.39552271851295917</v>
      </c>
      <c r="G190" s="200">
        <f t="shared" si="131"/>
        <v>1.8170667023822862E-2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10.954062290864842</v>
      </c>
      <c r="C191" s="11">
        <v>10.420581801641628</v>
      </c>
      <c r="D191" s="11">
        <f t="shared" si="128"/>
        <v>-0.53348048922321389</v>
      </c>
      <c r="E191" s="11">
        <v>4.5447289700113904</v>
      </c>
      <c r="F191" s="11">
        <f t="shared" si="132"/>
        <v>4.0112484807881765</v>
      </c>
      <c r="G191" s="200">
        <f t="shared" si="131"/>
        <v>2.3406509114245688E-2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14.678690732918223</v>
      </c>
      <c r="C192" s="11">
        <v>11.06814118876434</v>
      </c>
      <c r="D192" s="11">
        <f t="shared" si="128"/>
        <v>-3.6105495441538835</v>
      </c>
      <c r="E192" s="11">
        <v>6.5144691329776636</v>
      </c>
      <c r="F192" s="11">
        <f t="shared" ref="F192:F195" si="133">SUM(D192:E192)</f>
        <v>2.9039195888237801</v>
      </c>
      <c r="G192" s="200">
        <f t="shared" si="131"/>
        <v>2.4787673485752171E-2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3.6809121983069351</v>
      </c>
      <c r="C193" s="11">
        <v>0.61924536773847305</v>
      </c>
      <c r="D193" s="11">
        <f t="shared" si="128"/>
        <v>-3.0616668305684618</v>
      </c>
      <c r="E193" s="11">
        <v>1.1907650058588939</v>
      </c>
      <c r="F193" s="11">
        <f t="shared" si="133"/>
        <v>-1.8709018247095679</v>
      </c>
      <c r="G193" s="200">
        <f t="shared" si="131"/>
        <v>1.8860838414107794E-2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1.0459645703416496</v>
      </c>
      <c r="C194" s="11">
        <v>0.99457340659732985</v>
      </c>
      <c r="D194" s="11">
        <f t="shared" si="128"/>
        <v>-5.1391163744319734E-2</v>
      </c>
      <c r="E194" s="11">
        <v>0.52319547010337331</v>
      </c>
      <c r="F194" s="11">
        <f t="shared" si="133"/>
        <v>0.47180430635905357</v>
      </c>
      <c r="G194" s="200">
        <f t="shared" si="131"/>
        <v>2.7408965188994161E-2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10.329250888147191</v>
      </c>
      <c r="C195" s="11">
        <v>10.00716742218175</v>
      </c>
      <c r="D195" s="11">
        <f t="shared" si="128"/>
        <v>-0.32208346596544146</v>
      </c>
      <c r="E195" s="11">
        <v>3.5142364002879072</v>
      </c>
      <c r="F195" s="11">
        <f t="shared" si="133"/>
        <v>3.1921529343224657</v>
      </c>
      <c r="G195" s="200">
        <f t="shared" si="131"/>
        <v>1.9714148906317952E-2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7.065542901319847</v>
      </c>
      <c r="C196" s="11">
        <v>5.8474127613630005</v>
      </c>
      <c r="D196" s="11">
        <f t="shared" si="128"/>
        <v>-1.2181301399568465</v>
      </c>
      <c r="E196" s="11">
        <v>2.4317956487682695</v>
      </c>
      <c r="F196" s="11">
        <f t="shared" ref="F196" si="134">SUM(D196:E196)</f>
        <v>1.213665508811423</v>
      </c>
      <c r="G196" s="200">
        <f t="shared" si="131"/>
        <v>1.9914482727221738E-2</v>
      </c>
    </row>
    <row r="197" spans="1:14" x14ac:dyDescent="0.2">
      <c r="A197" t="str">
        <f t="shared" si="127"/>
        <v>54 Textiles, printing and other skilled trades</v>
      </c>
      <c r="B197" s="11">
        <v>4.269294010310996</v>
      </c>
      <c r="C197" s="11">
        <v>5.5612125870825606</v>
      </c>
      <c r="D197" s="11">
        <f t="shared" si="128"/>
        <v>1.2919185767715646</v>
      </c>
      <c r="E197" s="11">
        <v>2.0846569809826883</v>
      </c>
      <c r="F197" s="11">
        <f t="shared" ref="F197" si="135">SUM(D197:E197)</f>
        <v>3.3765755577542529</v>
      </c>
      <c r="G197" s="200">
        <f t="shared" si="131"/>
        <v>2.6863033499771705E-2</v>
      </c>
    </row>
    <row r="198" spans="1:14" x14ac:dyDescent="0.2">
      <c r="A198" t="str">
        <f t="shared" si="127"/>
        <v>61 Caring personal service occupations</v>
      </c>
      <c r="B198" s="11">
        <v>20.304966904864063</v>
      </c>
      <c r="C198" s="11">
        <v>23.601286240103775</v>
      </c>
      <c r="D198" s="11">
        <f>C198-B198</f>
        <v>3.296319335239712</v>
      </c>
      <c r="E198" s="11">
        <v>12.306099041176727</v>
      </c>
      <c r="F198" s="11">
        <f>SUM(D198:E198)</f>
        <v>15.602418376416439</v>
      </c>
      <c r="G198" s="200">
        <f t="shared" si="131"/>
        <v>3.2089866333859796E-2</v>
      </c>
    </row>
    <row r="199" spans="1:14" x14ac:dyDescent="0.2">
      <c r="A199" t="str">
        <f t="shared" si="127"/>
        <v>62 Leisure, travel and related personal service occupations</v>
      </c>
      <c r="B199" s="11">
        <v>5.605356363723268</v>
      </c>
      <c r="C199" s="11">
        <v>4.3682084778939956</v>
      </c>
      <c r="D199" s="11">
        <f t="shared" ref="D199:D205" si="136">C199-B199</f>
        <v>-1.2371478858292724</v>
      </c>
      <c r="E199" s="11">
        <v>2.2392252635362699</v>
      </c>
      <c r="F199" s="11">
        <f t="shared" ref="F199:F200" si="137">SUM(D199:E199)</f>
        <v>1.0020773777069976</v>
      </c>
      <c r="G199" s="200">
        <f t="shared" si="131"/>
        <v>2.2659610170757905E-2</v>
      </c>
    </row>
    <row r="200" spans="1:14" x14ac:dyDescent="0.2">
      <c r="A200" t="str">
        <f t="shared" si="127"/>
        <v>63 Community and civil enforcement occupations</v>
      </c>
      <c r="B200" s="11">
        <v>0.15864579142867835</v>
      </c>
      <c r="C200" s="11">
        <v>0.11096682803112479</v>
      </c>
      <c r="D200" s="11">
        <f t="shared" si="136"/>
        <v>-4.7678963397553564E-2</v>
      </c>
      <c r="E200" s="11">
        <v>4.1813008892416736E-2</v>
      </c>
      <c r="F200" s="11">
        <f t="shared" si="137"/>
        <v>-5.8659545051368278E-3</v>
      </c>
      <c r="G200" s="200">
        <f t="shared" si="131"/>
        <v>1.5717896874110959E-2</v>
      </c>
    </row>
    <row r="201" spans="1:14" x14ac:dyDescent="0.2">
      <c r="A201" t="str">
        <f t="shared" si="127"/>
        <v>71 Sales occupations</v>
      </c>
      <c r="B201" s="11">
        <v>14.795696032496078</v>
      </c>
      <c r="C201" s="11">
        <v>15.358145631076267</v>
      </c>
      <c r="D201" s="11">
        <f t="shared" si="136"/>
        <v>0.56244959858018895</v>
      </c>
      <c r="E201" s="11">
        <v>6.5899788365269334</v>
      </c>
      <c r="F201" s="11">
        <f t="shared" ref="F201:F202" si="138">SUM(D201:E201)</f>
        <v>7.1524284351071223</v>
      </c>
      <c r="G201" s="200">
        <f t="shared" si="131"/>
        <v>2.4863054151335495E-2</v>
      </c>
    </row>
    <row r="202" spans="1:14" x14ac:dyDescent="0.2">
      <c r="A202" t="str">
        <f t="shared" si="127"/>
        <v>72 Customer service occupations</v>
      </c>
      <c r="B202" s="11">
        <v>3.3346749241011455</v>
      </c>
      <c r="C202" s="11">
        <v>3.6718815935963023</v>
      </c>
      <c r="D202" s="11">
        <f t="shared" si="136"/>
        <v>0.33720666949515676</v>
      </c>
      <c r="E202" s="11">
        <v>1.5595362151382324</v>
      </c>
      <c r="F202" s="11">
        <f t="shared" si="138"/>
        <v>1.8967428846333891</v>
      </c>
      <c r="G202" s="200">
        <f t="shared" si="131"/>
        <v>2.5908464688019217E-2</v>
      </c>
    </row>
    <row r="203" spans="1:14" x14ac:dyDescent="0.2">
      <c r="A203" t="str">
        <f t="shared" si="127"/>
        <v>81 Process, plant and machine operatives</v>
      </c>
      <c r="B203" s="11">
        <v>2.8536918427762203</v>
      </c>
      <c r="C203" s="11">
        <v>3.5337033759494956</v>
      </c>
      <c r="D203" s="11">
        <f t="shared" si="136"/>
        <v>0.68001153317327523</v>
      </c>
      <c r="E203" s="11">
        <v>1.2014126535426939</v>
      </c>
      <c r="F203" s="11">
        <f t="shared" ref="F203:F204" si="139">SUM(D203:E203)</f>
        <v>1.8814241867159691</v>
      </c>
      <c r="G203" s="200">
        <f t="shared" si="131"/>
        <v>2.3700695665924032E-2</v>
      </c>
    </row>
    <row r="204" spans="1:14" x14ac:dyDescent="0.2">
      <c r="A204" t="str">
        <f t="shared" si="127"/>
        <v>82 Transport and mobile machine drivers and operatives</v>
      </c>
      <c r="B204" s="11">
        <v>5.0235515992546222</v>
      </c>
      <c r="C204" s="11">
        <v>5.9025126976838491</v>
      </c>
      <c r="D204" s="11">
        <f t="shared" si="136"/>
        <v>0.87896109842922687</v>
      </c>
      <c r="E204" s="11">
        <v>2.7851966175383338</v>
      </c>
      <c r="F204" s="11">
        <f t="shared" si="139"/>
        <v>3.6641577159675607</v>
      </c>
      <c r="G204" s="200">
        <f t="shared" si="131"/>
        <v>2.9843827063152251E-2</v>
      </c>
    </row>
    <row r="205" spans="1:14" x14ac:dyDescent="0.2">
      <c r="A205" t="str">
        <f t="shared" si="127"/>
        <v>91 Elementary trades and related occupations</v>
      </c>
      <c r="B205" s="11">
        <v>1.5771566550074021</v>
      </c>
      <c r="C205" s="11">
        <v>3.7278136082688156</v>
      </c>
      <c r="D205" s="11">
        <f t="shared" si="136"/>
        <v>2.1506569532614135</v>
      </c>
      <c r="E205" s="11">
        <v>1.3844158697081461</v>
      </c>
      <c r="F205" s="11">
        <f t="shared" ref="F205" si="140">SUM(D205:E205)</f>
        <v>3.5350728229695596</v>
      </c>
      <c r="G205" s="200">
        <f t="shared" si="131"/>
        <v>4.2901205109277196E-2</v>
      </c>
    </row>
    <row r="206" spans="1:14" x14ac:dyDescent="0.2">
      <c r="A206" t="str">
        <f t="shared" si="127"/>
        <v>92 Elementary administration and service occupations</v>
      </c>
      <c r="B206" s="11">
        <v>14.915750449280088</v>
      </c>
      <c r="C206" s="11">
        <v>11.525645082702258</v>
      </c>
      <c r="D206" s="11">
        <f t="shared" ref="D206" si="141">C206-B206</f>
        <v>-3.3901053665778296</v>
      </c>
      <c r="E206" s="11">
        <v>6.230058693226872</v>
      </c>
      <c r="F206" s="11">
        <f t="shared" ref="F206" si="142">SUM(D206:E206)</f>
        <v>2.8399533266490424</v>
      </c>
      <c r="G206" s="200">
        <f t="shared" ref="G206:G207" si="143">IF(B206&gt;0,(1+(E206/B206))^(1/($C$6-$B$6))-1,0)</f>
        <v>2.3541085002158901E-2</v>
      </c>
    </row>
    <row r="207" spans="1:14" x14ac:dyDescent="0.2">
      <c r="A207" t="str">
        <f t="shared" si="127"/>
        <v>All occupations</v>
      </c>
      <c r="B207" s="11">
        <f>SUM(B181:B206)</f>
        <v>170.35034931187349</v>
      </c>
      <c r="C207" s="11">
        <f t="shared" ref="C207:F207" si="144">SUM(C181:C206)</f>
        <v>167.10527831524436</v>
      </c>
      <c r="D207" s="11">
        <f t="shared" si="144"/>
        <v>-3.2450709966291118</v>
      </c>
      <c r="E207" s="11">
        <f t="shared" si="144"/>
        <v>76.304508070378603</v>
      </c>
      <c r="F207" s="11">
        <f t="shared" si="144"/>
        <v>73.059437073749464</v>
      </c>
      <c r="G207" s="200">
        <f t="shared" si="143"/>
        <v>2.498248203816833E-2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10.057734309651405</v>
      </c>
      <c r="C210" s="11">
        <v>7.4025969098300903</v>
      </c>
      <c r="D210" s="11">
        <f>C210-B210</f>
        <v>-2.6551373998213146</v>
      </c>
      <c r="E210" s="11">
        <v>3.7839275815813349</v>
      </c>
      <c r="F210" s="11">
        <f>SUM(D210:E210)</f>
        <v>1.1287901817600203</v>
      </c>
      <c r="G210" s="200">
        <f>IF(B210&gt;0,(1+(E210/B210))^(1/($C$6-$B$6))-1,0)</f>
        <v>2.1517642895361622E-2</v>
      </c>
    </row>
    <row r="211" spans="1:7" x14ac:dyDescent="0.2">
      <c r="A211" t="str">
        <f t="shared" si="146"/>
        <v>12 Other managers and proprietors</v>
      </c>
      <c r="B211" s="11">
        <v>5.2101747482449952</v>
      </c>
      <c r="C211" s="11">
        <v>5.2308199858304452</v>
      </c>
      <c r="D211" s="11">
        <f t="shared" ref="D211:D226" si="147">C211-B211</f>
        <v>2.0645237585450005E-2</v>
      </c>
      <c r="E211" s="11">
        <v>2.8275995241817382</v>
      </c>
      <c r="F211" s="11">
        <f t="shared" ref="F211:F218" si="148">SUM(D211:E211)</f>
        <v>2.8482447617671882</v>
      </c>
      <c r="G211" s="200">
        <f t="shared" ref="G211:G213" si="149">IF(B211&gt;0,(1+(E211/B211))^(1/($C$6-$B$6))-1,0)</f>
        <v>2.932432084092107E-2</v>
      </c>
    </row>
    <row r="212" spans="1:7" x14ac:dyDescent="0.2">
      <c r="A212" t="str">
        <f t="shared" si="146"/>
        <v>21 Science, research, engineering and technology professionals</v>
      </c>
      <c r="B212" s="11">
        <v>5.1551233377924701</v>
      </c>
      <c r="C212" s="11">
        <v>5.5518720274479874</v>
      </c>
      <c r="D212" s="11">
        <f t="shared" si="147"/>
        <v>0.39674868965551724</v>
      </c>
      <c r="E212" s="11">
        <v>1.9113276058840465</v>
      </c>
      <c r="F212" s="11">
        <f t="shared" si="148"/>
        <v>2.3080762955395637</v>
      </c>
      <c r="G212" s="200">
        <f t="shared" si="149"/>
        <v>2.1247059810838298E-2</v>
      </c>
    </row>
    <row r="213" spans="1:7" x14ac:dyDescent="0.2">
      <c r="A213" t="str">
        <f t="shared" si="146"/>
        <v>22 Health professionals</v>
      </c>
      <c r="B213" s="11">
        <v>2.2911611717902516</v>
      </c>
      <c r="C213" s="11">
        <v>1.8221853250615478</v>
      </c>
      <c r="D213" s="11">
        <f t="shared" si="147"/>
        <v>-0.46897584672870374</v>
      </c>
      <c r="E213" s="11">
        <v>0.99212061339301572</v>
      </c>
      <c r="F213" s="11">
        <f t="shared" si="148"/>
        <v>0.52314476666431198</v>
      </c>
      <c r="G213" s="200">
        <f t="shared" si="149"/>
        <v>2.4275617072659683E-2</v>
      </c>
    </row>
    <row r="214" spans="1:7" x14ac:dyDescent="0.2">
      <c r="A214" t="str">
        <f t="shared" si="146"/>
        <v>23 Teaching and other educational professionals</v>
      </c>
      <c r="B214" s="11">
        <v>1.177008703599032</v>
      </c>
      <c r="C214" s="11">
        <v>0.99899980245642295</v>
      </c>
      <c r="D214" s="11">
        <f t="shared" si="147"/>
        <v>-0.17800890114260903</v>
      </c>
      <c r="E214" s="11">
        <v>0.47761704440371983</v>
      </c>
      <c r="F214" s="11">
        <f t="shared" si="148"/>
        <v>0.29960814326111079</v>
      </c>
      <c r="G214" s="200">
        <f>IF(B214&gt;0,(1+(E214/B214))^(1/($C$6-$B$6))-1,0)</f>
        <v>2.2966331686815611E-2</v>
      </c>
    </row>
    <row r="215" spans="1:7" x14ac:dyDescent="0.2">
      <c r="A215" t="str">
        <f t="shared" si="146"/>
        <v>24 Business, media and public service professionals</v>
      </c>
      <c r="B215" s="11">
        <v>5.254268764569753</v>
      </c>
      <c r="C215" s="11">
        <v>4.522072670231994</v>
      </c>
      <c r="D215" s="11">
        <f t="shared" si="147"/>
        <v>-0.73219609433775901</v>
      </c>
      <c r="E215" s="11">
        <v>1.9900091352075766</v>
      </c>
      <c r="F215" s="11">
        <f t="shared" si="148"/>
        <v>1.2578130408698176</v>
      </c>
      <c r="G215" s="200">
        <f t="shared" ref="G215:G234" si="150">IF(B215&gt;0,(1+(E215/B215))^(1/($C$6-$B$6))-1,0)</f>
        <v>2.1642272759449188E-2</v>
      </c>
    </row>
    <row r="216" spans="1:7" x14ac:dyDescent="0.2">
      <c r="A216" t="str">
        <f t="shared" si="146"/>
        <v>31 Science, engineering and technology associate professionals</v>
      </c>
      <c r="B216" s="11">
        <v>2.0650538002608405</v>
      </c>
      <c r="C216" s="11">
        <v>1.8009373068630357</v>
      </c>
      <c r="D216" s="11">
        <f t="shared" si="147"/>
        <v>-0.26411649339780485</v>
      </c>
      <c r="E216" s="11">
        <v>0.71369139141723836</v>
      </c>
      <c r="F216" s="11">
        <f t="shared" si="148"/>
        <v>0.44957489801943351</v>
      </c>
      <c r="G216" s="200">
        <f t="shared" si="150"/>
        <v>1.9986656242815704E-2</v>
      </c>
    </row>
    <row r="217" spans="1:7" x14ac:dyDescent="0.2">
      <c r="A217" t="str">
        <f t="shared" si="146"/>
        <v>32 Health and social care associate professionals</v>
      </c>
      <c r="B217" s="11">
        <v>1.8201836657685337</v>
      </c>
      <c r="C217" s="11">
        <v>2.4149676511799707</v>
      </c>
      <c r="D217" s="11">
        <f t="shared" si="147"/>
        <v>0.59478398541143696</v>
      </c>
      <c r="E217" s="11">
        <v>1.3030003673908086</v>
      </c>
      <c r="F217" s="11">
        <f t="shared" si="148"/>
        <v>1.8977843528022456</v>
      </c>
      <c r="G217" s="200">
        <f t="shared" si="150"/>
        <v>3.6650013150574035E-2</v>
      </c>
    </row>
    <row r="218" spans="1:7" x14ac:dyDescent="0.2">
      <c r="A218" t="str">
        <f t="shared" si="146"/>
        <v>33 Protective service occupations</v>
      </c>
      <c r="B218" s="11">
        <v>2.0372107423997963</v>
      </c>
      <c r="C218" s="11">
        <v>1.3544570673102208</v>
      </c>
      <c r="D218" s="11">
        <f t="shared" si="147"/>
        <v>-0.68275367508957552</v>
      </c>
      <c r="E218" s="11">
        <v>0.45962657216777897</v>
      </c>
      <c r="F218" s="11">
        <f t="shared" si="148"/>
        <v>-0.22312710292179655</v>
      </c>
      <c r="G218" s="200">
        <f t="shared" si="150"/>
        <v>1.3655277663831233E-2</v>
      </c>
    </row>
    <row r="219" spans="1:7" x14ac:dyDescent="0.2">
      <c r="A219" t="str">
        <f t="shared" si="146"/>
        <v>34 Culture, media and sports occupations</v>
      </c>
      <c r="B219" s="11">
        <v>1.3557629019527841</v>
      </c>
      <c r="C219" s="11">
        <v>0.61968600256037731</v>
      </c>
      <c r="D219" s="11">
        <f t="shared" si="147"/>
        <v>-0.73607689939240684</v>
      </c>
      <c r="E219" s="11">
        <v>0.34384335857849596</v>
      </c>
      <c r="F219" s="11">
        <f t="shared" ref="F219:F220" si="151">SUM(D219:E219)</f>
        <v>-0.39223354081391087</v>
      </c>
      <c r="G219" s="200">
        <f t="shared" si="150"/>
        <v>1.5182926398341179E-2</v>
      </c>
    </row>
    <row r="220" spans="1:7" x14ac:dyDescent="0.2">
      <c r="A220" t="str">
        <f t="shared" si="146"/>
        <v>35 Business and public service associate professionals</v>
      </c>
      <c r="B220" s="11">
        <v>7.9084042765592351</v>
      </c>
      <c r="C220" s="11">
        <v>6.3996482478155601</v>
      </c>
      <c r="D220" s="11">
        <f t="shared" si="147"/>
        <v>-1.508756028743675</v>
      </c>
      <c r="E220" s="11">
        <v>2.7806070769972986</v>
      </c>
      <c r="F220" s="11">
        <f t="shared" si="151"/>
        <v>1.2718510482536236</v>
      </c>
      <c r="G220" s="200">
        <f t="shared" si="150"/>
        <v>2.028909546573332E-2</v>
      </c>
    </row>
    <row r="221" spans="1:7" x14ac:dyDescent="0.2">
      <c r="A221" t="str">
        <f t="shared" si="146"/>
        <v>41 Administrative occupations</v>
      </c>
      <c r="B221" s="11">
        <v>14.468450190568864</v>
      </c>
      <c r="C221" s="11">
        <v>9.2404212450671555</v>
      </c>
      <c r="D221" s="11">
        <f t="shared" si="147"/>
        <v>-5.228028945501709</v>
      </c>
      <c r="E221" s="11">
        <v>5.1547732184848059</v>
      </c>
      <c r="F221" s="11">
        <f t="shared" ref="F221:F224" si="152">SUM(D221:E221)</f>
        <v>-7.3255727016903194E-2</v>
      </c>
      <c r="G221" s="200">
        <f t="shared" si="150"/>
        <v>2.0523999293977635E-2</v>
      </c>
    </row>
    <row r="222" spans="1:7" x14ac:dyDescent="0.2">
      <c r="A222" t="str">
        <f t="shared" si="146"/>
        <v>42 Secretarial and related occupations</v>
      </c>
      <c r="B222" s="11">
        <v>3.9988270231519323</v>
      </c>
      <c r="C222" s="11">
        <v>0.55419392483865948</v>
      </c>
      <c r="D222" s="11">
        <f t="shared" si="147"/>
        <v>-3.4446330983132727</v>
      </c>
      <c r="E222" s="11">
        <v>0.96664941662952497</v>
      </c>
      <c r="F222" s="11">
        <f t="shared" si="152"/>
        <v>-2.4779836816837477</v>
      </c>
      <c r="G222" s="200">
        <f t="shared" si="150"/>
        <v>1.4538550001536255E-2</v>
      </c>
    </row>
    <row r="223" spans="1:7" x14ac:dyDescent="0.2">
      <c r="A223" t="str">
        <f t="shared" si="146"/>
        <v>51 Skilled agricultural and related trades</v>
      </c>
      <c r="B223" s="11">
        <v>1.4782245936332006</v>
      </c>
      <c r="C223" s="11">
        <v>1.5527730305875278</v>
      </c>
      <c r="D223" s="11">
        <f t="shared" si="147"/>
        <v>7.4548436954327224E-2</v>
      </c>
      <c r="E223" s="11">
        <v>0.79546261304616916</v>
      </c>
      <c r="F223" s="11">
        <f t="shared" si="152"/>
        <v>0.87001105000049639</v>
      </c>
      <c r="G223" s="200">
        <f t="shared" si="150"/>
        <v>2.9120002958726188E-2</v>
      </c>
    </row>
    <row r="224" spans="1:7" x14ac:dyDescent="0.2">
      <c r="A224" t="str">
        <f t="shared" si="146"/>
        <v>52 Skilled metal, electrical and electronic trades</v>
      </c>
      <c r="B224" s="11">
        <v>5.7328437498895193</v>
      </c>
      <c r="C224" s="11">
        <v>4.9326667437849174</v>
      </c>
      <c r="D224" s="11">
        <f t="shared" si="147"/>
        <v>-0.80017700610460185</v>
      </c>
      <c r="E224" s="11">
        <v>1.9669091109685108</v>
      </c>
      <c r="F224" s="11">
        <f t="shared" si="152"/>
        <v>1.166732104863909</v>
      </c>
      <c r="G224" s="200">
        <f t="shared" si="150"/>
        <v>1.9859734068107482E-2</v>
      </c>
    </row>
    <row r="225" spans="1:7" x14ac:dyDescent="0.2">
      <c r="A225" t="str">
        <f t="shared" si="146"/>
        <v>53 Skilled construction and building trades</v>
      </c>
      <c r="B225" s="11">
        <v>6.3978915571193102</v>
      </c>
      <c r="C225" s="11">
        <v>6.7260723671984968</v>
      </c>
      <c r="D225" s="11">
        <f t="shared" si="147"/>
        <v>0.32818081007918654</v>
      </c>
      <c r="E225" s="11">
        <v>2.9678244075616771</v>
      </c>
      <c r="F225" s="11">
        <f t="shared" ref="F225" si="153">SUM(D225:E225)</f>
        <v>3.2960052176408636</v>
      </c>
      <c r="G225" s="200">
        <f t="shared" si="150"/>
        <v>2.5731297814243881E-2</v>
      </c>
    </row>
    <row r="226" spans="1:7" x14ac:dyDescent="0.2">
      <c r="A226" t="str">
        <f t="shared" si="146"/>
        <v>54 Textiles, printing and other skilled trades</v>
      </c>
      <c r="B226" s="11">
        <v>3.6972526490563942</v>
      </c>
      <c r="C226" s="11">
        <v>3.2146507767098136</v>
      </c>
      <c r="D226" s="11">
        <f t="shared" si="147"/>
        <v>-0.48260187234658058</v>
      </c>
      <c r="E226" s="11">
        <v>1.356668657916644</v>
      </c>
      <c r="F226" s="11">
        <f t="shared" ref="F226" si="154">SUM(D226:E226)</f>
        <v>0.87406678557006345</v>
      </c>
      <c r="G226" s="200">
        <f t="shared" si="150"/>
        <v>2.1056928061697677E-2</v>
      </c>
    </row>
    <row r="227" spans="1:7" x14ac:dyDescent="0.2">
      <c r="A227" t="str">
        <f t="shared" si="146"/>
        <v>61 Caring personal service occupations</v>
      </c>
      <c r="B227" s="11">
        <v>12.72015692957161</v>
      </c>
      <c r="C227" s="11">
        <v>10.205827794423621</v>
      </c>
      <c r="D227" s="11">
        <f>C227-B227</f>
        <v>-2.5143291351479888</v>
      </c>
      <c r="E227" s="11">
        <v>5.4420363801336995</v>
      </c>
      <c r="F227" s="11">
        <f>SUM(D227:E227)</f>
        <v>2.9277072449857107</v>
      </c>
      <c r="G227" s="200">
        <f t="shared" si="150"/>
        <v>2.4027740434724443E-2</v>
      </c>
    </row>
    <row r="228" spans="1:7" x14ac:dyDescent="0.2">
      <c r="A228" t="str">
        <f t="shared" si="146"/>
        <v>62 Leisure, travel and related personal service occupations</v>
      </c>
      <c r="B228" s="11">
        <v>4.9113291697119612</v>
      </c>
      <c r="C228" s="11">
        <v>3.3517418205972618</v>
      </c>
      <c r="D228" s="11">
        <f t="shared" ref="D228:D234" si="155">C228-B228</f>
        <v>-1.5595873491146994</v>
      </c>
      <c r="E228" s="11">
        <v>1.7826718706292066</v>
      </c>
      <c r="F228" s="11">
        <f t="shared" ref="F228:F229" si="156">SUM(D228:E228)</f>
        <v>0.22308452151450719</v>
      </c>
      <c r="G228" s="200">
        <f t="shared" si="150"/>
        <v>2.0859047654499641E-2</v>
      </c>
    </row>
    <row r="229" spans="1:7" x14ac:dyDescent="0.2">
      <c r="A229" t="str">
        <f t="shared" si="146"/>
        <v>63 Community and civil enforcement occupations</v>
      </c>
      <c r="B229" s="11">
        <v>0.21252425655452914</v>
      </c>
      <c r="C229" s="11">
        <v>0.14490881274611828</v>
      </c>
      <c r="D229" s="11">
        <f t="shared" si="155"/>
        <v>-6.7615443808410863E-2</v>
      </c>
      <c r="E229" s="11">
        <v>6.3712188112118179E-2</v>
      </c>
      <c r="F229" s="11">
        <f t="shared" si="156"/>
        <v>-3.9032556962926845E-3</v>
      </c>
      <c r="G229" s="200">
        <f t="shared" si="150"/>
        <v>1.7633740657874153E-2</v>
      </c>
    </row>
    <row r="230" spans="1:7" x14ac:dyDescent="0.2">
      <c r="A230" t="str">
        <f t="shared" si="146"/>
        <v>71 Sales occupations</v>
      </c>
      <c r="B230" s="11">
        <v>12.237118311799776</v>
      </c>
      <c r="C230" s="11">
        <v>9.5565683656801141</v>
      </c>
      <c r="D230" s="11">
        <f t="shared" si="155"/>
        <v>-2.6805499461196618</v>
      </c>
      <c r="E230" s="11">
        <v>4.6899827134641416</v>
      </c>
      <c r="F230" s="11">
        <f t="shared" ref="F230:F231" si="157">SUM(D230:E230)</f>
        <v>2.0094327673444798</v>
      </c>
      <c r="G230" s="200">
        <f t="shared" si="150"/>
        <v>2.1865088174276792E-2</v>
      </c>
    </row>
    <row r="231" spans="1:7" x14ac:dyDescent="0.2">
      <c r="A231" t="str">
        <f t="shared" si="146"/>
        <v>72 Customer service occupations</v>
      </c>
      <c r="B231" s="11">
        <v>3.2651506947906896</v>
      </c>
      <c r="C231" s="11">
        <v>3.2752518867861653</v>
      </c>
      <c r="D231" s="11">
        <f t="shared" si="155"/>
        <v>1.0101191995475656E-2</v>
      </c>
      <c r="E231" s="11">
        <v>1.5257759639220012</v>
      </c>
      <c r="F231" s="11">
        <f t="shared" si="157"/>
        <v>1.5358771559174769</v>
      </c>
      <c r="G231" s="200">
        <f t="shared" si="150"/>
        <v>2.5890684302857236E-2</v>
      </c>
    </row>
    <row r="232" spans="1:7" x14ac:dyDescent="0.2">
      <c r="A232" t="str">
        <f t="shared" si="146"/>
        <v>81 Process, plant and machine operatives</v>
      </c>
      <c r="B232" s="11">
        <v>3.3356760313956828</v>
      </c>
      <c r="C232" s="11">
        <v>3.4446838286086012</v>
      </c>
      <c r="D232" s="11">
        <f t="shared" si="155"/>
        <v>0.10900779721291842</v>
      </c>
      <c r="E232" s="11">
        <v>1.3708418607395472</v>
      </c>
      <c r="F232" s="11">
        <f t="shared" ref="F232:F233" si="158">SUM(D232:E232)</f>
        <v>1.4798496579524656</v>
      </c>
      <c r="G232" s="200">
        <f t="shared" si="150"/>
        <v>2.32169441583856E-2</v>
      </c>
    </row>
    <row r="233" spans="1:7" x14ac:dyDescent="0.2">
      <c r="A233" t="str">
        <f t="shared" si="146"/>
        <v>82 Transport and mobile machine drivers and operatives</v>
      </c>
      <c r="B233" s="11">
        <v>6.4427493280337194</v>
      </c>
      <c r="C233" s="11">
        <v>6.2218835130501873</v>
      </c>
      <c r="D233" s="11">
        <f t="shared" si="155"/>
        <v>-0.22086581498353208</v>
      </c>
      <c r="E233" s="11">
        <v>3.4503237006669134</v>
      </c>
      <c r="F233" s="11">
        <f t="shared" si="158"/>
        <v>3.2294578856833813</v>
      </c>
      <c r="G233" s="200">
        <f t="shared" si="150"/>
        <v>2.9004637513538656E-2</v>
      </c>
    </row>
    <row r="234" spans="1:7" x14ac:dyDescent="0.2">
      <c r="A234" t="str">
        <f t="shared" si="146"/>
        <v>91 Elementary trades and related occupations</v>
      </c>
      <c r="B234" s="11">
        <v>2.29385778209206</v>
      </c>
      <c r="C234" s="11">
        <v>4.1610623229363153</v>
      </c>
      <c r="D234" s="11">
        <f t="shared" si="155"/>
        <v>1.8672045408442552</v>
      </c>
      <c r="E234" s="11">
        <v>1.5383507395083651</v>
      </c>
      <c r="F234" s="11">
        <f t="shared" ref="F234" si="159">SUM(D234:E234)</f>
        <v>3.4055552803526203</v>
      </c>
      <c r="G234" s="200">
        <f t="shared" si="150"/>
        <v>3.4805773052432265E-2</v>
      </c>
    </row>
    <row r="235" spans="1:7" x14ac:dyDescent="0.2">
      <c r="A235" t="str">
        <f t="shared" si="146"/>
        <v>92 Elementary administration and service occupations</v>
      </c>
      <c r="B235" s="11">
        <v>21.161350453146586</v>
      </c>
      <c r="C235" s="11">
        <v>17.147034917719985</v>
      </c>
      <c r="D235" s="11">
        <f t="shared" ref="D235" si="160">C235-B235</f>
        <v>-4.0143155354266007</v>
      </c>
      <c r="E235" s="11">
        <v>8.7286269362497073</v>
      </c>
      <c r="F235" s="11">
        <f t="shared" ref="F235" si="161">SUM(D235:E235)</f>
        <v>4.7143114008231066</v>
      </c>
      <c r="G235" s="200">
        <f t="shared" ref="G235:G236" si="162">IF(B235&gt;0,(1+(E235/B235))^(1/($C$6-$B$6))-1,0)</f>
        <v>2.3290197323160733E-2</v>
      </c>
    </row>
    <row r="236" spans="1:7" x14ac:dyDescent="0.2">
      <c r="A236" t="str">
        <f t="shared" si="146"/>
        <v>All occupations</v>
      </c>
      <c r="B236" s="11">
        <f>SUM(B210:B235)</f>
        <v>146.68548914310495</v>
      </c>
      <c r="C236" s="11">
        <f t="shared" ref="C236:F236" si="163">SUM(C210:C235)</f>
        <v>121.84798434732264</v>
      </c>
      <c r="D236" s="11">
        <f t="shared" si="163"/>
        <v>-24.83750479578234</v>
      </c>
      <c r="E236" s="11">
        <f t="shared" si="163"/>
        <v>59.383980049236087</v>
      </c>
      <c r="F236" s="11">
        <f t="shared" si="163"/>
        <v>34.546475253453735</v>
      </c>
      <c r="G236" s="200">
        <f t="shared" si="162"/>
        <v>2.2920227620654154E-2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6.5053656920803329</v>
      </c>
      <c r="C239" s="11">
        <v>4.6909948194468605</v>
      </c>
      <c r="D239" s="11">
        <f>C239-B239</f>
        <v>-1.8143708726334724</v>
      </c>
      <c r="E239" s="11">
        <v>2.4337283904595184</v>
      </c>
      <c r="F239" s="11">
        <f>SUM(D239:E239)</f>
        <v>0.61935751782604598</v>
      </c>
      <c r="G239" s="200">
        <f>IF(B239&gt;0,(1+(E239/B239))^(1/($C$6-$B$6))-1,0)</f>
        <v>2.1413168999864229E-2</v>
      </c>
    </row>
    <row r="240" spans="1:7" x14ac:dyDescent="0.2">
      <c r="A240" t="str">
        <f t="shared" si="165"/>
        <v>12 Other managers and proprietors</v>
      </c>
      <c r="B240" s="11">
        <v>2.6973654395416453</v>
      </c>
      <c r="C240" s="11">
        <v>2.1244461949350653</v>
      </c>
      <c r="D240" s="11">
        <f t="shared" ref="D240:D255" si="166">C240-B240</f>
        <v>-0.57291924460658006</v>
      </c>
      <c r="E240" s="11">
        <v>1.1243044819632666</v>
      </c>
      <c r="F240" s="11">
        <f t="shared" ref="F240:F247" si="167">SUM(D240:E240)</f>
        <v>0.55138523735668654</v>
      </c>
      <c r="G240" s="200">
        <f t="shared" ref="G240:G242" si="168">IF(B240&gt;0,(1+(E240/B240))^(1/($C$6-$B$6))-1,0)</f>
        <v>2.3499321353046554E-2</v>
      </c>
    </row>
    <row r="241" spans="1:7" x14ac:dyDescent="0.2">
      <c r="A241" t="str">
        <f t="shared" si="165"/>
        <v>21 Science, research, engineering and technology professionals</v>
      </c>
      <c r="B241" s="11">
        <v>3.2303621251675936</v>
      </c>
      <c r="C241" s="11">
        <v>2.9543624671540334</v>
      </c>
      <c r="D241" s="11">
        <f t="shared" si="166"/>
        <v>-0.27599965801356019</v>
      </c>
      <c r="E241" s="11">
        <v>1.0607798951582028</v>
      </c>
      <c r="F241" s="11">
        <f t="shared" si="167"/>
        <v>0.78478023714464262</v>
      </c>
      <c r="G241" s="200">
        <f t="shared" si="168"/>
        <v>1.9110896677982714E-2</v>
      </c>
    </row>
    <row r="242" spans="1:7" x14ac:dyDescent="0.2">
      <c r="A242" t="str">
        <f t="shared" si="165"/>
        <v>22 Health professionals</v>
      </c>
      <c r="B242" s="11">
        <v>1.1974403097955699</v>
      </c>
      <c r="C242" s="11">
        <v>0.79825828110819996</v>
      </c>
      <c r="D242" s="11">
        <f t="shared" si="166"/>
        <v>-0.39918202868736996</v>
      </c>
      <c r="E242" s="11">
        <v>0.46065207189565088</v>
      </c>
      <c r="F242" s="11">
        <f t="shared" si="167"/>
        <v>6.1470043208280922E-2</v>
      </c>
      <c r="G242" s="200">
        <f t="shared" si="168"/>
        <v>2.1935901748548092E-2</v>
      </c>
    </row>
    <row r="243" spans="1:7" x14ac:dyDescent="0.2">
      <c r="A243" t="str">
        <f t="shared" si="165"/>
        <v>23 Teaching and other educational professionals</v>
      </c>
      <c r="B243" s="11">
        <v>0.74366386872093659</v>
      </c>
      <c r="C243" s="11">
        <v>0.67551035243757795</v>
      </c>
      <c r="D243" s="11">
        <f t="shared" si="166"/>
        <v>-6.8153516283358639E-2</v>
      </c>
      <c r="E243" s="11">
        <v>0.31440571083266639</v>
      </c>
      <c r="F243" s="11">
        <f t="shared" si="167"/>
        <v>0.24625219454930775</v>
      </c>
      <c r="G243" s="200">
        <f>IF(B243&gt;0,(1+(E243/B243))^(1/($C$6-$B$6))-1,0)</f>
        <v>2.3785960823588415E-2</v>
      </c>
    </row>
    <row r="244" spans="1:7" x14ac:dyDescent="0.2">
      <c r="A244" t="str">
        <f t="shared" si="165"/>
        <v>24 Business, media and public service professionals</v>
      </c>
      <c r="B244" s="11">
        <v>3.0312325044621353</v>
      </c>
      <c r="C244" s="11">
        <v>2.0065436649024089</v>
      </c>
      <c r="D244" s="11">
        <f t="shared" si="166"/>
        <v>-1.0246888395597264</v>
      </c>
      <c r="E244" s="11">
        <v>1.0068243440239566</v>
      </c>
      <c r="F244" s="11">
        <f t="shared" si="167"/>
        <v>-1.7864495535769853E-2</v>
      </c>
      <c r="G244" s="200">
        <f t="shared" ref="G244:G263" si="169">IF(B244&gt;0,(1+(E244/B244))^(1/($C$6-$B$6))-1,0)</f>
        <v>1.9303570024443939E-2</v>
      </c>
    </row>
    <row r="245" spans="1:7" x14ac:dyDescent="0.2">
      <c r="A245" t="str">
        <f t="shared" si="165"/>
        <v>31 Science, engineering and technology associate professionals</v>
      </c>
      <c r="B245" s="11">
        <v>1.6427462311458576</v>
      </c>
      <c r="C245" s="11">
        <v>1.2713770249598511</v>
      </c>
      <c r="D245" s="11">
        <f t="shared" si="166"/>
        <v>-0.37136920618600655</v>
      </c>
      <c r="E245" s="11">
        <v>0.50552072390622749</v>
      </c>
      <c r="F245" s="11">
        <f t="shared" si="167"/>
        <v>0.13415151772022094</v>
      </c>
      <c r="G245" s="200">
        <f>IF(B245&gt;0,(1+(E245/B245))^(1/($C$6-$B$6))-1,0)</f>
        <v>1.8047053399733004E-2</v>
      </c>
    </row>
    <row r="246" spans="1:7" x14ac:dyDescent="0.2">
      <c r="A246" t="str">
        <f t="shared" si="165"/>
        <v>32 Health and social care associate professionals</v>
      </c>
      <c r="B246" s="11">
        <v>0.55947717127598251</v>
      </c>
      <c r="C246" s="11">
        <v>0.54149658197338613</v>
      </c>
      <c r="D246" s="11">
        <f t="shared" si="166"/>
        <v>-1.7980589302596384E-2</v>
      </c>
      <c r="E246" s="11">
        <v>0.3017031415730787</v>
      </c>
      <c r="F246" s="11">
        <f t="shared" si="167"/>
        <v>0.28372255227048232</v>
      </c>
      <c r="G246" s="200">
        <f t="shared" si="169"/>
        <v>2.917078203043233E-2</v>
      </c>
    </row>
    <row r="247" spans="1:7" x14ac:dyDescent="0.2">
      <c r="A247" t="str">
        <f t="shared" si="165"/>
        <v>33 Protective service occupations</v>
      </c>
      <c r="B247" s="11">
        <v>1.0546677074711293</v>
      </c>
      <c r="C247" s="11">
        <v>0.75812035439188785</v>
      </c>
      <c r="D247" s="11">
        <f t="shared" si="166"/>
        <v>-0.2965473530792414</v>
      </c>
      <c r="E247" s="11">
        <v>0.3073733753917553</v>
      </c>
      <c r="F247" s="11">
        <f t="shared" si="167"/>
        <v>1.0826022312513894E-2</v>
      </c>
      <c r="G247" s="200">
        <f t="shared" si="169"/>
        <v>1.7196765602163877E-2</v>
      </c>
    </row>
    <row r="248" spans="1:7" x14ac:dyDescent="0.2">
      <c r="A248" t="str">
        <f t="shared" si="165"/>
        <v>34 Culture, media and sports occupations</v>
      </c>
      <c r="B248" s="11">
        <v>1.0551478640851533</v>
      </c>
      <c r="C248" s="11">
        <v>0.49207337313662292</v>
      </c>
      <c r="D248" s="11">
        <f t="shared" si="166"/>
        <v>-0.56307449094853035</v>
      </c>
      <c r="E248" s="11">
        <v>0.25762743597495324</v>
      </c>
      <c r="F248" s="11">
        <f t="shared" ref="F248:F249" si="170">SUM(D248:E248)</f>
        <v>-0.3054470549735771</v>
      </c>
      <c r="G248" s="200">
        <f t="shared" si="169"/>
        <v>1.467074315280259E-2</v>
      </c>
    </row>
    <row r="249" spans="1:7" x14ac:dyDescent="0.2">
      <c r="A249" t="str">
        <f t="shared" si="165"/>
        <v>35 Business and public service associate professionals</v>
      </c>
      <c r="B249" s="11">
        <v>4.3002004771870421</v>
      </c>
      <c r="C249" s="11">
        <v>2.5929167924128085</v>
      </c>
      <c r="D249" s="11">
        <f t="shared" si="166"/>
        <v>-1.7072836847742336</v>
      </c>
      <c r="E249" s="11">
        <v>1.24004241999084</v>
      </c>
      <c r="F249" s="11">
        <f t="shared" si="170"/>
        <v>-0.46724126478339367</v>
      </c>
      <c r="G249" s="200">
        <f t="shared" si="169"/>
        <v>1.7035252803554668E-2</v>
      </c>
    </row>
    <row r="250" spans="1:7" x14ac:dyDescent="0.2">
      <c r="A250" t="str">
        <f t="shared" si="165"/>
        <v>41 Administrative occupations</v>
      </c>
      <c r="B250" s="11">
        <v>7.0880739921061648</v>
      </c>
      <c r="C250" s="11">
        <v>1.75405712584266</v>
      </c>
      <c r="D250" s="11">
        <f t="shared" si="166"/>
        <v>-5.3340168662635046</v>
      </c>
      <c r="E250" s="11">
        <v>1.6174054976716905</v>
      </c>
      <c r="F250" s="11">
        <f t="shared" ref="F250:F253" si="171">SUM(D250:E250)</f>
        <v>-3.7166113685918143</v>
      </c>
      <c r="G250" s="200">
        <f t="shared" si="169"/>
        <v>1.3796911000544476E-2</v>
      </c>
    </row>
    <row r="251" spans="1:7" x14ac:dyDescent="0.2">
      <c r="A251" t="str">
        <f t="shared" si="165"/>
        <v>42 Secretarial and related occupations</v>
      </c>
      <c r="B251" s="11">
        <v>3.1160556585359385</v>
      </c>
      <c r="C251" s="11">
        <v>0.1753019539432569</v>
      </c>
      <c r="D251" s="11">
        <f t="shared" si="166"/>
        <v>-2.9407537045926815</v>
      </c>
      <c r="E251" s="11">
        <v>0.49219449843579061</v>
      </c>
      <c r="F251" s="11">
        <f t="shared" si="171"/>
        <v>-2.448559206156891</v>
      </c>
      <c r="G251" s="200">
        <f t="shared" si="169"/>
        <v>9.8249472222913248E-3</v>
      </c>
    </row>
    <row r="252" spans="1:7" x14ac:dyDescent="0.2">
      <c r="A252" t="str">
        <f t="shared" si="165"/>
        <v>51 Skilled agricultural and related trades</v>
      </c>
      <c r="B252" s="11">
        <v>1.2438445050026077</v>
      </c>
      <c r="C252" s="11">
        <v>1.4621025820076665</v>
      </c>
      <c r="D252" s="11">
        <f t="shared" si="166"/>
        <v>0.21825807700505884</v>
      </c>
      <c r="E252" s="11">
        <v>0.58866047395125176</v>
      </c>
      <c r="F252" s="11">
        <f t="shared" si="171"/>
        <v>0.8069185509563106</v>
      </c>
      <c r="G252" s="200">
        <f t="shared" si="169"/>
        <v>2.6168324321357517E-2</v>
      </c>
    </row>
    <row r="253" spans="1:7" x14ac:dyDescent="0.2">
      <c r="A253" t="str">
        <f t="shared" si="165"/>
        <v>52 Skilled metal, electrical and electronic trades</v>
      </c>
      <c r="B253" s="11">
        <v>2.7501240526194661</v>
      </c>
      <c r="C253" s="11">
        <v>1.6454904932919938</v>
      </c>
      <c r="D253" s="11">
        <f t="shared" si="166"/>
        <v>-1.1046335593274723</v>
      </c>
      <c r="E253" s="11">
        <v>0.85781134849587604</v>
      </c>
      <c r="F253" s="11">
        <f t="shared" si="171"/>
        <v>-0.24682221083159628</v>
      </c>
      <c r="G253" s="200">
        <f t="shared" si="169"/>
        <v>1.8264097008037661E-2</v>
      </c>
    </row>
    <row r="254" spans="1:7" x14ac:dyDescent="0.2">
      <c r="A254" t="str">
        <f t="shared" si="165"/>
        <v>53 Skilled construction and building trades</v>
      </c>
      <c r="B254" s="11">
        <v>3.0269509501583913</v>
      </c>
      <c r="C254" s="11">
        <v>3.1692247657677588</v>
      </c>
      <c r="D254" s="11">
        <f t="shared" si="166"/>
        <v>0.14227381560936747</v>
      </c>
      <c r="E254" s="11">
        <v>1.2691538239998583</v>
      </c>
      <c r="F254" s="11">
        <f t="shared" ref="F254" si="172">SUM(D254:E254)</f>
        <v>1.4114276396092258</v>
      </c>
      <c r="G254" s="200">
        <f t="shared" si="169"/>
        <v>2.3618120632454165E-2</v>
      </c>
    </row>
    <row r="255" spans="1:7" x14ac:dyDescent="0.2">
      <c r="A255" t="str">
        <f t="shared" si="165"/>
        <v>54 Textiles, printing and other skilled trades</v>
      </c>
      <c r="B255" s="11">
        <v>3.1065556997860546</v>
      </c>
      <c r="C255" s="11">
        <v>2.9579408955945827</v>
      </c>
      <c r="D255" s="11">
        <f t="shared" si="166"/>
        <v>-0.14861480419147188</v>
      </c>
      <c r="E255" s="11">
        <v>1.224597263052799</v>
      </c>
      <c r="F255" s="11">
        <f t="shared" ref="F255" si="173">SUM(D255:E255)</f>
        <v>1.0759824588613272</v>
      </c>
      <c r="G255" s="200">
        <f t="shared" si="169"/>
        <v>2.240184643476506E-2</v>
      </c>
    </row>
    <row r="256" spans="1:7" x14ac:dyDescent="0.2">
      <c r="A256" t="str">
        <f t="shared" si="165"/>
        <v>61 Caring personal service occupations</v>
      </c>
      <c r="B256" s="11">
        <v>2.3943489410003984</v>
      </c>
      <c r="C256" s="11">
        <v>1.7245463107723997</v>
      </c>
      <c r="D256" s="11">
        <f>C256-B256</f>
        <v>-0.66980263022799869</v>
      </c>
      <c r="E256" s="11">
        <v>0.64376589524800576</v>
      </c>
      <c r="F256" s="11">
        <f>SUM(D256:E256)</f>
        <v>-2.6036734979992926E-2</v>
      </c>
      <c r="G256" s="200">
        <f t="shared" si="169"/>
        <v>1.6001734860489059E-2</v>
      </c>
    </row>
    <row r="257" spans="1:7" x14ac:dyDescent="0.2">
      <c r="A257" t="str">
        <f t="shared" si="165"/>
        <v>62 Leisure, travel and related personal service occupations</v>
      </c>
      <c r="B257" s="11">
        <v>2.967487547595185</v>
      </c>
      <c r="C257" s="11">
        <v>1.9807512661268316</v>
      </c>
      <c r="D257" s="11">
        <f t="shared" ref="D257:D263" si="174">C257-B257</f>
        <v>-0.98673628146835335</v>
      </c>
      <c r="E257" s="11">
        <v>1.0489663072731423</v>
      </c>
      <c r="F257" s="11">
        <f t="shared" ref="F257:F258" si="175">SUM(D257:E257)</f>
        <v>6.223002580478898E-2</v>
      </c>
      <c r="G257" s="200">
        <f t="shared" si="169"/>
        <v>2.038388645749456E-2</v>
      </c>
    </row>
    <row r="258" spans="1:7" x14ac:dyDescent="0.2">
      <c r="A258" t="str">
        <f t="shared" si="165"/>
        <v>63 Community and civil enforcement occupations</v>
      </c>
      <c r="B258" s="11">
        <v>0.16768474161148894</v>
      </c>
      <c r="C258" s="11">
        <v>0.10548758021515985</v>
      </c>
      <c r="D258" s="11">
        <f t="shared" si="174"/>
        <v>-6.2197161396329095E-2</v>
      </c>
      <c r="E258" s="11">
        <v>4.9142470308633696E-2</v>
      </c>
      <c r="F258" s="11">
        <f t="shared" si="175"/>
        <v>-1.30546910876954E-2</v>
      </c>
      <c r="G258" s="200">
        <f t="shared" si="169"/>
        <v>1.7281974769457698E-2</v>
      </c>
    </row>
    <row r="259" spans="1:7" x14ac:dyDescent="0.2">
      <c r="A259" t="str">
        <f t="shared" si="165"/>
        <v>71 Sales occupations</v>
      </c>
      <c r="B259" s="11">
        <v>7.8755117016742577</v>
      </c>
      <c r="C259" s="11">
        <v>2.9168480020156222</v>
      </c>
      <c r="D259" s="11">
        <f t="shared" si="174"/>
        <v>-4.9586636996586355</v>
      </c>
      <c r="E259" s="11">
        <v>1.9029828284488106</v>
      </c>
      <c r="F259" s="11">
        <f t="shared" ref="F259:F260" si="176">SUM(D259:E259)</f>
        <v>-3.0556808712098249</v>
      </c>
      <c r="G259" s="200">
        <f t="shared" si="169"/>
        <v>1.453308499586603E-2</v>
      </c>
    </row>
    <row r="260" spans="1:7" x14ac:dyDescent="0.2">
      <c r="A260" t="str">
        <f t="shared" si="165"/>
        <v>72 Customer service occupations</v>
      </c>
      <c r="B260" s="11">
        <v>1.4666422607572844</v>
      </c>
      <c r="C260" s="11">
        <v>1.3523381581244176</v>
      </c>
      <c r="D260" s="11">
        <f t="shared" si="174"/>
        <v>-0.11430410263286683</v>
      </c>
      <c r="E260" s="11">
        <v>0.47381786861107417</v>
      </c>
      <c r="F260" s="11">
        <f t="shared" si="176"/>
        <v>0.35951376597820733</v>
      </c>
      <c r="G260" s="200">
        <f t="shared" si="169"/>
        <v>1.8838548824908985E-2</v>
      </c>
    </row>
    <row r="261" spans="1:7" x14ac:dyDescent="0.2">
      <c r="A261" t="str">
        <f t="shared" si="165"/>
        <v>81 Process, plant and machine operatives</v>
      </c>
      <c r="B261" s="11">
        <v>2.4373962441325467</v>
      </c>
      <c r="C261" s="11">
        <v>1.0317966457377807</v>
      </c>
      <c r="D261" s="11">
        <f t="shared" si="174"/>
        <v>-1.405599598394766</v>
      </c>
      <c r="E261" s="11">
        <v>0.62577325712851595</v>
      </c>
      <c r="F261" s="11">
        <f t="shared" ref="F261:F262" si="177">SUM(D261:E261)</f>
        <v>-0.77982634126625006</v>
      </c>
      <c r="G261" s="200">
        <f t="shared" si="169"/>
        <v>1.5351292781825121E-2</v>
      </c>
    </row>
    <row r="262" spans="1:7" x14ac:dyDescent="0.2">
      <c r="A262" t="str">
        <f t="shared" si="165"/>
        <v>82 Transport and mobile machine drivers and operatives</v>
      </c>
      <c r="B262" s="11">
        <v>5.028869826309653</v>
      </c>
      <c r="C262" s="11">
        <v>3.5144823366865898</v>
      </c>
      <c r="D262" s="11">
        <f t="shared" si="174"/>
        <v>-1.5143874896230631</v>
      </c>
      <c r="E262" s="11">
        <v>1.949668296469687</v>
      </c>
      <c r="F262" s="11">
        <f t="shared" si="177"/>
        <v>0.43528080684662385</v>
      </c>
      <c r="G262" s="200">
        <f t="shared" si="169"/>
        <v>2.2083249233430857E-2</v>
      </c>
    </row>
    <row r="263" spans="1:7" x14ac:dyDescent="0.2">
      <c r="A263" t="str">
        <f t="shared" si="165"/>
        <v>91 Elementary trades and related occupations</v>
      </c>
      <c r="B263" s="11">
        <v>2.4485387531841187</v>
      </c>
      <c r="C263" s="11">
        <v>3.4808357411754174</v>
      </c>
      <c r="D263" s="11">
        <f t="shared" si="174"/>
        <v>1.0322969879912987</v>
      </c>
      <c r="E263" s="11">
        <v>1.4244917633533709</v>
      </c>
      <c r="F263" s="11">
        <f t="shared" ref="F263" si="178">SUM(D263:E263)</f>
        <v>2.4567887513446696</v>
      </c>
      <c r="G263" s="200">
        <f t="shared" si="169"/>
        <v>3.1041775930549242E-2</v>
      </c>
    </row>
    <row r="264" spans="1:7" x14ac:dyDescent="0.2">
      <c r="A264" t="str">
        <f t="shared" si="165"/>
        <v>92 Elementary administration and service occupations</v>
      </c>
      <c r="B264" s="11">
        <v>17.275004235007366</v>
      </c>
      <c r="C264" s="11">
        <v>10.761808574180789</v>
      </c>
      <c r="D264" s="11">
        <f t="shared" ref="D264" si="179">C264-B264</f>
        <v>-6.5131956608265771</v>
      </c>
      <c r="E264" s="11">
        <v>5.5801193812906131</v>
      </c>
      <c r="F264" s="11">
        <f>SUM(D264:E264)</f>
        <v>-0.93307627953596395</v>
      </c>
      <c r="G264" s="200">
        <f t="shared" ref="G264:G265" si="180">IF(B264&gt;0,(1+(E264/B264))^(1/($C$6-$B$6))-1,0)</f>
        <v>1.8836184603882922E-2</v>
      </c>
    </row>
    <row r="265" spans="1:7" x14ac:dyDescent="0.2">
      <c r="A265" t="str">
        <f t="shared" si="165"/>
        <v>All occupations</v>
      </c>
      <c r="B265" s="11">
        <f>SUM(B239:B264)</f>
        <v>88.410758500414317</v>
      </c>
      <c r="C265" s="11">
        <f t="shared" ref="C265:F265" si="181">SUM(C239:C264)</f>
        <v>56.93911233834163</v>
      </c>
      <c r="D265" s="11">
        <f t="shared" si="181"/>
        <v>-31.471646162072673</v>
      </c>
      <c r="E265" s="11">
        <f t="shared" si="181"/>
        <v>28.76151296490923</v>
      </c>
      <c r="F265" s="11">
        <f t="shared" si="181"/>
        <v>-2.7101331971634366</v>
      </c>
      <c r="G265" s="200">
        <f t="shared" si="180"/>
        <v>1.8954164999027912E-2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1.102395218496806</v>
      </c>
      <c r="C268" s="11">
        <v>1.5353278973879558</v>
      </c>
      <c r="D268" s="11">
        <f>C268-B268</f>
        <v>0.43293267889114984</v>
      </c>
      <c r="E268" s="11">
        <v>0.39368778279555172</v>
      </c>
      <c r="F268" s="11">
        <f>SUM(D268:E268)</f>
        <v>0.82662046168670156</v>
      </c>
      <c r="G268" s="200">
        <f>IF(B268&gt;0,(1+(E268/B268))^(1/($C$6-$B$6))-1,0)</f>
        <v>2.0566302489914312E-2</v>
      </c>
    </row>
    <row r="269" spans="1:7" x14ac:dyDescent="0.2">
      <c r="A269" t="str">
        <f t="shared" si="183"/>
        <v>12 Other managers and proprietors</v>
      </c>
      <c r="B269" s="11">
        <v>0.87815947044538722</v>
      </c>
      <c r="C269" s="11">
        <v>1.3755793303150714</v>
      </c>
      <c r="D269" s="11">
        <f t="shared" ref="D269:D284" si="184">C269-B269</f>
        <v>0.49741985986968418</v>
      </c>
      <c r="E269" s="11">
        <v>0.38354056376119344</v>
      </c>
      <c r="F269" s="11">
        <f t="shared" ref="F269:F276" si="185">SUM(D269:E269)</f>
        <v>0.88096042363087768</v>
      </c>
      <c r="G269" s="200">
        <f t="shared" ref="G269:G271" si="186">IF(B269&gt;0,(1+(E269/B269))^(1/($C$6-$B$6))-1,0)</f>
        <v>2.4453337631282546E-2</v>
      </c>
    </row>
    <row r="270" spans="1:7" x14ac:dyDescent="0.2">
      <c r="A270" t="str">
        <f t="shared" si="183"/>
        <v>21 Science, research, engineering and technology professionals</v>
      </c>
      <c r="B270" s="11">
        <v>0.77017262995910007</v>
      </c>
      <c r="C270" s="11">
        <v>2.0940032744225423</v>
      </c>
      <c r="D270" s="11">
        <f t="shared" si="184"/>
        <v>1.3238306444634422</v>
      </c>
      <c r="E270" s="11">
        <v>0.43485401704634979</v>
      </c>
      <c r="F270" s="11">
        <f t="shared" si="185"/>
        <v>1.758684661509792</v>
      </c>
      <c r="G270" s="200">
        <f t="shared" si="186"/>
        <v>3.0292578114552882E-2</v>
      </c>
    </row>
    <row r="271" spans="1:7" x14ac:dyDescent="0.2">
      <c r="A271" t="str">
        <f t="shared" si="183"/>
        <v>22 Health professionals</v>
      </c>
      <c r="B271" s="11">
        <v>0.1932908884074227</v>
      </c>
      <c r="C271" s="11">
        <v>0.49882958279769912</v>
      </c>
      <c r="D271" s="11">
        <f t="shared" si="184"/>
        <v>0.30553869439027642</v>
      </c>
      <c r="E271" s="11">
        <v>0.12440394286926955</v>
      </c>
      <c r="F271" s="11">
        <f t="shared" si="185"/>
        <v>0.42994263725954596</v>
      </c>
      <c r="G271" s="200">
        <f t="shared" si="186"/>
        <v>3.3681121021153837E-2</v>
      </c>
    </row>
    <row r="272" spans="1:7" x14ac:dyDescent="0.2">
      <c r="A272" t="str">
        <f t="shared" si="183"/>
        <v>23 Teaching and other educational professionals</v>
      </c>
      <c r="B272" s="11">
        <v>0.16204076430147724</v>
      </c>
      <c r="C272" s="11">
        <v>0.25656190410864316</v>
      </c>
      <c r="D272" s="11">
        <f t="shared" si="184"/>
        <v>9.4521139807165921E-2</v>
      </c>
      <c r="E272" s="11">
        <v>7.4544791801674296E-2</v>
      </c>
      <c r="F272" s="11">
        <f t="shared" si="185"/>
        <v>0.1690659316088402</v>
      </c>
      <c r="G272" s="200">
        <f>IF(B272&gt;0,(1+(E272/B272))^(1/($C$6-$B$6))-1,0)</f>
        <v>2.555178829948046E-2</v>
      </c>
    </row>
    <row r="273" spans="1:7" x14ac:dyDescent="0.2">
      <c r="A273" t="str">
        <f t="shared" si="183"/>
        <v>24 Business, media and public service professionals</v>
      </c>
      <c r="B273" s="11">
        <v>0.69039763610170923</v>
      </c>
      <c r="C273" s="11">
        <v>1.3251782627955211</v>
      </c>
      <c r="D273" s="11">
        <f t="shared" si="184"/>
        <v>0.63478062669381186</v>
      </c>
      <c r="E273" s="11">
        <v>0.32383483724202539</v>
      </c>
      <c r="F273" s="11">
        <f t="shared" si="185"/>
        <v>0.9586154639358373</v>
      </c>
      <c r="G273" s="200">
        <f t="shared" ref="G273" si="187">IF(B273&gt;0,(1+(E273/B273))^(1/($C$6-$B$6))-1,0)</f>
        <v>2.5972880065511683E-2</v>
      </c>
    </row>
    <row r="274" spans="1:7" x14ac:dyDescent="0.2">
      <c r="A274" t="str">
        <f t="shared" si="183"/>
        <v>31 Science, engineering and technology associate professionals</v>
      </c>
      <c r="B274" s="11">
        <v>0.39724146596368459</v>
      </c>
      <c r="C274" s="11">
        <v>0.91719571504693509</v>
      </c>
      <c r="D274" s="11">
        <f t="shared" si="184"/>
        <v>0.5199542490832505</v>
      </c>
      <c r="E274" s="11">
        <v>0.22379022219792061</v>
      </c>
      <c r="F274" s="11">
        <f t="shared" si="185"/>
        <v>0.74374447128117116</v>
      </c>
      <c r="G274" s="200">
        <f>IF(B274&gt;0,(1+(E274/B274))^(1/($C$6-$B$6))-1,0)</f>
        <v>3.0237322323857674E-2</v>
      </c>
    </row>
    <row r="275" spans="1:7" x14ac:dyDescent="0.2">
      <c r="A275" t="str">
        <f t="shared" si="183"/>
        <v>32 Health and social care associate professionals</v>
      </c>
      <c r="B275" s="11">
        <v>0.11362535766902802</v>
      </c>
      <c r="C275" s="11">
        <v>0.40526927120681294</v>
      </c>
      <c r="D275" s="11">
        <f t="shared" si="184"/>
        <v>0.2916439135377849</v>
      </c>
      <c r="E275" s="11">
        <v>0.10477424653555101</v>
      </c>
      <c r="F275" s="11">
        <f t="shared" si="185"/>
        <v>0.39641816007333591</v>
      </c>
      <c r="G275" s="200">
        <f t="shared" ref="G275:G292" si="188">IF(B275&gt;0,(1+(E275/B275))^(1/($C$6-$B$6))-1,0)</f>
        <v>4.4524037780334424E-2</v>
      </c>
    </row>
    <row r="276" spans="1:7" x14ac:dyDescent="0.2">
      <c r="A276" t="str">
        <f t="shared" si="183"/>
        <v>33 Protective service occupations</v>
      </c>
      <c r="B276" s="11">
        <v>0.13875153055097472</v>
      </c>
      <c r="C276" s="11">
        <v>9.1249207430644713E-2</v>
      </c>
      <c r="D276" s="11">
        <f t="shared" si="184"/>
        <v>-4.7502323120330009E-2</v>
      </c>
      <c r="E276" s="11">
        <v>1.74411288944703E-2</v>
      </c>
      <c r="F276" s="11">
        <f t="shared" si="185"/>
        <v>-3.0061194225859709E-2</v>
      </c>
      <c r="G276" s="200">
        <f t="shared" si="188"/>
        <v>7.9249345765082246E-3</v>
      </c>
    </row>
    <row r="277" spans="1:7" x14ac:dyDescent="0.2">
      <c r="A277" t="str">
        <f t="shared" si="183"/>
        <v>34 Culture, media and sports occupations</v>
      </c>
      <c r="B277" s="11">
        <v>0.35845555292830211</v>
      </c>
      <c r="C277" s="11">
        <v>0.53086182016719718</v>
      </c>
      <c r="D277" s="11">
        <f t="shared" si="184"/>
        <v>0.17240626723889507</v>
      </c>
      <c r="E277" s="11">
        <v>0.1292440478336277</v>
      </c>
      <c r="F277" s="11">
        <f t="shared" ref="F277:F278" si="189">SUM(D277:E277)</f>
        <v>0.30165031507252277</v>
      </c>
      <c r="G277" s="200">
        <f t="shared" si="188"/>
        <v>2.0738445458428068E-2</v>
      </c>
    </row>
    <row r="278" spans="1:7" x14ac:dyDescent="0.2">
      <c r="A278" t="str">
        <f t="shared" si="183"/>
        <v>35 Business and public service associate professionals</v>
      </c>
      <c r="B278" s="11">
        <v>0.94287596236242233</v>
      </c>
      <c r="C278" s="11">
        <v>1.356461738902321</v>
      </c>
      <c r="D278" s="11">
        <f t="shared" si="184"/>
        <v>0.4135857765398987</v>
      </c>
      <c r="E278" s="11">
        <v>0.32284722001824823</v>
      </c>
      <c r="F278" s="11">
        <f t="shared" si="189"/>
        <v>0.73643299655814687</v>
      </c>
      <c r="G278" s="200">
        <f t="shared" si="188"/>
        <v>1.9824899745051416E-2</v>
      </c>
    </row>
    <row r="279" spans="1:7" x14ac:dyDescent="0.2">
      <c r="A279" t="str">
        <f t="shared" si="183"/>
        <v>41 Administrative occupations</v>
      </c>
      <c r="B279" s="11">
        <v>1.6380297236322272</v>
      </c>
      <c r="C279" s="11">
        <v>1.0132952424654424</v>
      </c>
      <c r="D279" s="11">
        <f t="shared" si="184"/>
        <v>-0.62473448116678476</v>
      </c>
      <c r="E279" s="11">
        <v>0.3332518299304334</v>
      </c>
      <c r="F279" s="11">
        <f t="shared" ref="F279:F282" si="190">SUM(D279:E279)</f>
        <v>-0.29148265123635136</v>
      </c>
      <c r="G279" s="200">
        <f t="shared" si="188"/>
        <v>1.2422508544770672E-2</v>
      </c>
    </row>
    <row r="280" spans="1:7" x14ac:dyDescent="0.2">
      <c r="A280" t="str">
        <f t="shared" si="183"/>
        <v>42 Secretarial and related occupations</v>
      </c>
      <c r="B280" s="11">
        <v>0.80829852036469074</v>
      </c>
      <c r="C280" s="11">
        <v>0.40833306477875708</v>
      </c>
      <c r="D280" s="11">
        <f t="shared" si="184"/>
        <v>-0.39996545558593366</v>
      </c>
      <c r="E280" s="11">
        <v>0.2080398205604162</v>
      </c>
      <c r="F280" s="11">
        <f t="shared" si="190"/>
        <v>-0.19192563502551746</v>
      </c>
      <c r="G280" s="200">
        <f t="shared" si="188"/>
        <v>1.5385837724018581E-2</v>
      </c>
    </row>
    <row r="281" spans="1:7" x14ac:dyDescent="0.2">
      <c r="A281" t="str">
        <f t="shared" si="183"/>
        <v>51 Skilled agricultural and related trades</v>
      </c>
      <c r="B281" s="11">
        <v>0.62882341536332287</v>
      </c>
      <c r="C281" s="11">
        <v>0.45356560943179791</v>
      </c>
      <c r="D281" s="11">
        <f t="shared" si="184"/>
        <v>-0.17525780593152496</v>
      </c>
      <c r="E281" s="11">
        <v>0.18666835178741559</v>
      </c>
      <c r="F281" s="11">
        <f t="shared" si="190"/>
        <v>1.141054585589063E-2</v>
      </c>
      <c r="G281" s="200">
        <f t="shared" si="188"/>
        <v>1.7480414869183392E-2</v>
      </c>
    </row>
    <row r="282" spans="1:7" x14ac:dyDescent="0.2">
      <c r="A282" t="str">
        <f t="shared" si="183"/>
        <v>52 Skilled metal, electrical and electronic trades</v>
      </c>
      <c r="B282" s="11">
        <v>0.90712954057293371</v>
      </c>
      <c r="C282" s="11">
        <v>0.79284373058043611</v>
      </c>
      <c r="D282" s="11">
        <f t="shared" si="184"/>
        <v>-0.1142858099924976</v>
      </c>
      <c r="E282" s="11">
        <v>0.2840736104073156</v>
      </c>
      <c r="F282" s="11">
        <f t="shared" si="190"/>
        <v>0.169787800414818</v>
      </c>
      <c r="G282" s="200">
        <f t="shared" si="188"/>
        <v>1.8328194443181678E-2</v>
      </c>
    </row>
    <row r="283" spans="1:7" x14ac:dyDescent="0.2">
      <c r="A283" t="str">
        <f t="shared" si="183"/>
        <v>53 Skilled construction and building trades</v>
      </c>
      <c r="B283" s="11">
        <v>1.3198445581298863</v>
      </c>
      <c r="C283" s="11">
        <v>0.36257056081403805</v>
      </c>
      <c r="D283" s="11">
        <f t="shared" si="184"/>
        <v>-0.95727399731584828</v>
      </c>
      <c r="E283" s="11">
        <v>0.230419325078556</v>
      </c>
      <c r="F283" s="11">
        <f t="shared" ref="F283" si="191">SUM(D283:E283)</f>
        <v>-0.72685467223729228</v>
      </c>
      <c r="G283" s="200">
        <f t="shared" si="188"/>
        <v>1.0785157860172978E-2</v>
      </c>
    </row>
    <row r="284" spans="1:7" x14ac:dyDescent="0.2">
      <c r="A284" t="str">
        <f t="shared" si="183"/>
        <v>54 Textiles, printing and other skilled trades</v>
      </c>
      <c r="B284" s="11">
        <v>1.1586629281453105</v>
      </c>
      <c r="C284" s="11">
        <v>0.63603036627819687</v>
      </c>
      <c r="D284" s="11">
        <f t="shared" si="184"/>
        <v>-0.5226325618671136</v>
      </c>
      <c r="E284" s="11">
        <v>0.23165420311612248</v>
      </c>
      <c r="F284" s="11">
        <f t="shared" ref="F284" si="192">SUM(D284:E284)</f>
        <v>-0.2909783587509911</v>
      </c>
      <c r="G284" s="200">
        <f t="shared" si="188"/>
        <v>1.2225135531125364E-2</v>
      </c>
    </row>
    <row r="285" spans="1:7" x14ac:dyDescent="0.2">
      <c r="A285" t="str">
        <f t="shared" si="183"/>
        <v>61 Caring personal service occupations</v>
      </c>
      <c r="B285" s="11">
        <v>0.50988837815166765</v>
      </c>
      <c r="C285" s="11">
        <v>0.77379347466850701</v>
      </c>
      <c r="D285" s="11">
        <f>C285-B285</f>
        <v>0.26390509651683935</v>
      </c>
      <c r="E285" s="11">
        <v>0.17137051136946507</v>
      </c>
      <c r="F285" s="11">
        <f>SUM(D285:E285)</f>
        <v>0.43527560788630443</v>
      </c>
      <c r="G285" s="200">
        <f t="shared" si="188"/>
        <v>1.9504478595225194E-2</v>
      </c>
    </row>
    <row r="286" spans="1:7" x14ac:dyDescent="0.2">
      <c r="A286" t="str">
        <f t="shared" si="183"/>
        <v>62 Leisure, travel and related personal service occupations</v>
      </c>
      <c r="B286" s="11">
        <v>0.89601872317563913</v>
      </c>
      <c r="C286" s="11">
        <v>0.53275545432706839</v>
      </c>
      <c r="D286" s="11">
        <f t="shared" ref="D286:D292" si="193">C286-B286</f>
        <v>-0.36326326884857074</v>
      </c>
      <c r="E286" s="11">
        <v>0.18325567152761793</v>
      </c>
      <c r="F286" s="11">
        <f t="shared" ref="F286:F287" si="194">SUM(D286:E286)</f>
        <v>-0.18000759732095281</v>
      </c>
      <c r="G286" s="200">
        <f t="shared" si="188"/>
        <v>1.2482796315101075E-2</v>
      </c>
    </row>
    <row r="287" spans="1:7" x14ac:dyDescent="0.2">
      <c r="A287" t="str">
        <f t="shared" si="183"/>
        <v>63 Community and civil enforcement occupations</v>
      </c>
      <c r="B287" s="11">
        <v>4.7390208404025518E-2</v>
      </c>
      <c r="C287" s="11">
        <v>1.5848642379310395E-2</v>
      </c>
      <c r="D287" s="11">
        <f t="shared" si="193"/>
        <v>-3.1541566024715126E-2</v>
      </c>
      <c r="E287" s="11">
        <v>5.2309129724666097E-3</v>
      </c>
      <c r="F287" s="11">
        <f t="shared" si="194"/>
        <v>-2.6310653052248514E-2</v>
      </c>
      <c r="G287" s="200">
        <f t="shared" si="188"/>
        <v>7.0045480635669843E-3</v>
      </c>
    </row>
    <row r="288" spans="1:7" x14ac:dyDescent="0.2">
      <c r="A288" t="str">
        <f t="shared" si="183"/>
        <v>71 Sales occupations</v>
      </c>
      <c r="B288" s="11">
        <v>2.8144454643895784</v>
      </c>
      <c r="C288" s="11">
        <v>2.1392812009043554</v>
      </c>
      <c r="D288" s="11">
        <f t="shared" si="193"/>
        <v>-0.67516426348522307</v>
      </c>
      <c r="E288" s="11">
        <v>0.59353967419607334</v>
      </c>
      <c r="F288" s="11">
        <f t="shared" ref="F288:F289" si="195">SUM(D288:E288)</f>
        <v>-8.1624589289149729E-2</v>
      </c>
      <c r="G288" s="200">
        <f t="shared" si="188"/>
        <v>1.2838785109956508E-2</v>
      </c>
    </row>
    <row r="289" spans="1:7" x14ac:dyDescent="0.2">
      <c r="A289" t="str">
        <f t="shared" si="183"/>
        <v>72 Customer service occupations</v>
      </c>
      <c r="B289" s="11">
        <v>0.55785179034326349</v>
      </c>
      <c r="C289" s="11">
        <v>1.0849718381122271</v>
      </c>
      <c r="D289" s="11">
        <f t="shared" si="193"/>
        <v>0.5271200477689636</v>
      </c>
      <c r="E289" s="11">
        <v>0.24971654693692094</v>
      </c>
      <c r="F289" s="11">
        <f t="shared" si="195"/>
        <v>0.77683659470588451</v>
      </c>
      <c r="G289" s="200">
        <f t="shared" si="188"/>
        <v>2.4968920590250354E-2</v>
      </c>
    </row>
    <row r="290" spans="1:7" x14ac:dyDescent="0.2">
      <c r="A290" t="str">
        <f t="shared" si="183"/>
        <v>81 Process, plant and machine operatives</v>
      </c>
      <c r="B290" s="11">
        <v>0.85605618366156999</v>
      </c>
      <c r="C290" s="11">
        <v>0.30066354184977306</v>
      </c>
      <c r="D290" s="11">
        <f t="shared" si="193"/>
        <v>-0.55539264181179693</v>
      </c>
      <c r="E290" s="11">
        <v>0.10527620194695578</v>
      </c>
      <c r="F290" s="11">
        <f t="shared" ref="F290:F291" si="196">SUM(D290:E290)</f>
        <v>-0.45011643986484118</v>
      </c>
      <c r="G290" s="200">
        <f t="shared" si="188"/>
        <v>7.7622522693232554E-3</v>
      </c>
    </row>
    <row r="291" spans="1:7" x14ac:dyDescent="0.2">
      <c r="A291" t="str">
        <f t="shared" si="183"/>
        <v>82 Transport and mobile machine drivers and operatives</v>
      </c>
      <c r="B291" s="11">
        <v>2.3540306990799191</v>
      </c>
      <c r="C291" s="11">
        <v>1.7466992839526856</v>
      </c>
      <c r="D291" s="11">
        <f t="shared" si="193"/>
        <v>-0.60733141512723354</v>
      </c>
      <c r="E291" s="11">
        <v>0.79882847742239105</v>
      </c>
      <c r="F291" s="11">
        <f t="shared" si="196"/>
        <v>0.19149706229515751</v>
      </c>
      <c r="G291" s="200">
        <f t="shared" si="188"/>
        <v>1.9669658966259052E-2</v>
      </c>
    </row>
    <row r="292" spans="1:7" x14ac:dyDescent="0.2">
      <c r="A292" t="str">
        <f t="shared" si="183"/>
        <v>91 Elementary trades and related occupations</v>
      </c>
      <c r="B292" s="11">
        <v>1.1280425622264034</v>
      </c>
      <c r="C292" s="11">
        <v>2.5569870962192303</v>
      </c>
      <c r="D292" s="11">
        <f t="shared" si="193"/>
        <v>1.4289445339928268</v>
      </c>
      <c r="E292" s="11">
        <v>0.68469113947587945</v>
      </c>
      <c r="F292" s="11">
        <f t="shared" ref="F292" si="197">SUM(D292:E292)</f>
        <v>2.1136356734687061</v>
      </c>
      <c r="G292" s="200">
        <f t="shared" si="188"/>
        <v>3.2128811791841461E-2</v>
      </c>
    </row>
    <row r="293" spans="1:7" x14ac:dyDescent="0.2">
      <c r="A293" t="str">
        <f t="shared" si="183"/>
        <v>92 Elementary administration and service occupations</v>
      </c>
      <c r="B293" s="11">
        <v>6.6220960700571103</v>
      </c>
      <c r="C293" s="11">
        <v>3.2024149741979602</v>
      </c>
      <c r="D293" s="11">
        <f t="shared" ref="D293" si="198">C293-B293</f>
        <v>-3.4196810958591501</v>
      </c>
      <c r="E293" s="11">
        <v>1.0159499769439757</v>
      </c>
      <c r="F293" s="11">
        <f t="shared" ref="F293" si="199">SUM(D293:E293)</f>
        <v>-2.4037311189151742</v>
      </c>
      <c r="G293" s="200">
        <f t="shared" ref="G293:G294" si="200">IF(B293&gt;0,(1+(E293/B293))^(1/($C$6-$B$6))-1,0)</f>
        <v>9.5607393480972025E-3</v>
      </c>
    </row>
    <row r="294" spans="1:7" x14ac:dyDescent="0.2">
      <c r="A294" s="24" t="str">
        <f t="shared" si="183"/>
        <v>All occupations</v>
      </c>
      <c r="B294" s="34">
        <f>SUM(B268:B293)</f>
        <v>27.994015242883869</v>
      </c>
      <c r="C294" s="34">
        <f t="shared" ref="C294:F294" si="201">SUM(C268:C293)</f>
        <v>26.406572085541136</v>
      </c>
      <c r="D294" s="34">
        <f t="shared" si="201"/>
        <v>-1.5874431573427341</v>
      </c>
      <c r="E294" s="34">
        <f t="shared" si="201"/>
        <v>7.8149290546678882</v>
      </c>
      <c r="F294" s="34">
        <f t="shared" si="201"/>
        <v>6.227485897325157</v>
      </c>
      <c r="G294" s="234">
        <f t="shared" si="200"/>
        <v>1.6549243544105918E-2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Enterprise M3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-2.0325454881893279</v>
      </c>
      <c r="Q7" s="11">
        <f>'Occ T1'!J16</f>
        <v>37.725546826206966</v>
      </c>
    </row>
    <row r="8" spans="1:17" x14ac:dyDescent="0.2">
      <c r="O8" t="str">
        <f>name!E11</f>
        <v>Process, plant and machine operatives</v>
      </c>
      <c r="P8" s="11">
        <f>'Occ T1'!H15</f>
        <v>0.42440661120377143</v>
      </c>
      <c r="Q8" s="11">
        <f>'Occ T1'!J15</f>
        <v>16.904239742367512</v>
      </c>
    </row>
    <row r="9" spans="1:17" x14ac:dyDescent="0.2">
      <c r="O9" t="str">
        <f>name!E10</f>
        <v>Sales and customer service occupations</v>
      </c>
      <c r="P9" s="11">
        <f>'Occ T1'!H14</f>
        <v>1.5163819238224789</v>
      </c>
      <c r="Q9" s="11">
        <f>'Occ T1'!J14</f>
        <v>31.329939993945874</v>
      </c>
    </row>
    <row r="10" spans="1:17" x14ac:dyDescent="0.2">
      <c r="O10" t="str">
        <f>name!E9</f>
        <v>Caring, leisure and other service occupations</v>
      </c>
      <c r="P10" s="11">
        <f>'Occ T1'!H13</f>
        <v>5.2168669638875258</v>
      </c>
      <c r="Q10" s="11">
        <f>'Occ T1'!J13</f>
        <v>48.951931784061429</v>
      </c>
    </row>
    <row r="11" spans="1:17" x14ac:dyDescent="0.2">
      <c r="O11" t="str">
        <f>name!E8</f>
        <v>Skilled trades occupations</v>
      </c>
      <c r="P11" s="11">
        <f>'Occ T1'!H12</f>
        <v>2.9772003632882615</v>
      </c>
      <c r="Q11" s="11">
        <f>'Occ T1'!J12</f>
        <v>33.171868747032399</v>
      </c>
    </row>
    <row r="12" spans="1:17" x14ac:dyDescent="0.2">
      <c r="O12" t="str">
        <f>name!E7</f>
        <v>Administrative and secretarial occupations</v>
      </c>
      <c r="P12" s="11">
        <f>'Occ T1'!H11</f>
        <v>-7.1736806197057206</v>
      </c>
      <c r="Q12" s="11">
        <f>'Occ T1'!J11</f>
        <v>36.431362586794705</v>
      </c>
    </row>
    <row r="13" spans="1:17" x14ac:dyDescent="0.2">
      <c r="O13" t="str">
        <f>name!E6</f>
        <v>Associate professional occupations</v>
      </c>
      <c r="P13" s="11">
        <f>'Occ T1'!H10</f>
        <v>15.475964832727129</v>
      </c>
      <c r="Q13" s="11">
        <f>'Occ T1'!J10</f>
        <v>77.068908729925823</v>
      </c>
    </row>
    <row r="14" spans="1:17" x14ac:dyDescent="0.2">
      <c r="O14" t="str">
        <f>name!E5</f>
        <v>Professional occupations</v>
      </c>
      <c r="P14" s="11">
        <f>'Occ T1'!H9</f>
        <v>38.76240515976167</v>
      </c>
      <c r="Q14" s="11">
        <f>'Occ T1'!J9</f>
        <v>144.20314240688381</v>
      </c>
    </row>
    <row r="15" spans="1:17" x14ac:dyDescent="0.2">
      <c r="O15" t="str">
        <f>name!E4</f>
        <v>Managers, directors and senior officials</v>
      </c>
      <c r="P15" s="11">
        <f>'Occ T1'!H8</f>
        <v>5.6710002532037436</v>
      </c>
      <c r="Q15" s="11">
        <f>'Occ T1'!J8</f>
        <v>63.435732935086932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Enterprise M3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-0.42523527530494221</v>
      </c>
      <c r="Q37" s="11">
        <f>'Occ T2'!J8</f>
        <v>38.046197654615469</v>
      </c>
    </row>
    <row r="38" spans="1:17" x14ac:dyDescent="0.2">
      <c r="O38" s="10" t="str">
        <f>name!D5</f>
        <v>12 Other managers and proprietors</v>
      </c>
      <c r="P38" s="11">
        <f>'Occ T2'!H9</f>
        <v>6.0962355285086929</v>
      </c>
      <c r="Q38" s="11">
        <f>'Occ T2'!J9</f>
        <v>25.389535280471474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27.012875450296249</v>
      </c>
      <c r="Q39" s="11">
        <f>'Occ T2'!J10</f>
        <v>60.079335119676315</v>
      </c>
    </row>
    <row r="40" spans="1:17" x14ac:dyDescent="0.2">
      <c r="O40" s="10" t="str">
        <f>name!D7</f>
        <v>22 Health professionals</v>
      </c>
      <c r="P40" s="11">
        <f>'Occ T2'!H11</f>
        <v>0.32965707025084612</v>
      </c>
      <c r="Q40" s="11">
        <f>'Occ T2'!J11</f>
        <v>17.991214746772087</v>
      </c>
    </row>
    <row r="41" spans="1:17" x14ac:dyDescent="0.2">
      <c r="O41" s="10" t="str">
        <f>name!D8</f>
        <v>23 Teaching and other educational professionals</v>
      </c>
      <c r="P41" s="11">
        <f>'Occ T2'!H12</f>
        <v>1.1757122013269949</v>
      </c>
      <c r="Q41" s="11">
        <f>'Occ T2'!J12</f>
        <v>21.348735122627055</v>
      </c>
    </row>
    <row r="42" spans="1:17" x14ac:dyDescent="0.2">
      <c r="O42" s="10" t="str">
        <f>name!D9</f>
        <v>24 Business, media and public service professionals</v>
      </c>
      <c r="P42" s="11">
        <f>'Occ T2'!H13</f>
        <v>10.244160437887544</v>
      </c>
      <c r="Q42" s="11">
        <f>'Occ T2'!J13</f>
        <v>44.783857417808321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0.53464089478270083</v>
      </c>
      <c r="Q43" s="11">
        <f>'Occ T2'!J14</f>
        <v>7.9574010853350767</v>
      </c>
    </row>
    <row r="44" spans="1:17" x14ac:dyDescent="0.2">
      <c r="O44" s="10" t="str">
        <f>name!D11</f>
        <v>32 Health and social care associate professionals</v>
      </c>
      <c r="P44" s="11">
        <f>'Occ T2'!H15</f>
        <v>11.127510188375592</v>
      </c>
      <c r="Q44" s="11">
        <f>'Occ T2'!J15</f>
        <v>24.353509394667988</v>
      </c>
    </row>
    <row r="45" spans="1:17" x14ac:dyDescent="0.2">
      <c r="O45" s="10" t="str">
        <f>name!D12</f>
        <v>33 Protective service occupations</v>
      </c>
      <c r="P45" s="11">
        <f>'Occ T2'!H16</f>
        <v>-0.73140724355235776</v>
      </c>
      <c r="Q45" s="11">
        <f>'Occ T2'!J16</f>
        <v>2.3800061840567035</v>
      </c>
    </row>
    <row r="46" spans="1:17" x14ac:dyDescent="0.2">
      <c r="O46" s="10" t="str">
        <f>name!D13</f>
        <v>34 Culture, media and sports occupations</v>
      </c>
      <c r="P46" s="11">
        <f>'Occ T2'!H17</f>
        <v>-8.0907405814013345E-2</v>
      </c>
      <c r="Q46" s="11">
        <f>'Occ T2'!J17</f>
        <v>9.1194948178086221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4.6261283989352009</v>
      </c>
      <c r="Q47" s="11">
        <f>'Occ T2'!J18</f>
        <v>33.258497248057424</v>
      </c>
    </row>
    <row r="48" spans="1:17" x14ac:dyDescent="0.2">
      <c r="O48" s="10" t="str">
        <f>name!D15</f>
        <v>41 Administrative occupations</v>
      </c>
      <c r="P48" s="11">
        <f>'Occ T2'!H19</f>
        <v>-1.5271896340885291</v>
      </c>
      <c r="Q48" s="11">
        <f>'Occ T2'!J19</f>
        <v>33.851132695067648</v>
      </c>
    </row>
    <row r="49" spans="15:17" x14ac:dyDescent="0.2">
      <c r="O49" s="10" t="str">
        <f>name!D16</f>
        <v>42 Secretarial and related occupations</v>
      </c>
      <c r="P49" s="11">
        <f>'Occ T2'!H20</f>
        <v>-5.646490985617195</v>
      </c>
      <c r="Q49" s="11">
        <f>'Occ T2'!J20</f>
        <v>2.5802298917270559</v>
      </c>
    </row>
    <row r="50" spans="15:17" x14ac:dyDescent="0.2">
      <c r="O50" s="10" t="str">
        <f>name!D17</f>
        <v>51 Skilled agricultural and related trades</v>
      </c>
      <c r="P50" s="11">
        <f>'Occ T2'!H21</f>
        <v>1.4364689247521101</v>
      </c>
      <c r="Q50" s="11">
        <f>'Occ T2'!J21</f>
        <v>5.7150035088949238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-0.17447948481562037</v>
      </c>
      <c r="Q51" s="11">
        <f>'Occ T2'!J22</f>
        <v>9.4960815604185953</v>
      </c>
    </row>
    <row r="52" spans="15:17" x14ac:dyDescent="0.2">
      <c r="O52" s="10" t="str">
        <f>name!D19</f>
        <v>53 Skilled construction and building trades</v>
      </c>
      <c r="P52" s="11">
        <f>'Occ T2'!H23</f>
        <v>-1.0561381413851372</v>
      </c>
      <c r="Q52" s="11">
        <f>'Occ T2'!J23</f>
        <v>7.5028116517870895</v>
      </c>
    </row>
    <row r="53" spans="15:17" x14ac:dyDescent="0.2">
      <c r="O53" s="10" t="str">
        <f>name!D20</f>
        <v>54 Textiles, printing and other skilled trades</v>
      </c>
      <c r="P53" s="11">
        <f>'Occ T2'!H24</f>
        <v>2.7713490647368939</v>
      </c>
      <c r="Q53" s="11">
        <f>'Occ T2'!J24</f>
        <v>10.457972025931774</v>
      </c>
    </row>
    <row r="54" spans="15:17" x14ac:dyDescent="0.2">
      <c r="O54" s="10" t="str">
        <f>name!D21</f>
        <v>61 Caring personal service occupations</v>
      </c>
      <c r="P54" s="11">
        <f>'Occ T2'!H25</f>
        <v>6.3876070744716031</v>
      </c>
      <c r="Q54" s="11">
        <f>'Occ T2'!J25</f>
        <v>39.598057324606224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-0.99263011610118213</v>
      </c>
      <c r="Q55" s="11">
        <f>'Occ T2'!J26</f>
        <v>9.1785964014971899</v>
      </c>
    </row>
    <row r="56" spans="15:17" x14ac:dyDescent="0.2">
      <c r="O56" s="10" t="str">
        <f>name!D23</f>
        <v>63 Community and civil enforcement occupations</v>
      </c>
      <c r="P56" s="11">
        <f>'Occ T2'!H27</f>
        <v>-0.17810999448289966</v>
      </c>
      <c r="Q56" s="11">
        <f>'Occ T2'!J27</f>
        <v>0.17527805795801199</v>
      </c>
    </row>
    <row r="57" spans="15:17" x14ac:dyDescent="0.2">
      <c r="O57" s="10" t="str">
        <f>name!D24</f>
        <v>71 Sales occupations</v>
      </c>
      <c r="P57" s="11">
        <f>'Occ T2'!H28</f>
        <v>-1.7607858255303199</v>
      </c>
      <c r="Q57" s="11">
        <f>'Occ T2'!J28</f>
        <v>20.979535365117844</v>
      </c>
    </row>
    <row r="58" spans="15:17" x14ac:dyDescent="0.2">
      <c r="O58" s="10" t="str">
        <f>name!D25</f>
        <v>72 Customer service occupations</v>
      </c>
      <c r="P58" s="11">
        <f>'Occ T2'!H29</f>
        <v>3.2771677493527971</v>
      </c>
      <c r="Q58" s="11">
        <f>'Occ T2'!J29</f>
        <v>10.350404628828031</v>
      </c>
    </row>
    <row r="59" spans="15:17" x14ac:dyDescent="0.2">
      <c r="O59" s="10" t="str">
        <f>name!D26</f>
        <v>81 Process, plant and machine operatives</v>
      </c>
      <c r="P59" s="11">
        <f>'Occ T2'!H30</f>
        <v>0.29568671659055568</v>
      </c>
      <c r="Q59" s="11">
        <f>'Occ T2'!J30</f>
        <v>4.7094048439481417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0.12871989461321931</v>
      </c>
      <c r="Q60" s="11">
        <f>'Occ T2'!J31</f>
        <v>12.194834898419373</v>
      </c>
    </row>
    <row r="61" spans="15:17" x14ac:dyDescent="0.2">
      <c r="O61" s="10" t="str">
        <f>name!D28</f>
        <v>91 Elementary trades and related occupations</v>
      </c>
      <c r="P61" s="11">
        <f>'Occ T2'!H32</f>
        <v>9.4192619314337236</v>
      </c>
      <c r="Q61" s="11">
        <f>'Occ T2'!J32</f>
        <v>16.346234839032096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-11.451807419623051</v>
      </c>
      <c r="Q62" s="11">
        <f>'Occ T2'!J33</f>
        <v>21.379311987174873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60.837999999999397</v>
      </c>
      <c r="Q64" s="11">
        <f>'Occ T2'!J35</f>
        <v>489.22267375230535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Enterprise M3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864.64000000000044</v>
      </c>
      <c r="C8" s="305">
        <f>SUM(C9:C17)</f>
        <v>889.9799999999999</v>
      </c>
      <c r="D8" s="305">
        <f>SUM(D9:D17)</f>
        <v>925.47799999999972</v>
      </c>
      <c r="E8" s="304"/>
      <c r="F8" s="305">
        <f>SUM(F9:F17)</f>
        <v>15.530247850219316</v>
      </c>
      <c r="G8" s="305">
        <f>SUM(G9:G17)</f>
        <v>17.918559329526801</v>
      </c>
      <c r="H8" s="305">
        <f>SUM(H9:H17)</f>
        <v>22.717129790187059</v>
      </c>
      <c r="I8" s="304"/>
      <c r="J8" s="305">
        <f>SUM(J9:J17)</f>
        <v>112.22099198690169</v>
      </c>
      <c r="K8" s="305">
        <f>SUM(K9:K17)</f>
        <v>130.31125906139926</v>
      </c>
      <c r="L8" s="305">
        <f>SUM(L9:L17)</f>
        <v>166.10780847022676</v>
      </c>
      <c r="M8" s="304"/>
      <c r="N8" s="305">
        <f>SUM(N9:N17)</f>
        <v>197.82478492300874</v>
      </c>
      <c r="O8" s="305">
        <f>SUM(O9:O17)</f>
        <v>211.88077342717003</v>
      </c>
      <c r="P8" s="305">
        <f>SUM(P9:P17)</f>
        <v>242.49124454625243</v>
      </c>
      <c r="Q8" s="306"/>
      <c r="R8" s="305">
        <f>SUM(R9:R17)</f>
        <v>51.553274889798566</v>
      </c>
      <c r="S8" s="305">
        <f>SUM(S9:S17)</f>
        <v>52.091500356492531</v>
      </c>
      <c r="T8" s="305">
        <f>SUM(T9:T17)</f>
        <v>58.361705304271162</v>
      </c>
      <c r="U8" s="306"/>
      <c r="V8" s="305">
        <f>SUM(V9:V17)</f>
        <v>54.070088151795446</v>
      </c>
      <c r="W8" s="305">
        <f>SUM(W9:W17)</f>
        <v>55.790864139112124</v>
      </c>
      <c r="X8" s="305">
        <f>SUM(X9:X17)</f>
        <v>63.501164802612735</v>
      </c>
      <c r="Y8" s="306"/>
      <c r="Z8" s="305">
        <f>SUM(Z9:Z17)</f>
        <v>170.35034931187352</v>
      </c>
      <c r="AA8" s="305">
        <f>SUM(AA9:AA17)</f>
        <v>167.23097656363257</v>
      </c>
      <c r="AB8" s="305">
        <f>SUM(AB9:AB17)</f>
        <v>167.10527831524445</v>
      </c>
      <c r="AC8" s="306"/>
      <c r="AD8" s="305">
        <f>SUM(AD9:AD17)</f>
        <v>146.68548914310495</v>
      </c>
      <c r="AE8" s="305">
        <f>SUM(AE9:AE17)</f>
        <v>143.71932972295457</v>
      </c>
      <c r="AF8" s="305">
        <f>SUM(AF9:AF17)</f>
        <v>121.84798434732259</v>
      </c>
      <c r="AG8" s="306"/>
      <c r="AH8" s="305">
        <f>SUM(AH9:AH17)</f>
        <v>88.410758500414317</v>
      </c>
      <c r="AI8" s="305">
        <f>SUM(AI9:AI17)</f>
        <v>83.892664813538815</v>
      </c>
      <c r="AJ8" s="305">
        <f>SUM(AJ9:AJ17)</f>
        <v>56.939112338341616</v>
      </c>
      <c r="AK8" s="306"/>
      <c r="AL8" s="305">
        <f>SUM(AL9:AL17)</f>
        <v>27.994015242883865</v>
      </c>
      <c r="AM8" s="305">
        <f>SUM(AM9:AM17)</f>
        <v>27.144072586173163</v>
      </c>
      <c r="AN8" s="305">
        <f>SUM(AN9:AN17)</f>
        <v>26.406572085541132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110.26814054908721</v>
      </c>
      <c r="C9" s="304">
        <f t="shared" ref="B9:D17" si="0">SUM(C21,C33,C51,C63,C75,C93)</f>
        <v>105.48901955465328</v>
      </c>
      <c r="D9" s="304">
        <f t="shared" si="0"/>
        <v>115.93914080229116</v>
      </c>
      <c r="E9" s="304"/>
      <c r="F9" s="304">
        <f t="shared" ref="F9:H17" si="1">SUM(F21,F33,F51,F63,F75,F93)</f>
        <v>1.8702112262098674</v>
      </c>
      <c r="G9" s="304">
        <f t="shared" si="1"/>
        <v>1.9775391789451373</v>
      </c>
      <c r="H9" s="304">
        <f t="shared" si="1"/>
        <v>2.6186827058720024</v>
      </c>
      <c r="I9" s="304"/>
      <c r="J9" s="304">
        <f t="shared" ref="J9:L17" si="2">SUM(J21,J33,J51,J63,J75,J93)</f>
        <v>15.350882477895595</v>
      </c>
      <c r="K9" s="304">
        <f t="shared" si="2"/>
        <v>16.089745641108941</v>
      </c>
      <c r="L9" s="304">
        <f t="shared" si="2"/>
        <v>21.047215641784394</v>
      </c>
      <c r="M9" s="304"/>
      <c r="N9" s="304">
        <f t="shared" ref="N9:P17" si="3">SUM(N21,N33,N51,N63,N75,N93)</f>
        <v>31.426617099395145</v>
      </c>
      <c r="O9" s="304">
        <f t="shared" si="3"/>
        <v>30.297945336983194</v>
      </c>
      <c r="P9" s="304">
        <f t="shared" si="3"/>
        <v>34.897905877692672</v>
      </c>
      <c r="Q9" s="306"/>
      <c r="R9" s="304">
        <f t="shared" ref="R9:T9" si="4">SUM(R21,R33,R51,R63,R75,R93)</f>
        <v>6.8801608760431989</v>
      </c>
      <c r="S9" s="304">
        <f t="shared" si="4"/>
        <v>6.4645393865731036</v>
      </c>
      <c r="T9" s="304">
        <f t="shared" si="4"/>
        <v>7.4543302225503485</v>
      </c>
      <c r="U9" s="306"/>
      <c r="V9" s="304">
        <f t="shared" ref="V9:X9" si="5">SUM(V21,V33,V51,V63,V75,V93)</f>
        <v>9.1761105753183703</v>
      </c>
      <c r="W9" s="304">
        <f t="shared" si="5"/>
        <v>8.5305060009747233</v>
      </c>
      <c r="X9" s="304">
        <f t="shared" si="5"/>
        <v>9.6723550934418334</v>
      </c>
      <c r="Y9" s="306"/>
      <c r="Z9" s="304">
        <f t="shared" ref="Z9:AB9" si="6">SUM(Z21,Z33,Z51,Z63,Z75,Z93)</f>
        <v>19.112963415764455</v>
      </c>
      <c r="AA9" s="304">
        <f t="shared" si="6"/>
        <v>16.896713804404445</v>
      </c>
      <c r="AB9" s="304">
        <f t="shared" si="6"/>
        <v>17.888886123204443</v>
      </c>
      <c r="AC9" s="306"/>
      <c r="AD9" s="304">
        <f>SUM(AD21,AD33,AD51,AD63,AD75,AD93)</f>
        <v>15.267909057896397</v>
      </c>
      <c r="AE9" s="304">
        <f t="shared" ref="AE9:AF9" si="7">SUM(AE21,AE33,AE51,AE63,AE75,AE93)</f>
        <v>14.145388762347084</v>
      </c>
      <c r="AF9" s="304">
        <f t="shared" si="7"/>
        <v>12.633416895660536</v>
      </c>
      <c r="AG9" s="306"/>
      <c r="AH9" s="304">
        <f t="shared" ref="AH9:AJ9" si="8">SUM(AH21,AH33,AH51,AH63,AH75,AH93)</f>
        <v>9.2027311316219773</v>
      </c>
      <c r="AI9" s="304">
        <f t="shared" si="8"/>
        <v>8.8023914150478451</v>
      </c>
      <c r="AJ9" s="304">
        <f t="shared" si="8"/>
        <v>6.8154410143819248</v>
      </c>
      <c r="AK9" s="306"/>
      <c r="AL9" s="304">
        <f t="shared" ref="AL9:AN9" si="9">SUM(AL21,AL33,AL51,AL63,AL75,AL93)</f>
        <v>1.9805546889421926</v>
      </c>
      <c r="AM9" s="304">
        <f t="shared" si="9"/>
        <v>2.2842500282688136</v>
      </c>
      <c r="AN9" s="304">
        <f t="shared" si="9"/>
        <v>2.9109072277030261</v>
      </c>
    </row>
    <row r="10" spans="1:40" x14ac:dyDescent="0.2">
      <c r="A10" s="13" t="str">
        <f>name!E5</f>
        <v>Professional occupations</v>
      </c>
      <c r="B10" s="304">
        <f t="shared" si="0"/>
        <v>210.44154207719606</v>
      </c>
      <c r="C10" s="304">
        <f t="shared" si="0"/>
        <v>227.93646720657131</v>
      </c>
      <c r="D10" s="304">
        <f t="shared" si="0"/>
        <v>249.20394723695728</v>
      </c>
      <c r="E10" s="304"/>
      <c r="F10" s="304">
        <f t="shared" si="1"/>
        <v>10.668430476555784</v>
      </c>
      <c r="G10" s="304">
        <f t="shared" si="1"/>
        <v>12.382488913034347</v>
      </c>
      <c r="H10" s="304">
        <f t="shared" si="1"/>
        <v>15.224451137354034</v>
      </c>
      <c r="I10" s="304"/>
      <c r="J10" s="304">
        <f t="shared" si="2"/>
        <v>60.163093083982119</v>
      </c>
      <c r="K10" s="304">
        <f t="shared" si="2"/>
        <v>70.071226332033831</v>
      </c>
      <c r="L10" s="304">
        <f t="shared" si="2"/>
        <v>86.525950890221367</v>
      </c>
      <c r="M10" s="304"/>
      <c r="N10" s="304">
        <f t="shared" si="3"/>
        <v>73.942847874682798</v>
      </c>
      <c r="O10" s="304">
        <f t="shared" si="3"/>
        <v>77.747411861887315</v>
      </c>
      <c r="P10" s="304">
        <f t="shared" si="3"/>
        <v>81.520014823066859</v>
      </c>
      <c r="Q10" s="306"/>
      <c r="R10" s="304">
        <f t="shared" ref="R10:T10" si="10">SUM(R22,R34,R52,R64,R76,R94)</f>
        <v>9.9605419058442788</v>
      </c>
      <c r="S10" s="304">
        <f t="shared" si="10"/>
        <v>8.3076520208274225</v>
      </c>
      <c r="T10" s="304">
        <f t="shared" si="10"/>
        <v>7.7738827571876055</v>
      </c>
      <c r="U10" s="306"/>
      <c r="V10" s="304">
        <f t="shared" ref="V10:X10" si="11">SUM(V22,V34,V52,V64,V76,V94)</f>
        <v>11.273472417715078</v>
      </c>
      <c r="W10" s="304">
        <f t="shared" si="11"/>
        <v>11.859585836383346</v>
      </c>
      <c r="X10" s="304">
        <f t="shared" si="11"/>
        <v>12.526417064194673</v>
      </c>
      <c r="Y10" s="306"/>
      <c r="Z10" s="304">
        <f t="shared" ref="Z10:AB10" si="12">SUM(Z22,Z34,Z52,Z64,Z76,Z94)</f>
        <v>20.536993613748578</v>
      </c>
      <c r="AA10" s="304">
        <f t="shared" si="12"/>
        <v>21.104838186537151</v>
      </c>
      <c r="AB10" s="304">
        <f t="shared" si="12"/>
        <v>22.128852950008145</v>
      </c>
      <c r="AC10" s="306"/>
      <c r="AD10" s="304">
        <f t="shared" ref="AD10:AF10" si="13">SUM(AD22,AD34,AD52,AD64,AD76,AD94)</f>
        <v>13.87756197775151</v>
      </c>
      <c r="AE10" s="304">
        <f t="shared" si="13"/>
        <v>14.568710851559715</v>
      </c>
      <c r="AF10" s="304">
        <f t="shared" si="13"/>
        <v>12.895129825197952</v>
      </c>
      <c r="AG10" s="306"/>
      <c r="AH10" s="304">
        <f t="shared" ref="AH10:AJ10" si="14">SUM(AH22,AH34,AH52,AH64,AH76,AH94)</f>
        <v>8.202698808146236</v>
      </c>
      <c r="AI10" s="304">
        <f t="shared" si="14"/>
        <v>9.1209074594357098</v>
      </c>
      <c r="AJ10" s="304">
        <f t="shared" si="14"/>
        <v>6.4346747656022174</v>
      </c>
      <c r="AK10" s="306"/>
      <c r="AL10" s="304">
        <f t="shared" ref="AL10:AN10" si="15">SUM(AL22,AL34,AL52,AL64,AL76,AL94)</f>
        <v>1.8159019187697096</v>
      </c>
      <c r="AM10" s="304">
        <f t="shared" si="15"/>
        <v>2.7736457448724865</v>
      </c>
      <c r="AN10" s="304">
        <f t="shared" si="15"/>
        <v>4.1745730241244061</v>
      </c>
    </row>
    <row r="11" spans="1:40" x14ac:dyDescent="0.2">
      <c r="A11" s="13" t="str">
        <f>name!E6</f>
        <v>Associate professional occupations</v>
      </c>
      <c r="B11" s="304">
        <f>SUM(B23,B35,B53,B65,B77,B95)</f>
        <v>123.97281298356579</v>
      </c>
      <c r="C11" s="304">
        <f t="shared" si="0"/>
        <v>129.26760097837683</v>
      </c>
      <c r="D11" s="304">
        <f>SUM(D23,D35,D53,D65,D77,D95)</f>
        <v>139.44877781629313</v>
      </c>
      <c r="E11" s="304"/>
      <c r="F11" s="304">
        <f t="shared" si="1"/>
        <v>1.8318027062439461</v>
      </c>
      <c r="G11" s="304">
        <f t="shared" si="1"/>
        <v>2.1188576497605394</v>
      </c>
      <c r="H11" s="304">
        <f t="shared" si="1"/>
        <v>2.8663670439715014</v>
      </c>
      <c r="I11" s="304"/>
      <c r="J11" s="304">
        <f t="shared" si="2"/>
        <v>18.812192194310921</v>
      </c>
      <c r="K11" s="304">
        <f t="shared" si="2"/>
        <v>21.681361267855035</v>
      </c>
      <c r="L11" s="304">
        <f t="shared" si="2"/>
        <v>27.854846880521592</v>
      </c>
      <c r="M11" s="304"/>
      <c r="N11" s="304">
        <f t="shared" si="3"/>
        <v>38.564782403761122</v>
      </c>
      <c r="O11" s="304">
        <f t="shared" si="3"/>
        <v>41.208539351582026</v>
      </c>
      <c r="P11" s="304">
        <f t="shared" si="3"/>
        <v>46.745769801792051</v>
      </c>
      <c r="Q11" s="306"/>
      <c r="R11" s="304">
        <f t="shared" ref="R11:T11" si="16">SUM(R23,R35,R53,R65,R77,R95)</f>
        <v>9.3315190712438056</v>
      </c>
      <c r="S11" s="304">
        <f t="shared" si="16"/>
        <v>9.6372634522335829</v>
      </c>
      <c r="T11" s="304">
        <f t="shared" si="16"/>
        <v>10.079979521786738</v>
      </c>
      <c r="U11" s="306"/>
      <c r="V11" s="304">
        <f t="shared" ref="V11:X11" si="17">SUM(V23,V35,V53,V65,V77,V95)</f>
        <v>8.6214654823411934</v>
      </c>
      <c r="W11" s="304">
        <f t="shared" si="17"/>
        <v>8.4975555878699982</v>
      </c>
      <c r="X11" s="304">
        <f t="shared" si="17"/>
        <v>9.1654734398651438</v>
      </c>
      <c r="Y11" s="306"/>
      <c r="Z11" s="304">
        <f t="shared" ref="Z11:AB11" si="18">SUM(Z23,Z35,Z53,Z65,Z77,Z95)</f>
        <v>21.061246418084053</v>
      </c>
      <c r="AA11" s="304">
        <f t="shared" si="18"/>
        <v>20.829292310956816</v>
      </c>
      <c r="AB11" s="304">
        <f t="shared" si="18"/>
        <v>21.189622972998468</v>
      </c>
      <c r="AC11" s="306"/>
      <c r="AD11" s="304">
        <f t="shared" ref="AD11:AF11" si="19">SUM(AD23,AD35,AD53,AD65,AD77,AD95)</f>
        <v>15.186615386941192</v>
      </c>
      <c r="AE11" s="304">
        <f t="shared" si="19"/>
        <v>14.905649551512573</v>
      </c>
      <c r="AF11" s="304">
        <f t="shared" si="19"/>
        <v>12.589696275729164</v>
      </c>
      <c r="AG11" s="306"/>
      <c r="AH11" s="304">
        <f t="shared" ref="AH11:AJ11" si="20">SUM(AH23,AH35,AH53,AH65,AH77,AH95)</f>
        <v>8.6122394511651663</v>
      </c>
      <c r="AI11" s="304">
        <f t="shared" si="20"/>
        <v>8.1012147682842812</v>
      </c>
      <c r="AJ11" s="304">
        <f t="shared" si="20"/>
        <v>5.655984126874559</v>
      </c>
      <c r="AK11" s="306"/>
      <c r="AL11" s="304">
        <f t="shared" ref="AL11:AN11" si="21">SUM(AL23,AL35,AL53,AL65,AL77,AL95)</f>
        <v>1.9509498694744118</v>
      </c>
      <c r="AM11" s="304">
        <f t="shared" si="21"/>
        <v>2.2878670383219735</v>
      </c>
      <c r="AN11" s="304">
        <f t="shared" si="21"/>
        <v>3.3010377527539116</v>
      </c>
    </row>
    <row r="12" spans="1:40" x14ac:dyDescent="0.2">
      <c r="A12" s="13" t="str">
        <f>name!E7</f>
        <v>Administrative and secretarial occupations</v>
      </c>
      <c r="B12" s="304">
        <f t="shared" si="0"/>
        <v>88.159574060359958</v>
      </c>
      <c r="C12" s="304">
        <f t="shared" si="0"/>
        <v>88.107402647641237</v>
      </c>
      <c r="D12" s="304">
        <f t="shared" si="0"/>
        <v>80.985893440654365</v>
      </c>
      <c r="E12" s="304"/>
      <c r="F12" s="304">
        <f t="shared" si="1"/>
        <v>0.53263830192045925</v>
      </c>
      <c r="G12" s="304">
        <f t="shared" si="1"/>
        <v>0.67490851860183432</v>
      </c>
      <c r="H12" s="304">
        <f t="shared" si="1"/>
        <v>0.98707469883973142</v>
      </c>
      <c r="I12" s="304"/>
      <c r="J12" s="304">
        <f t="shared" si="2"/>
        <v>6.3174211766588613</v>
      </c>
      <c r="K12" s="304">
        <f t="shared" si="2"/>
        <v>8.03593206301211</v>
      </c>
      <c r="L12" s="304">
        <f t="shared" si="2"/>
        <v>10.613557575842657</v>
      </c>
      <c r="M12" s="304"/>
      <c r="N12" s="304">
        <f t="shared" si="3"/>
        <v>18.146560048449153</v>
      </c>
      <c r="O12" s="304">
        <f t="shared" si="3"/>
        <v>21.418468275579428</v>
      </c>
      <c r="P12" s="304">
        <f t="shared" si="3"/>
        <v>26.907498133383584</v>
      </c>
      <c r="Q12" s="306"/>
      <c r="R12" s="304">
        <f t="shared" ref="R12:T12" si="22">SUM(R24,R36,R54,R66,R78,R96)</f>
        <v>7.2464983500521241</v>
      </c>
      <c r="S12" s="304">
        <f t="shared" si="22"/>
        <v>8.2306265505194389</v>
      </c>
      <c r="T12" s="304">
        <f t="shared" si="22"/>
        <v>9.7088110023063976</v>
      </c>
      <c r="U12" s="306"/>
      <c r="V12" s="304">
        <f t="shared" ref="V12:X12" si="23">SUM(V24,V36,V54,V66,V78,V96)</f>
        <v>6.4391181436943805</v>
      </c>
      <c r="W12" s="304">
        <f t="shared" si="23"/>
        <v>6.9516310400437282</v>
      </c>
      <c r="X12" s="304">
        <f t="shared" si="23"/>
        <v>7.9359629168432537</v>
      </c>
      <c r="Y12" s="306"/>
      <c r="Z12" s="304">
        <f t="shared" ref="Z12:AA12" si="24">SUM(Z24,Z36,Z54,Z66,Z78,Z96)</f>
        <v>18.359602931225162</v>
      </c>
      <c r="AA12" s="304">
        <f t="shared" si="24"/>
        <v>17.367365012247774</v>
      </c>
      <c r="AB12" s="304">
        <f>SUM(AB24,AB36,AB54,AB66,AB78,AB96)</f>
        <v>11.687386556502814</v>
      </c>
      <c r="AC12" s="306"/>
      <c r="AD12" s="304">
        <f t="shared" ref="AD12:AE12" si="25">SUM(AD24,AD36,AD54,AD66,AD78,AD96)</f>
        <v>18.467277213720799</v>
      </c>
      <c r="AE12" s="304">
        <f t="shared" si="25"/>
        <v>16.623290901150369</v>
      </c>
      <c r="AF12" s="304">
        <f>SUM(AF24,AF36,AF54,AF66,AF78,AF96)</f>
        <v>9.7946151699058106</v>
      </c>
      <c r="AG12" s="306"/>
      <c r="AH12" s="304">
        <f t="shared" ref="AH12:AI12" si="26">SUM(AH24,AH36,AH54,AH66,AH78,AH96)</f>
        <v>10.204129650642104</v>
      </c>
      <c r="AI12" s="304">
        <f t="shared" si="26"/>
        <v>6.8177712057436404</v>
      </c>
      <c r="AJ12" s="304">
        <f>SUM(AJ24,AJ36,AJ54,AJ66,AJ78,AJ96)</f>
        <v>1.9293590797859166</v>
      </c>
      <c r="AK12" s="306"/>
      <c r="AL12" s="304">
        <f t="shared" ref="AL12:AM12" si="27">SUM(AL24,AL36,AL54,AL66,AL78,AL96)</f>
        <v>2.4463282439969176</v>
      </c>
      <c r="AM12" s="304">
        <f t="shared" si="27"/>
        <v>1.9874090807429114</v>
      </c>
      <c r="AN12" s="304">
        <f>SUM(AN24,AN36,AN54,AN66,AN78,AN96)</f>
        <v>1.4216283072441995</v>
      </c>
    </row>
    <row r="13" spans="1:40" x14ac:dyDescent="0.2">
      <c r="A13" s="13" t="str">
        <f>name!E8</f>
        <v>Skilled trades occupations</v>
      </c>
      <c r="B13" s="304">
        <f t="shared" si="0"/>
        <v>68.416064304671394</v>
      </c>
      <c r="C13" s="304">
        <f t="shared" si="0"/>
        <v>71.58496336417997</v>
      </c>
      <c r="D13" s="304">
        <f t="shared" si="0"/>
        <v>71.39326466795977</v>
      </c>
      <c r="E13" s="304"/>
      <c r="F13" s="304">
        <f t="shared" si="1"/>
        <v>0.13895506860838019</v>
      </c>
      <c r="G13" s="304">
        <f t="shared" si="1"/>
        <v>0.17612588778107133</v>
      </c>
      <c r="H13" s="304">
        <f t="shared" si="1"/>
        <v>0.23625426136753</v>
      </c>
      <c r="I13" s="304"/>
      <c r="J13" s="304">
        <f t="shared" si="2"/>
        <v>1.8110079291705494</v>
      </c>
      <c r="K13" s="304">
        <f t="shared" si="2"/>
        <v>2.321394609424364</v>
      </c>
      <c r="L13" s="304">
        <f t="shared" si="2"/>
        <v>3.4007234575850913</v>
      </c>
      <c r="M13" s="304"/>
      <c r="N13" s="304">
        <f t="shared" si="3"/>
        <v>5.4019289282248852</v>
      </c>
      <c r="O13" s="304">
        <f t="shared" si="3"/>
        <v>6.3738601474740326</v>
      </c>
      <c r="P13" s="304">
        <f t="shared" si="3"/>
        <v>8.283105475676507</v>
      </c>
      <c r="Q13" s="306"/>
      <c r="R13" s="304">
        <f t="shared" ref="R13:T13" si="28">SUM(R25,R37,R55,R67,R79,R97)</f>
        <v>2.2857796878154102</v>
      </c>
      <c r="S13" s="304">
        <f t="shared" si="28"/>
        <v>2.5415976176260795</v>
      </c>
      <c r="T13" s="304">
        <f t="shared" si="28"/>
        <v>3.2165370385825027</v>
      </c>
      <c r="U13" s="306"/>
      <c r="V13" s="304">
        <f t="shared" ref="V13:X13" si="29">SUM(V25,V37,V55,V67,V79,V97)</f>
        <v>4.620192121256097</v>
      </c>
      <c r="W13" s="304">
        <f t="shared" si="29"/>
        <v>4.9400283707420902</v>
      </c>
      <c r="X13" s="304">
        <f t="shared" si="29"/>
        <v>5.940346335476252</v>
      </c>
      <c r="Y13" s="306"/>
      <c r="Z13" s="304">
        <f t="shared" ref="Z13:AB13" si="30">SUM(Z25,Z37,Z55,Z67,Z79,Z97)</f>
        <v>22.710052370119676</v>
      </c>
      <c r="AA13" s="304">
        <f t="shared" si="30"/>
        <v>22.90746220153363</v>
      </c>
      <c r="AB13" s="304">
        <f t="shared" si="30"/>
        <v>22.410366177224642</v>
      </c>
      <c r="AC13" s="306"/>
      <c r="AD13" s="304">
        <f t="shared" ref="AD13:AF13" si="31">SUM(AD25,AD37,AD55,AD67,AD79,AD97)</f>
        <v>17.306212549698426</v>
      </c>
      <c r="AE13" s="304">
        <f t="shared" si="31"/>
        <v>17.662116275158251</v>
      </c>
      <c r="AF13" s="304">
        <f t="shared" si="31"/>
        <v>16.426162918280752</v>
      </c>
      <c r="AG13" s="306"/>
      <c r="AH13" s="304">
        <f t="shared" ref="AH13:AJ13" si="32">SUM(AH25,AH37,AH55,AH67,AH79,AH97)</f>
        <v>10.127475207566517</v>
      </c>
      <c r="AI13" s="304">
        <f t="shared" si="32"/>
        <v>10.858187844730542</v>
      </c>
      <c r="AJ13" s="304">
        <f t="shared" si="32"/>
        <v>9.2347587366620036</v>
      </c>
      <c r="AK13" s="306"/>
      <c r="AL13" s="304">
        <f t="shared" ref="AL13:AN13" si="33">SUM(AL25,AL37,AL55,AL67,AL79,AL97)</f>
        <v>4.0144604422114529</v>
      </c>
      <c r="AM13" s="304">
        <f t="shared" si="33"/>
        <v>3.8041904097099168</v>
      </c>
      <c r="AN13" s="304">
        <f t="shared" si="33"/>
        <v>2.2450102671044689</v>
      </c>
    </row>
    <row r="14" spans="1:40" x14ac:dyDescent="0.2">
      <c r="A14" s="13" t="str">
        <f>name!E9</f>
        <v>Caring, leisure and other service occupations</v>
      </c>
      <c r="B14" s="304">
        <f t="shared" si="0"/>
        <v>78.782219055893904</v>
      </c>
      <c r="C14" s="304">
        <f t="shared" si="0"/>
        <v>79.951044586379297</v>
      </c>
      <c r="D14" s="304">
        <f t="shared" si="0"/>
        <v>83.999086019781373</v>
      </c>
      <c r="E14" s="304"/>
      <c r="F14" s="304">
        <f t="shared" si="1"/>
        <v>0.10167460999058181</v>
      </c>
      <c r="G14" s="304">
        <f t="shared" si="1"/>
        <v>0.12759650496864364</v>
      </c>
      <c r="H14" s="304">
        <f t="shared" si="1"/>
        <v>0.17460735037067254</v>
      </c>
      <c r="I14" s="304"/>
      <c r="J14" s="304">
        <f t="shared" si="2"/>
        <v>3.6044538806976991</v>
      </c>
      <c r="K14" s="304">
        <f t="shared" si="2"/>
        <v>4.613745994105928</v>
      </c>
      <c r="L14" s="304">
        <f t="shared" si="2"/>
        <v>6.1312100353186718</v>
      </c>
      <c r="M14" s="304"/>
      <c r="N14" s="304">
        <f t="shared" si="3"/>
        <v>10.570327893277138</v>
      </c>
      <c r="O14" s="304">
        <f t="shared" si="3"/>
        <v>12.258996906279219</v>
      </c>
      <c r="P14" s="304">
        <f t="shared" si="3"/>
        <v>14.899042389339991</v>
      </c>
      <c r="Q14" s="306"/>
      <c r="R14" s="304">
        <f>SUM(R26,R38,R56,R68,R80,R98)</f>
        <v>7.8342821926163229</v>
      </c>
      <c r="S14" s="304">
        <f t="shared" ref="S14:T14" si="34">SUM(S26,S38,S56,S68,S80,S98)</f>
        <v>7.9512421827926936</v>
      </c>
      <c r="T14" s="304">
        <f t="shared" si="34"/>
        <v>8.7630432061323447</v>
      </c>
      <c r="U14" s="306"/>
      <c r="V14" s="304">
        <f t="shared" ref="V14:X14" si="35">SUM(V26,V38,V56,V68,V80,V98)</f>
        <v>5.7756825235196221</v>
      </c>
      <c r="W14" s="304">
        <f t="shared" si="35"/>
        <v>6.0150356914573075</v>
      </c>
      <c r="X14" s="304">
        <f t="shared" si="35"/>
        <v>7.1150603363345102</v>
      </c>
      <c r="Y14" s="306"/>
      <c r="Z14" s="304">
        <f t="shared" ref="Z14:AB14" si="36">SUM(Z26,Z38,Z56,Z68,Z80,Z98)</f>
        <v>26.068969060016016</v>
      </c>
      <c r="AA14" s="304">
        <f t="shared" si="36"/>
        <v>26.047311337976701</v>
      </c>
      <c r="AB14" s="304">
        <f t="shared" si="36"/>
        <v>28.080461546028907</v>
      </c>
      <c r="AC14" s="306"/>
      <c r="AD14" s="304">
        <f t="shared" ref="AD14:AF14" si="37">SUM(AD26,AD38,AD56,AD68,AD80,AD98)</f>
        <v>17.844010355838101</v>
      </c>
      <c r="AE14" s="304">
        <f t="shared" si="37"/>
        <v>16.715811114799621</v>
      </c>
      <c r="AF14" s="304">
        <f t="shared" si="37"/>
        <v>13.702478427767002</v>
      </c>
      <c r="AG14" s="306"/>
      <c r="AH14" s="304">
        <f t="shared" ref="AH14:AJ14" si="38">SUM(AH26,AH38,AH56,AH68,AH80,AH98)</f>
        <v>5.5295212302070738</v>
      </c>
      <c r="AI14" s="304">
        <f t="shared" si="38"/>
        <v>4.931301559640799</v>
      </c>
      <c r="AJ14" s="304">
        <f t="shared" si="38"/>
        <v>3.81078515711439</v>
      </c>
      <c r="AK14" s="306"/>
      <c r="AL14" s="304">
        <f t="shared" ref="AL14:AN14" si="39">SUM(AL26,AL38,AL56,AL68,AL80,AL98)</f>
        <v>1.4532973097313329</v>
      </c>
      <c r="AM14" s="304">
        <f t="shared" si="39"/>
        <v>1.2900032943583937</v>
      </c>
      <c r="AN14" s="304">
        <f t="shared" si="39"/>
        <v>1.3223975713748854</v>
      </c>
    </row>
    <row r="15" spans="1:40" x14ac:dyDescent="0.2">
      <c r="A15" s="13" t="str">
        <f>name!E10</f>
        <v>Sales and customer service occupations</v>
      </c>
      <c r="B15" s="304">
        <f t="shared" si="0"/>
        <v>66.199222029143058</v>
      </c>
      <c r="C15" s="304">
        <f t="shared" si="0"/>
        <v>67.389862922507945</v>
      </c>
      <c r="D15" s="304">
        <f t="shared" si="0"/>
        <v>67.715603952965509</v>
      </c>
      <c r="E15" s="304"/>
      <c r="F15" s="304">
        <f t="shared" si="1"/>
        <v>0.21474232640094351</v>
      </c>
      <c r="G15" s="304">
        <f t="shared" si="1"/>
        <v>0.25676185080781577</v>
      </c>
      <c r="H15" s="304">
        <f t="shared" si="1"/>
        <v>0.33495107237774774</v>
      </c>
      <c r="I15" s="304"/>
      <c r="J15" s="304">
        <f t="shared" si="2"/>
        <v>3.0109513994708963</v>
      </c>
      <c r="K15" s="304">
        <f t="shared" si="2"/>
        <v>3.6967791432412254</v>
      </c>
      <c r="L15" s="304">
        <f t="shared" si="2"/>
        <v>5.206107746198402</v>
      </c>
      <c r="M15" s="304"/>
      <c r="N15" s="304">
        <f t="shared" si="3"/>
        <v>10.435859645831899</v>
      </c>
      <c r="O15" s="304">
        <f t="shared" si="3"/>
        <v>11.74733237560242</v>
      </c>
      <c r="P15" s="304">
        <f t="shared" si="3"/>
        <v>14.958926609195604</v>
      </c>
      <c r="Q15" s="306"/>
      <c r="R15" s="304">
        <f t="shared" ref="R15:T15" si="40">SUM(R27,R39,R57,R69,R81,R99)</f>
        <v>3.2687290269700267</v>
      </c>
      <c r="S15" s="304">
        <f t="shared" si="40"/>
        <v>3.5290104151761801</v>
      </c>
      <c r="T15" s="304">
        <f t="shared" si="40"/>
        <v>4.2705858676007562</v>
      </c>
      <c r="U15" s="306"/>
      <c r="V15" s="304">
        <f t="shared" ref="V15:X15" si="41">SUM(V27,V39,V57,V69,V81,V99)</f>
        <v>2.9218484501172197</v>
      </c>
      <c r="W15" s="304">
        <f t="shared" si="41"/>
        <v>3.050886994417664</v>
      </c>
      <c r="X15" s="304">
        <f t="shared" si="41"/>
        <v>3.5897459812975381</v>
      </c>
      <c r="Y15" s="306"/>
      <c r="Z15" s="304">
        <f t="shared" ref="Z15:AB15" si="42">SUM(Z27,Z39,Z57,Z69,Z81,Z99)</f>
        <v>18.130370956597218</v>
      </c>
      <c r="AA15" s="304">
        <f t="shared" si="42"/>
        <v>18.189971692036586</v>
      </c>
      <c r="AB15" s="304">
        <f t="shared" si="42"/>
        <v>19.030027224672573</v>
      </c>
      <c r="AC15" s="306"/>
      <c r="AD15" s="304">
        <f t="shared" ref="AD15:AF15" si="43">SUM(AD27,AD39,AD57,AD69,AD81,AD99)</f>
        <v>15.502269006590467</v>
      </c>
      <c r="AE15" s="304">
        <f t="shared" si="43"/>
        <v>15.14837154702127</v>
      </c>
      <c r="AF15" s="304">
        <f t="shared" si="43"/>
        <v>12.831820252466272</v>
      </c>
      <c r="AG15" s="306"/>
      <c r="AH15" s="304">
        <f t="shared" ref="AH15:AJ15" si="44">SUM(AH27,AH39,AH57,AH69,AH81,AH99)</f>
        <v>9.3421539624315422</v>
      </c>
      <c r="AI15" s="304">
        <f t="shared" si="44"/>
        <v>8.4226296814372663</v>
      </c>
      <c r="AJ15" s="304">
        <f t="shared" si="44"/>
        <v>4.2691861601400403</v>
      </c>
      <c r="AK15" s="306"/>
      <c r="AL15" s="304">
        <f t="shared" ref="AL15:AN15" si="45">SUM(AL27,AL39,AL57,AL69,AL81,AL99)</f>
        <v>3.3722972547328434</v>
      </c>
      <c r="AM15" s="304">
        <f t="shared" si="45"/>
        <v>3.3481192227675112</v>
      </c>
      <c r="AN15" s="304">
        <f t="shared" si="45"/>
        <v>3.224253039016582</v>
      </c>
    </row>
    <row r="16" spans="1:40" x14ac:dyDescent="0.2">
      <c r="A16" s="13" t="str">
        <f>name!E11</f>
        <v>Process, plant and machine operatives</v>
      </c>
      <c r="B16" s="304">
        <f t="shared" si="0"/>
        <v>33.730543584061273</v>
      </c>
      <c r="C16" s="304">
        <f t="shared" si="0"/>
        <v>35.046816069167683</v>
      </c>
      <c r="D16" s="304">
        <f t="shared" si="0"/>
        <v>34.154950195265059</v>
      </c>
      <c r="E16" s="304"/>
      <c r="F16" s="304">
        <f t="shared" si="1"/>
        <v>0.10453232417494998</v>
      </c>
      <c r="G16" s="304">
        <f t="shared" si="1"/>
        <v>0.13188939473545522</v>
      </c>
      <c r="H16" s="304">
        <f t="shared" si="1"/>
        <v>0.1844686631236106</v>
      </c>
      <c r="I16" s="304"/>
      <c r="J16" s="304">
        <f t="shared" si="2"/>
        <v>0.82031883635862346</v>
      </c>
      <c r="K16" s="304">
        <f t="shared" si="2"/>
        <v>0.99778423912347836</v>
      </c>
      <c r="L16" s="304">
        <f t="shared" si="2"/>
        <v>1.4205711978775022</v>
      </c>
      <c r="M16" s="304"/>
      <c r="N16" s="304">
        <f t="shared" si="3"/>
        <v>1.9458922556502223</v>
      </c>
      <c r="O16" s="304">
        <f t="shared" si="3"/>
        <v>2.3296064333485131</v>
      </c>
      <c r="P16" s="304">
        <f t="shared" si="3"/>
        <v>3.2640652798873404</v>
      </c>
      <c r="Q16" s="306"/>
      <c r="R16" s="304">
        <f t="shared" ref="R16:T16" si="46">SUM(R28,R40,R58,R70,R82,R100)</f>
        <v>0.88754380578688541</v>
      </c>
      <c r="S16" s="304">
        <f t="shared" si="46"/>
        <v>1.0615489153892079</v>
      </c>
      <c r="T16" s="304">
        <f t="shared" si="46"/>
        <v>1.4204702135918743</v>
      </c>
      <c r="U16" s="306"/>
      <c r="V16" s="304">
        <f t="shared" ref="V16:X16" si="47">SUM(V28,V40,V58,V70,V82,V100)</f>
        <v>1.6402346074466643</v>
      </c>
      <c r="W16" s="304">
        <f t="shared" si="47"/>
        <v>1.8035566498695526</v>
      </c>
      <c r="X16" s="304">
        <f t="shared" si="47"/>
        <v>2.1689496172657652</v>
      </c>
      <c r="Y16" s="306"/>
      <c r="Z16" s="304">
        <f t="shared" ref="Z16:AB16" si="48">SUM(Z28,Z40,Z58,Z70,Z82,Z100)</f>
        <v>7.877243442030843</v>
      </c>
      <c r="AA16" s="304">
        <f t="shared" si="48"/>
        <v>8.5328939297811868</v>
      </c>
      <c r="AB16" s="304">
        <f t="shared" si="48"/>
        <v>9.4362160736333394</v>
      </c>
      <c r="AC16" s="306"/>
      <c r="AD16" s="304">
        <f t="shared" ref="AD16:AF16" si="49">SUM(AD28,AD40,AD58,AD70,AD82,AD100)</f>
        <v>9.7784253594294004</v>
      </c>
      <c r="AE16" s="304">
        <f t="shared" si="49"/>
        <v>10.329072056208012</v>
      </c>
      <c r="AF16" s="304">
        <f t="shared" si="49"/>
        <v>9.6665673416587943</v>
      </c>
      <c r="AG16" s="306"/>
      <c r="AH16" s="304">
        <f t="shared" ref="AH16:AJ16" si="50">SUM(AH28,AH40,AH58,AH70,AH82,AH100)</f>
        <v>7.466266070442197</v>
      </c>
      <c r="AI16" s="304">
        <f t="shared" si="50"/>
        <v>7.0412276038413601</v>
      </c>
      <c r="AJ16" s="304">
        <f t="shared" si="50"/>
        <v>4.5462789824243677</v>
      </c>
      <c r="AK16" s="306"/>
      <c r="AL16" s="304">
        <f t="shared" ref="AL16:AN16" si="51">SUM(AL28,AL40,AL58,AL70,AL82,AL100)</f>
        <v>3.2100868827414879</v>
      </c>
      <c r="AM16" s="304">
        <f t="shared" si="51"/>
        <v>2.8192368468709157</v>
      </c>
      <c r="AN16" s="304">
        <f t="shared" si="51"/>
        <v>2.0473628258024585</v>
      </c>
    </row>
    <row r="17" spans="1:40" x14ac:dyDescent="0.2">
      <c r="A17" s="13" t="str">
        <f>name!E12</f>
        <v>Elementary occupations</v>
      </c>
      <c r="B17" s="304">
        <f t="shared" si="0"/>
        <v>84.669881356021691</v>
      </c>
      <c r="C17" s="304">
        <f t="shared" si="0"/>
        <v>85.206822670522243</v>
      </c>
      <c r="D17" s="304">
        <f t="shared" si="0"/>
        <v>82.637335867832235</v>
      </c>
      <c r="E17" s="304"/>
      <c r="F17" s="304">
        <f t="shared" si="1"/>
        <v>6.7260810114403463E-2</v>
      </c>
      <c r="G17" s="304">
        <f t="shared" si="1"/>
        <v>7.2391430891950465E-2</v>
      </c>
      <c r="H17" s="304">
        <f t="shared" si="1"/>
        <v>9.0272856910231708E-2</v>
      </c>
      <c r="I17" s="304"/>
      <c r="J17" s="304">
        <f t="shared" si="2"/>
        <v>2.3306710083564139</v>
      </c>
      <c r="K17" s="304">
        <f t="shared" si="2"/>
        <v>2.8032897714943239</v>
      </c>
      <c r="L17" s="304">
        <f t="shared" si="2"/>
        <v>3.9076250448770669</v>
      </c>
      <c r="M17" s="304"/>
      <c r="N17" s="304">
        <f t="shared" si="3"/>
        <v>7.3899687737363822</v>
      </c>
      <c r="O17" s="304">
        <f t="shared" si="3"/>
        <v>8.4986127384338808</v>
      </c>
      <c r="P17" s="304">
        <f t="shared" si="3"/>
        <v>11.014916156217803</v>
      </c>
      <c r="Q17" s="306"/>
      <c r="R17" s="304">
        <f t="shared" ref="R17:T17" si="52">SUM(R29,R41,R59,R71,R83,R101)</f>
        <v>3.8582199734265119</v>
      </c>
      <c r="S17" s="304">
        <f t="shared" si="52"/>
        <v>4.3680198153548169</v>
      </c>
      <c r="T17" s="304">
        <f t="shared" si="52"/>
        <v>5.674065474532588</v>
      </c>
      <c r="U17" s="306"/>
      <c r="V17" s="304">
        <f t="shared" ref="V17:X17" si="53">SUM(V29,V41,V59,V71,V83,V101)</f>
        <v>3.6019638303868255</v>
      </c>
      <c r="W17" s="304">
        <f t="shared" si="53"/>
        <v>4.1420779673537051</v>
      </c>
      <c r="X17" s="304">
        <f t="shared" si="53"/>
        <v>5.3868540178937714</v>
      </c>
      <c r="Y17" s="306"/>
      <c r="Z17" s="304">
        <f t="shared" ref="Z17:AB17" si="54">SUM(Z29,Z41,Z59,Z71,Z83,Z101)</f>
        <v>16.492907104287493</v>
      </c>
      <c r="AA17" s="304">
        <f t="shared" si="54"/>
        <v>15.355128088158281</v>
      </c>
      <c r="AB17" s="304">
        <f t="shared" si="54"/>
        <v>15.253458690971073</v>
      </c>
      <c r="AC17" s="306"/>
      <c r="AD17" s="304">
        <f t="shared" ref="AD17:AF17" si="55">SUM(AD29,AD41,AD59,AD71,AD83,AD101)</f>
        <v>23.455208235238654</v>
      </c>
      <c r="AE17" s="304">
        <f t="shared" si="55"/>
        <v>23.620918663197664</v>
      </c>
      <c r="AF17" s="304">
        <f t="shared" si="55"/>
        <v>21.308097240656306</v>
      </c>
      <c r="AG17" s="306"/>
      <c r="AH17" s="304">
        <f t="shared" ref="AH17:AJ17" si="56">SUM(AH29,AH41,AH59,AH71,AH83,AH101)</f>
        <v>19.723542988191493</v>
      </c>
      <c r="AI17" s="304">
        <f t="shared" si="56"/>
        <v>19.797033275377373</v>
      </c>
      <c r="AJ17" s="304">
        <f t="shared" si="56"/>
        <v>14.2426443153562</v>
      </c>
      <c r="AK17" s="306"/>
      <c r="AL17" s="304">
        <f t="shared" ref="AL17:AN17" si="57">SUM(AL29,AL41,AL59,AL71,AL83,AL101)</f>
        <v>7.750138632283516</v>
      </c>
      <c r="AM17" s="304">
        <f t="shared" si="57"/>
        <v>6.5493509202602418</v>
      </c>
      <c r="AN17" s="304">
        <f t="shared" si="57"/>
        <v>5.7594020704171918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14.368999999999982</v>
      </c>
      <c r="C20" s="305">
        <f>SUM(C21:C29)</f>
        <v>14.727000000000006</v>
      </c>
      <c r="D20" s="305">
        <f>SUM(D21:D29)</f>
        <v>15.406999999999993</v>
      </c>
      <c r="E20" s="304"/>
      <c r="F20" s="305">
        <f>SUM(F21:F29)</f>
        <v>0.23162627625636378</v>
      </c>
      <c r="G20" s="305">
        <f>SUM(G21:G29)</f>
        <v>0.27215367386891059</v>
      </c>
      <c r="H20" s="305">
        <f>SUM(H21:H29)</f>
        <v>0.36723579422148211</v>
      </c>
      <c r="I20" s="304"/>
      <c r="J20" s="305">
        <f>SUM(J21:J29)</f>
        <v>1.2914605287567793</v>
      </c>
      <c r="K20" s="305">
        <f>SUM(K21:K29)</f>
        <v>1.4518884246790726</v>
      </c>
      <c r="L20" s="305">
        <f>SUM(L21:L29)</f>
        <v>1.8880224868704938</v>
      </c>
      <c r="M20" s="304"/>
      <c r="N20" s="305">
        <f>SUM(N21:N29)</f>
        <v>2.9112458855130887</v>
      </c>
      <c r="O20" s="305">
        <f>SUM(O21:O29)</f>
        <v>3.0420019938018963</v>
      </c>
      <c r="P20" s="305">
        <f>SUM(P21:P29)</f>
        <v>3.5435869396221196</v>
      </c>
      <c r="Q20" s="306"/>
      <c r="R20" s="305">
        <f>SUM(R21:R29)</f>
        <v>0.56345058258922032</v>
      </c>
      <c r="S20" s="305">
        <f>SUM(S21:S29)</f>
        <v>0.59046361177499851</v>
      </c>
      <c r="T20" s="305">
        <f>SUM(T21:T29)</f>
        <v>0.69829553275238132</v>
      </c>
      <c r="U20" s="306"/>
      <c r="V20" s="305">
        <f>SUM(V21:V29)</f>
        <v>1.3932452099141064</v>
      </c>
      <c r="W20" s="305">
        <f>SUM(W21:W29)</f>
        <v>1.4442558649703643</v>
      </c>
      <c r="X20" s="305">
        <f>SUM(X21:X29)</f>
        <v>1.6794119531464509</v>
      </c>
      <c r="Y20" s="306"/>
      <c r="Z20" s="305">
        <f>SUM(Z21:Z29)</f>
        <v>2.8171756459459187</v>
      </c>
      <c r="AA20" s="305">
        <f>SUM(AA21:AA29)</f>
        <v>2.743954123005143</v>
      </c>
      <c r="AB20" s="305">
        <f>SUM(AB21:AB29)</f>
        <v>2.763286619797209</v>
      </c>
      <c r="AC20" s="306"/>
      <c r="AD20" s="305">
        <f>SUM(AD21:AD29)</f>
        <v>2.5394534847231216</v>
      </c>
      <c r="AE20" s="305">
        <f>SUM(AE21:AE29)</f>
        <v>2.4960191249147252</v>
      </c>
      <c r="AF20" s="305">
        <f>SUM(AF21:AF29)</f>
        <v>2.2312993569656268</v>
      </c>
      <c r="AG20" s="306"/>
      <c r="AH20" s="305">
        <f>SUM(AH21:AH29)</f>
        <v>1.7531193147052895</v>
      </c>
      <c r="AI20" s="305">
        <f>SUM(AI21:AI29)</f>
        <v>1.6270086043772485</v>
      </c>
      <c r="AJ20" s="305">
        <f>SUM(AJ21:AJ29)</f>
        <v>1.1699929746096926</v>
      </c>
      <c r="AK20" s="306"/>
      <c r="AL20" s="305">
        <f>SUM(AL21:AL29)</f>
        <v>0.86822307159609324</v>
      </c>
      <c r="AM20" s="305">
        <f>SUM(AM21:AM29)</f>
        <v>1.059254578607647</v>
      </c>
      <c r="AN20" s="305">
        <f>SUM(AN21:AN29)</f>
        <v>1.0658683420145363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1.8329125062248908</v>
      </c>
      <c r="C21" s="304">
        <f t="shared" ref="C21:D21" si="59">SUM(G21,K21,O21,S21,W21,AA21,AE21,AI21,AM21)</f>
        <v>1.7909796699700382</v>
      </c>
      <c r="D21" s="304">
        <f t="shared" si="59"/>
        <v>1.9314466678086046</v>
      </c>
      <c r="E21" s="304"/>
      <c r="F21" s="304">
        <v>5.2851073170521221E-2</v>
      </c>
      <c r="G21" s="304">
        <v>5.6303249307607689E-2</v>
      </c>
      <c r="H21" s="304">
        <v>6.9862101340142133E-2</v>
      </c>
      <c r="I21" s="304"/>
      <c r="J21" s="304">
        <v>0.35892041976523203</v>
      </c>
      <c r="K21" s="304">
        <v>0.35151952616576337</v>
      </c>
      <c r="L21" s="304">
        <v>0.40490045032406735</v>
      </c>
      <c r="M21" s="304"/>
      <c r="N21" s="304">
        <v>0.47150400633802814</v>
      </c>
      <c r="O21" s="304">
        <v>0.43936458292754488</v>
      </c>
      <c r="P21" s="304">
        <v>0.48535448536892051</v>
      </c>
      <c r="Q21" s="306"/>
      <c r="R21" s="304">
        <v>6.8719786997754856E-2</v>
      </c>
      <c r="S21" s="304">
        <v>6.4988688963334734E-2</v>
      </c>
      <c r="T21" s="304">
        <v>6.9538706797181021E-2</v>
      </c>
      <c r="U21" s="306"/>
      <c r="V21" s="304">
        <v>0.13624483944410518</v>
      </c>
      <c r="W21" s="304">
        <v>0.11521780890385094</v>
      </c>
      <c r="X21" s="304">
        <v>0.11591633251802526</v>
      </c>
      <c r="Y21" s="306"/>
      <c r="Z21" s="304">
        <v>0.27038135178004497</v>
      </c>
      <c r="AA21" s="304">
        <v>0.27347815513115126</v>
      </c>
      <c r="AB21" s="304">
        <v>0.32863029315483389</v>
      </c>
      <c r="AC21" s="306"/>
      <c r="AD21" s="304">
        <v>0.23490059000135932</v>
      </c>
      <c r="AE21" s="304">
        <v>0.2280132759922123</v>
      </c>
      <c r="AF21" s="304">
        <v>0.19503316938747065</v>
      </c>
      <c r="AG21" s="306"/>
      <c r="AH21" s="304">
        <v>0.15105526429183119</v>
      </c>
      <c r="AI21" s="304">
        <v>0.1399464440576437</v>
      </c>
      <c r="AJ21" s="304">
        <v>9.6872154736293931E-2</v>
      </c>
      <c r="AK21" s="306"/>
      <c r="AL21" s="304">
        <v>8.8335174436013741E-2</v>
      </c>
      <c r="AM21" s="304">
        <v>0.12214793852092912</v>
      </c>
      <c r="AN21" s="304">
        <v>0.16533897418166976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2.3840740726583634</v>
      </c>
      <c r="C22" s="304">
        <f t="shared" ref="C22:C29" si="61">SUM(G22,K22,O22,S22,W22,AA22,AE22,AI22,AM22)</f>
        <v>2.7129658735235265</v>
      </c>
      <c r="D22" s="304">
        <f t="shared" ref="D22:D29" si="62">SUM(H22,L22,P22,T22,X22,AB22,AF22,AJ22,AN22)</f>
        <v>3.1250032669982564</v>
      </c>
      <c r="E22" s="304"/>
      <c r="F22" s="304">
        <v>0.10998491545455832</v>
      </c>
      <c r="G22" s="304">
        <v>0.13946512682863654</v>
      </c>
      <c r="H22" s="304">
        <v>0.19342338279394389</v>
      </c>
      <c r="I22" s="304"/>
      <c r="J22" s="304">
        <v>0.50736810529430587</v>
      </c>
      <c r="K22" s="304">
        <v>0.63243203555643568</v>
      </c>
      <c r="L22" s="304">
        <v>0.84367716775233903</v>
      </c>
      <c r="M22" s="304"/>
      <c r="N22" s="304">
        <v>0.77637753085272554</v>
      </c>
      <c r="O22" s="304">
        <v>0.84365203670222155</v>
      </c>
      <c r="P22" s="304">
        <v>0.90754709568966674</v>
      </c>
      <c r="Q22" s="306"/>
      <c r="R22" s="304">
        <v>7.7562394299832069E-2</v>
      </c>
      <c r="S22" s="304">
        <v>8.5092529956054624E-2</v>
      </c>
      <c r="T22" s="304">
        <v>9.601319526878356E-2</v>
      </c>
      <c r="U22" s="306"/>
      <c r="V22" s="304">
        <v>0.33171123091927296</v>
      </c>
      <c r="W22" s="304">
        <v>0.36113349418353119</v>
      </c>
      <c r="X22" s="304">
        <v>0.39458523226095837</v>
      </c>
      <c r="Y22" s="306"/>
      <c r="Z22" s="304">
        <v>0.23931503215358457</v>
      </c>
      <c r="AA22" s="304">
        <v>0.24339423941503086</v>
      </c>
      <c r="AB22" s="304">
        <v>0.21778888033679047</v>
      </c>
      <c r="AC22" s="306"/>
      <c r="AD22" s="304">
        <v>0.17049420534215123</v>
      </c>
      <c r="AE22" s="304">
        <v>0.18085262888990755</v>
      </c>
      <c r="AF22" s="304">
        <v>0.21062435064142024</v>
      </c>
      <c r="AG22" s="306"/>
      <c r="AH22" s="304">
        <v>0.11547502331820132</v>
      </c>
      <c r="AI22" s="304">
        <v>0.13079681937856397</v>
      </c>
      <c r="AJ22" s="304">
        <v>0.10929961753572473</v>
      </c>
      <c r="AK22" s="306"/>
      <c r="AL22" s="304">
        <v>5.5785635023731704E-2</v>
      </c>
      <c r="AM22" s="304">
        <v>9.6146962613144787E-2</v>
      </c>
      <c r="AN22" s="304">
        <v>0.15204434471862924</v>
      </c>
    </row>
    <row r="23" spans="1:40" x14ac:dyDescent="0.2">
      <c r="A23" s="13" t="str">
        <f t="shared" si="58"/>
        <v>Associate professional occupations</v>
      </c>
      <c r="B23" s="304">
        <f t="shared" si="60"/>
        <v>1.6828028979077732</v>
      </c>
      <c r="C23" s="304">
        <f t="shared" si="61"/>
        <v>1.6474131793298668</v>
      </c>
      <c r="D23" s="304">
        <f t="shared" si="62"/>
        <v>1.7883555962972935</v>
      </c>
      <c r="E23" s="304"/>
      <c r="F23" s="304">
        <v>3.223724156071657E-2</v>
      </c>
      <c r="G23" s="304">
        <v>3.4546929011381525E-2</v>
      </c>
      <c r="H23" s="304">
        <v>4.796407432026531E-2</v>
      </c>
      <c r="I23" s="304"/>
      <c r="J23" s="304">
        <v>0.18993156137361902</v>
      </c>
      <c r="K23" s="304">
        <v>0.20191223706964145</v>
      </c>
      <c r="L23" s="304">
        <v>0.23125740806274026</v>
      </c>
      <c r="M23" s="304"/>
      <c r="N23" s="304">
        <v>0.47229546785294707</v>
      </c>
      <c r="O23" s="304">
        <v>0.45406758594251245</v>
      </c>
      <c r="P23" s="304">
        <v>0.4891261086540194</v>
      </c>
      <c r="Q23" s="306"/>
      <c r="R23" s="304">
        <v>4.6642618160422575E-2</v>
      </c>
      <c r="S23" s="304">
        <v>4.5596785027307102E-2</v>
      </c>
      <c r="T23" s="304">
        <v>5.3863677925832854E-2</v>
      </c>
      <c r="U23" s="306"/>
      <c r="V23" s="304">
        <v>0.23735678981911815</v>
      </c>
      <c r="W23" s="304">
        <v>0.24201747304732613</v>
      </c>
      <c r="X23" s="304">
        <v>0.29359012476593932</v>
      </c>
      <c r="Y23" s="306"/>
      <c r="Z23" s="304">
        <v>0.3577169208983545</v>
      </c>
      <c r="AA23" s="304">
        <v>0.31947322923932775</v>
      </c>
      <c r="AB23" s="304">
        <v>0.32598431553927992</v>
      </c>
      <c r="AC23" s="306"/>
      <c r="AD23" s="304">
        <v>0.15429998261624148</v>
      </c>
      <c r="AE23" s="304">
        <v>0.12435247613684754</v>
      </c>
      <c r="AF23" s="304">
        <v>9.2569253730207843E-2</v>
      </c>
      <c r="AG23" s="306"/>
      <c r="AH23" s="304">
        <v>0.13342518669427972</v>
      </c>
      <c r="AI23" s="304">
        <v>0.13938335432360358</v>
      </c>
      <c r="AJ23" s="304">
        <v>0.11336260361260943</v>
      </c>
      <c r="AK23" s="306"/>
      <c r="AL23" s="304">
        <v>5.8897128932074189E-2</v>
      </c>
      <c r="AM23" s="304">
        <v>8.6063109531919299E-2</v>
      </c>
      <c r="AN23" s="304">
        <v>0.14063802968639919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1.0407991831454824</v>
      </c>
      <c r="C24" s="304">
        <f t="shared" si="61"/>
        <v>0.95650796359777979</v>
      </c>
      <c r="D24" s="304">
        <f t="shared" si="62"/>
        <v>0.86885380229835296</v>
      </c>
      <c r="E24" s="304"/>
      <c r="F24" s="304">
        <v>4.1198873090416126E-3</v>
      </c>
      <c r="G24" s="304">
        <v>4.6793755701616622E-3</v>
      </c>
      <c r="H24" s="304">
        <v>1.0643956517127491E-2</v>
      </c>
      <c r="I24" s="304"/>
      <c r="J24" s="304">
        <v>6.6346627096643032E-2</v>
      </c>
      <c r="K24" s="304">
        <v>8.0607943473996219E-2</v>
      </c>
      <c r="L24" s="304">
        <v>0.16365666339883994</v>
      </c>
      <c r="M24" s="304"/>
      <c r="N24" s="304">
        <v>0.19131233588685267</v>
      </c>
      <c r="O24" s="304">
        <v>0.1951344221977146</v>
      </c>
      <c r="P24" s="304">
        <v>0.208499110856774</v>
      </c>
      <c r="Q24" s="306"/>
      <c r="R24" s="304">
        <v>3.5789074702067041E-2</v>
      </c>
      <c r="S24" s="304">
        <v>3.2529971762368243E-2</v>
      </c>
      <c r="T24" s="304">
        <v>3.4711301674879937E-2</v>
      </c>
      <c r="U24" s="306"/>
      <c r="V24" s="304">
        <v>0.10500597878180738</v>
      </c>
      <c r="W24" s="304">
        <v>0.10190592319890375</v>
      </c>
      <c r="X24" s="304">
        <v>0.10529901324095035</v>
      </c>
      <c r="Y24" s="306"/>
      <c r="Z24" s="304">
        <v>0.24402798811930085</v>
      </c>
      <c r="AA24" s="304">
        <v>0.19606009419817658</v>
      </c>
      <c r="AB24" s="304">
        <v>0.12252185562173509</v>
      </c>
      <c r="AC24" s="306"/>
      <c r="AD24" s="304">
        <v>0.19748258649096198</v>
      </c>
      <c r="AE24" s="304">
        <v>0.16542886107395138</v>
      </c>
      <c r="AF24" s="304">
        <v>0.10823388115493934</v>
      </c>
      <c r="AG24" s="306"/>
      <c r="AH24" s="304">
        <v>0.13189317185569022</v>
      </c>
      <c r="AI24" s="304">
        <v>0.10336121255928472</v>
      </c>
      <c r="AJ24" s="304">
        <v>5.0832967400785724E-2</v>
      </c>
      <c r="AK24" s="306"/>
      <c r="AL24" s="304">
        <v>6.4821532903117748E-2</v>
      </c>
      <c r="AM24" s="304">
        <v>7.6800159563222586E-2</v>
      </c>
      <c r="AN24" s="304">
        <v>6.4455052432321053E-2</v>
      </c>
    </row>
    <row r="25" spans="1:40" x14ac:dyDescent="0.2">
      <c r="A25" s="13" t="str">
        <f t="shared" si="58"/>
        <v>Skilled trades occupations</v>
      </c>
      <c r="B25" s="304">
        <f t="shared" si="60"/>
        <v>3.6252352358043876</v>
      </c>
      <c r="C25" s="304">
        <f t="shared" si="61"/>
        <v>3.5761936215955008</v>
      </c>
      <c r="D25" s="304">
        <f t="shared" si="62"/>
        <v>3.5918337729854981</v>
      </c>
      <c r="E25" s="304"/>
      <c r="F25" s="304">
        <v>2.3336741723292094E-2</v>
      </c>
      <c r="G25" s="304">
        <v>2.7253026648551441E-2</v>
      </c>
      <c r="H25" s="304">
        <v>3.2866702299708873E-2</v>
      </c>
      <c r="I25" s="304"/>
      <c r="J25" s="304">
        <v>8.5347898528994784E-2</v>
      </c>
      <c r="K25" s="304">
        <v>9.1742120814717026E-2</v>
      </c>
      <c r="L25" s="304">
        <v>0.13482470329034116</v>
      </c>
      <c r="M25" s="304"/>
      <c r="N25" s="304">
        <v>0.64316899753651013</v>
      </c>
      <c r="O25" s="304">
        <v>0.72969674263582329</v>
      </c>
      <c r="P25" s="304">
        <v>1.0013186916254375</v>
      </c>
      <c r="Q25" s="306"/>
      <c r="R25" s="304">
        <v>0.1569255258856786</v>
      </c>
      <c r="S25" s="304">
        <v>0.15345818217377163</v>
      </c>
      <c r="T25" s="304">
        <v>0.18254945964097305</v>
      </c>
      <c r="U25" s="306"/>
      <c r="V25" s="304">
        <v>0.37289549606482963</v>
      </c>
      <c r="W25" s="304">
        <v>0.38152311761004865</v>
      </c>
      <c r="X25" s="304">
        <v>0.48891601131608825</v>
      </c>
      <c r="Y25" s="306"/>
      <c r="Z25" s="304">
        <v>0.82411048849093016</v>
      </c>
      <c r="AA25" s="304">
        <v>0.71896914129321221</v>
      </c>
      <c r="AB25" s="304">
        <v>0.61314554603554194</v>
      </c>
      <c r="AC25" s="306"/>
      <c r="AD25" s="304">
        <v>0.80266911699436017</v>
      </c>
      <c r="AE25" s="304">
        <v>0.78983607579860859</v>
      </c>
      <c r="AF25" s="304">
        <v>0.74299315166645863</v>
      </c>
      <c r="AG25" s="306"/>
      <c r="AH25" s="304">
        <v>0.46873465209894016</v>
      </c>
      <c r="AI25" s="304">
        <v>0.43151082838687038</v>
      </c>
      <c r="AJ25" s="304">
        <v>0.31070534032093333</v>
      </c>
      <c r="AK25" s="306"/>
      <c r="AL25" s="304">
        <v>0.24804631848085185</v>
      </c>
      <c r="AM25" s="304">
        <v>0.25220438623389768</v>
      </c>
      <c r="AN25" s="304">
        <v>8.4514166790015E-2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0.46289290368140179</v>
      </c>
      <c r="C26" s="304">
        <f t="shared" si="61"/>
        <v>0.45213953264668594</v>
      </c>
      <c r="D26" s="304">
        <f t="shared" si="62"/>
        <v>0.46018969836964235</v>
      </c>
      <c r="E26" s="304"/>
      <c r="F26" s="304">
        <v>2.1769200281039707E-3</v>
      </c>
      <c r="G26" s="304">
        <v>2.3035450823572922E-3</v>
      </c>
      <c r="H26" s="304">
        <v>2.6629590213778985E-3</v>
      </c>
      <c r="I26" s="304"/>
      <c r="J26" s="304">
        <v>1.7309247760947024E-2</v>
      </c>
      <c r="K26" s="304">
        <v>1.9264801454450954E-2</v>
      </c>
      <c r="L26" s="304">
        <v>2.1132205301661551E-2</v>
      </c>
      <c r="M26" s="304"/>
      <c r="N26" s="304">
        <v>0.12544545669804866</v>
      </c>
      <c r="O26" s="304">
        <v>0.12576927297255983</v>
      </c>
      <c r="P26" s="304">
        <v>0.11860612652511283</v>
      </c>
      <c r="Q26" s="306"/>
      <c r="R26" s="304">
        <v>3.5080839906936855E-2</v>
      </c>
      <c r="S26" s="304">
        <v>3.988798856895634E-2</v>
      </c>
      <c r="T26" s="304">
        <v>5.0289411237861972E-2</v>
      </c>
      <c r="U26" s="306"/>
      <c r="V26" s="304">
        <v>2.9356770551421732E-2</v>
      </c>
      <c r="W26" s="304">
        <v>2.6070991998864451E-2</v>
      </c>
      <c r="X26" s="304">
        <v>2.6762130772574919E-2</v>
      </c>
      <c r="Y26" s="306"/>
      <c r="Z26" s="304">
        <v>6.330939044996016E-2</v>
      </c>
      <c r="AA26" s="304">
        <v>6.2188142060220497E-2</v>
      </c>
      <c r="AB26" s="304">
        <v>7.1845022784816609E-2</v>
      </c>
      <c r="AC26" s="306"/>
      <c r="AD26" s="304">
        <v>6.3415086950750182E-2</v>
      </c>
      <c r="AE26" s="304">
        <v>4.9574518867343736E-2</v>
      </c>
      <c r="AF26" s="304">
        <v>4.0651890004475617E-2</v>
      </c>
      <c r="AG26" s="306"/>
      <c r="AH26" s="304">
        <v>8.1058818081916867E-2</v>
      </c>
      <c r="AI26" s="304">
        <v>8.0607852260260349E-2</v>
      </c>
      <c r="AJ26" s="304">
        <v>7.8997845856477414E-2</v>
      </c>
      <c r="AK26" s="306"/>
      <c r="AL26" s="304">
        <v>4.5740373253316376E-2</v>
      </c>
      <c r="AM26" s="304">
        <v>4.6472419381672479E-2</v>
      </c>
      <c r="AN26" s="304">
        <v>4.9242106865283554E-2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0.74396813491274072</v>
      </c>
      <c r="C27" s="304">
        <f t="shared" si="61"/>
        <v>0.72270255697948993</v>
      </c>
      <c r="D27" s="304">
        <f t="shared" si="62"/>
        <v>0.76050011677112006</v>
      </c>
      <c r="E27" s="304"/>
      <c r="F27" s="304">
        <v>6.5721719953204258E-3</v>
      </c>
      <c r="G27" s="304">
        <v>7.176321824601547E-3</v>
      </c>
      <c r="H27" s="304">
        <v>9.215912655209867E-3</v>
      </c>
      <c r="I27" s="304"/>
      <c r="J27" s="304">
        <v>3.182283787499627E-2</v>
      </c>
      <c r="K27" s="304">
        <v>3.3709384754221181E-2</v>
      </c>
      <c r="L27" s="304">
        <v>3.8093175319353509E-2</v>
      </c>
      <c r="M27" s="304"/>
      <c r="N27" s="304">
        <v>0.12966865700371133</v>
      </c>
      <c r="O27" s="304">
        <v>0.13081218524399479</v>
      </c>
      <c r="P27" s="304">
        <v>0.17907234196559552</v>
      </c>
      <c r="Q27" s="306"/>
      <c r="R27" s="304">
        <v>7.8779779943110223E-2</v>
      </c>
      <c r="S27" s="304">
        <v>7.5492971962016556E-2</v>
      </c>
      <c r="T27" s="304">
        <v>0.10442779666440676</v>
      </c>
      <c r="U27" s="306"/>
      <c r="V27" s="304">
        <v>4.8335342536557385E-2</v>
      </c>
      <c r="W27" s="304">
        <v>4.3568957482802387E-2</v>
      </c>
      <c r="X27" s="304">
        <v>4.5365946995548558E-2</v>
      </c>
      <c r="Y27" s="306"/>
      <c r="Z27" s="304">
        <v>0.16861661513154949</v>
      </c>
      <c r="AA27" s="304">
        <v>0.16908354250179677</v>
      </c>
      <c r="AB27" s="304">
        <v>0.19578164454016223</v>
      </c>
      <c r="AC27" s="306"/>
      <c r="AD27" s="304">
        <v>0.10338451616219523</v>
      </c>
      <c r="AE27" s="304">
        <v>9.6019455294528752E-2</v>
      </c>
      <c r="AF27" s="304">
        <v>8.7290919467046785E-2</v>
      </c>
      <c r="AG27" s="306"/>
      <c r="AH27" s="304">
        <v>0.1306595536744877</v>
      </c>
      <c r="AI27" s="304">
        <v>0.11365379867677203</v>
      </c>
      <c r="AJ27" s="304">
        <v>6.5745812775625134E-2</v>
      </c>
      <c r="AK27" s="306"/>
      <c r="AL27" s="304">
        <v>4.6128660590812651E-2</v>
      </c>
      <c r="AM27" s="304">
        <v>5.3185939238755899E-2</v>
      </c>
      <c r="AN27" s="304">
        <v>3.5506566388171686E-2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1.1986000786580011</v>
      </c>
      <c r="C28" s="304">
        <f t="shared" si="61"/>
        <v>1.2523497674695556</v>
      </c>
      <c r="D28" s="304">
        <f t="shared" si="62"/>
        <v>1.3414823561185767</v>
      </c>
      <c r="E28" s="304"/>
      <c r="F28" s="304">
        <v>2.9375951884122719E-4</v>
      </c>
      <c r="G28" s="304">
        <v>3.749473906511638E-4</v>
      </c>
      <c r="H28" s="304">
        <v>5.4307523211909268E-4</v>
      </c>
      <c r="I28" s="304"/>
      <c r="J28" s="304">
        <v>1.999444904467039E-2</v>
      </c>
      <c r="K28" s="304">
        <v>2.1864760685800431E-2</v>
      </c>
      <c r="L28" s="304">
        <v>2.6685809570885274E-2</v>
      </c>
      <c r="M28" s="304"/>
      <c r="N28" s="304">
        <v>6.1302146834131412E-2</v>
      </c>
      <c r="O28" s="304">
        <v>7.0539111920622496E-2</v>
      </c>
      <c r="P28" s="304">
        <v>9.084036772598407E-2</v>
      </c>
      <c r="Q28" s="306"/>
      <c r="R28" s="304">
        <v>1.982603180197921E-2</v>
      </c>
      <c r="S28" s="304">
        <v>2.0200650694245273E-2</v>
      </c>
      <c r="T28" s="304">
        <v>2.4683807199158515E-2</v>
      </c>
      <c r="U28" s="306"/>
      <c r="V28" s="304">
        <v>4.2705135610044555E-2</v>
      </c>
      <c r="W28" s="304">
        <v>4.3658843924862072E-2</v>
      </c>
      <c r="X28" s="304">
        <v>4.8915096847645674E-2</v>
      </c>
      <c r="Y28" s="306"/>
      <c r="Z28" s="304">
        <v>0.33923756462038485</v>
      </c>
      <c r="AA28" s="304">
        <v>0.37789753033916756</v>
      </c>
      <c r="AB28" s="304">
        <v>0.50365395293652104</v>
      </c>
      <c r="AC28" s="306"/>
      <c r="AD28" s="304">
        <v>0.37497127162871513</v>
      </c>
      <c r="AE28" s="304">
        <v>0.38372857130159205</v>
      </c>
      <c r="AF28" s="304">
        <v>0.37914543592146793</v>
      </c>
      <c r="AG28" s="306"/>
      <c r="AH28" s="304">
        <v>0.18560484903536645</v>
      </c>
      <c r="AI28" s="304">
        <v>0.16200950983276105</v>
      </c>
      <c r="AJ28" s="304">
        <v>9.4039864804619802E-2</v>
      </c>
      <c r="AK28" s="306"/>
      <c r="AL28" s="304">
        <v>0.15466487056386774</v>
      </c>
      <c r="AM28" s="304">
        <v>0.1720758413798536</v>
      </c>
      <c r="AN28" s="304">
        <v>0.17297494588017517</v>
      </c>
    </row>
    <row r="29" spans="1:40" x14ac:dyDescent="0.2">
      <c r="A29" s="13" t="str">
        <f t="shared" si="58"/>
        <v>Elementary occupations</v>
      </c>
      <c r="B29" s="304">
        <f t="shared" si="60"/>
        <v>1.3977149870069396</v>
      </c>
      <c r="C29" s="304">
        <f t="shared" si="61"/>
        <v>1.615747834887562</v>
      </c>
      <c r="D29" s="304">
        <f t="shared" si="62"/>
        <v>1.5393347223526479</v>
      </c>
      <c r="E29" s="304"/>
      <c r="F29" s="304">
        <v>5.3565495968396587E-5</v>
      </c>
      <c r="G29" s="304">
        <v>5.115220496175805E-5</v>
      </c>
      <c r="H29" s="304">
        <v>5.3630041587488756E-5</v>
      </c>
      <c r="I29" s="304"/>
      <c r="J29" s="304">
        <v>1.4419382017370507E-2</v>
      </c>
      <c r="K29" s="304">
        <v>1.8835614704046374E-2</v>
      </c>
      <c r="L29" s="304">
        <v>2.3794903850265735E-2</v>
      </c>
      <c r="M29" s="304"/>
      <c r="N29" s="304">
        <v>4.0171286510133165E-2</v>
      </c>
      <c r="O29" s="304">
        <v>5.2966053258902211E-2</v>
      </c>
      <c r="P29" s="304">
        <v>6.3222611210608945E-2</v>
      </c>
      <c r="Q29" s="306"/>
      <c r="R29" s="304">
        <v>4.4124530891438966E-2</v>
      </c>
      <c r="S29" s="304">
        <v>7.3215842666944003E-2</v>
      </c>
      <c r="T29" s="304">
        <v>8.2218176343303667E-2</v>
      </c>
      <c r="U29" s="306"/>
      <c r="V29" s="304">
        <v>8.9633626186949519E-2</v>
      </c>
      <c r="W29" s="304">
        <v>0.12915925462017469</v>
      </c>
      <c r="X29" s="304">
        <v>0.16006206442872001</v>
      </c>
      <c r="Y29" s="306"/>
      <c r="Z29" s="304">
        <v>0.31046029430180894</v>
      </c>
      <c r="AA29" s="304">
        <v>0.38341004882705959</v>
      </c>
      <c r="AB29" s="304">
        <v>0.38393510884752763</v>
      </c>
      <c r="AC29" s="306"/>
      <c r="AD29" s="304">
        <v>0.43783612853638726</v>
      </c>
      <c r="AE29" s="304">
        <v>0.47821326155973337</v>
      </c>
      <c r="AF29" s="304">
        <v>0.37475730499213955</v>
      </c>
      <c r="AG29" s="306"/>
      <c r="AH29" s="304">
        <v>0.35521279565457559</v>
      </c>
      <c r="AI29" s="304">
        <v>0.32573878490148861</v>
      </c>
      <c r="AJ29" s="304">
        <v>0.25013676756662323</v>
      </c>
      <c r="AK29" s="306"/>
      <c r="AL29" s="304">
        <v>0.10580337741230726</v>
      </c>
      <c r="AM29" s="304">
        <v>0.15415782214425142</v>
      </c>
      <c r="AN29" s="304">
        <v>0.20115415507187162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49.208000000000034</v>
      </c>
      <c r="C32" s="305">
        <f>SUM(C33:C41)</f>
        <v>46.916000000000018</v>
      </c>
      <c r="D32" s="305">
        <f>SUM(D33:D41)</f>
        <v>42.039999999999985</v>
      </c>
      <c r="E32" s="304"/>
      <c r="F32" s="305">
        <f>SUM(F33:F41)</f>
        <v>0.8463395281859124</v>
      </c>
      <c r="G32" s="305">
        <f>SUM(G33:G41)</f>
        <v>0.87133163156874072</v>
      </c>
      <c r="H32" s="305">
        <f>SUM(H33:H41)</f>
        <v>0.9593734453746211</v>
      </c>
      <c r="I32" s="304"/>
      <c r="J32" s="305">
        <f>SUM(J33:J41)</f>
        <v>4.5535097924075387</v>
      </c>
      <c r="K32" s="305">
        <f>SUM(K33:K41)</f>
        <v>4.8759084814801845</v>
      </c>
      <c r="L32" s="305">
        <f>SUM(L33:L41)</f>
        <v>5.5972875385908729</v>
      </c>
      <c r="M32" s="304"/>
      <c r="N32" s="305">
        <f>SUM(N33:N41)</f>
        <v>9.8120390080500837</v>
      </c>
      <c r="O32" s="305">
        <f>SUM(O33:O41)</f>
        <v>9.5868013112279833</v>
      </c>
      <c r="P32" s="305">
        <f>SUM(P33:P41)</f>
        <v>9.4730521492430952</v>
      </c>
      <c r="Q32" s="306"/>
      <c r="R32" s="305">
        <f>SUM(R33:R41)</f>
        <v>2.2459279863223416</v>
      </c>
      <c r="S32" s="305">
        <f>SUM(S33:S41)</f>
        <v>2.2338517540232297</v>
      </c>
      <c r="T32" s="305">
        <f>SUM(T33:T41)</f>
        <v>2.3281999153180917</v>
      </c>
      <c r="U32" s="306"/>
      <c r="V32" s="305">
        <f>SUM(V33:V41)</f>
        <v>4.9988556649559186</v>
      </c>
      <c r="W32" s="305">
        <f>SUM(W33:W41)</f>
        <v>4.7052531277609511</v>
      </c>
      <c r="X32" s="305">
        <f>SUM(X33:X41)</f>
        <v>4.4582728879698141</v>
      </c>
      <c r="Y32" s="306"/>
      <c r="Z32" s="305">
        <f>SUM(Z33:Z41)</f>
        <v>11.024187979102097</v>
      </c>
      <c r="AA32" s="305">
        <f>SUM(AA33:AA41)</f>
        <v>10.37076464225483</v>
      </c>
      <c r="AB32" s="305">
        <f>SUM(AB33:AB41)</f>
        <v>8.9775396162311534</v>
      </c>
      <c r="AC32" s="306"/>
      <c r="AD32" s="305">
        <f>SUM(AD33:AD41)</f>
        <v>8.5091941433365932</v>
      </c>
      <c r="AE32" s="305">
        <f>SUM(AE33:AE41)</f>
        <v>7.895614727418752</v>
      </c>
      <c r="AF32" s="305">
        <f>SUM(AF33:AF41)</f>
        <v>5.8584521884629686</v>
      </c>
      <c r="AG32" s="306"/>
      <c r="AH32" s="305">
        <f>SUM(AH33:AH41)</f>
        <v>5.5228672798555483</v>
      </c>
      <c r="AI32" s="305">
        <f>SUM(AI33:AI41)</f>
        <v>4.9002155589737324</v>
      </c>
      <c r="AJ32" s="305">
        <f>SUM(AJ33:AJ41)</f>
        <v>2.9447770634716774</v>
      </c>
      <c r="AK32" s="306"/>
      <c r="AL32" s="305">
        <f>SUM(AL33:AL41)</f>
        <v>1.695078617784002</v>
      </c>
      <c r="AM32" s="305">
        <f>SUM(AM33:AM41)</f>
        <v>1.4762587652916133</v>
      </c>
      <c r="AN32" s="305">
        <f>SUM(AN33:AN41)</f>
        <v>1.443045195337695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8.5887471567082478</v>
      </c>
      <c r="C33" s="304">
        <f t="shared" ref="C33:C41" si="64">SUM(G33,K33,O33,S33,W33,AA33,AE33,AI33,AM33)</f>
        <v>7.3843185301964471</v>
      </c>
      <c r="D33" s="304">
        <f t="shared" ref="D33:D40" si="65">SUM(H33,L33,P33,T33,X33,AB33,AF33,AJ33,AN33)</f>
        <v>6.8849670148447792</v>
      </c>
      <c r="E33" s="304"/>
      <c r="F33" s="304">
        <v>0.13696414773896992</v>
      </c>
      <c r="G33" s="304">
        <v>0.11197558545900341</v>
      </c>
      <c r="H33" s="304">
        <v>0.10777034267584679</v>
      </c>
      <c r="I33" s="304"/>
      <c r="J33" s="304">
        <v>1.0334663479637602</v>
      </c>
      <c r="K33" s="304">
        <v>0.95209765152713366</v>
      </c>
      <c r="L33" s="304">
        <v>1.036251227248399</v>
      </c>
      <c r="M33" s="304"/>
      <c r="N33" s="304">
        <v>2.4375771494890022</v>
      </c>
      <c r="O33" s="304">
        <v>2.1352052389298644</v>
      </c>
      <c r="P33" s="304">
        <v>2.0958103071756873</v>
      </c>
      <c r="Q33" s="306"/>
      <c r="R33" s="304">
        <v>0.50321533932273554</v>
      </c>
      <c r="S33" s="304">
        <v>0.44261379589759059</v>
      </c>
      <c r="T33" s="304">
        <v>0.45369025988143968</v>
      </c>
      <c r="U33" s="306"/>
      <c r="V33" s="304">
        <v>1.1842771637735119</v>
      </c>
      <c r="W33" s="304">
        <v>0.99927531950051685</v>
      </c>
      <c r="X33" s="304">
        <v>0.95762526864683284</v>
      </c>
      <c r="Y33" s="306"/>
      <c r="Z33" s="304">
        <v>1.4449452120127995</v>
      </c>
      <c r="AA33" s="304">
        <v>1.1664753890497652</v>
      </c>
      <c r="AB33" s="304">
        <v>0.96498150676305972</v>
      </c>
      <c r="AC33" s="306"/>
      <c r="AD33" s="304">
        <v>1.0794327447804233</v>
      </c>
      <c r="AE33" s="304">
        <v>0.88783357354320125</v>
      </c>
      <c r="AF33" s="304">
        <v>0.68035554005205323</v>
      </c>
      <c r="AG33" s="306"/>
      <c r="AH33" s="304">
        <v>0.60210084245708084</v>
      </c>
      <c r="AI33" s="304">
        <v>0.48780649124152758</v>
      </c>
      <c r="AJ33" s="304">
        <v>0.31691111269447308</v>
      </c>
      <c r="AK33" s="306"/>
      <c r="AL33" s="304">
        <v>0.1667682091699656</v>
      </c>
      <c r="AM33" s="304">
        <v>0.2010354850478443</v>
      </c>
      <c r="AN33" s="304">
        <v>0.27157144970698688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11.376027411743568</v>
      </c>
      <c r="C34" s="304">
        <f t="shared" si="64"/>
        <v>12.004891444788814</v>
      </c>
      <c r="D34" s="304">
        <f t="shared" si="65"/>
        <v>11.264496806047307</v>
      </c>
      <c r="E34" s="304"/>
      <c r="F34" s="304">
        <v>0.52024865741999282</v>
      </c>
      <c r="G34" s="304">
        <v>0.56807892867943899</v>
      </c>
      <c r="H34" s="304">
        <v>0.63842124812172929</v>
      </c>
      <c r="I34" s="304"/>
      <c r="J34" s="304">
        <v>1.9643826760908161</v>
      </c>
      <c r="K34" s="304">
        <v>2.2421504715095741</v>
      </c>
      <c r="L34" s="304">
        <v>2.5716291002223559</v>
      </c>
      <c r="M34" s="304"/>
      <c r="N34" s="304">
        <v>3.3618988478186811</v>
      </c>
      <c r="O34" s="304">
        <v>3.4202851547999726</v>
      </c>
      <c r="P34" s="304">
        <v>3.1826789401088926</v>
      </c>
      <c r="Q34" s="306"/>
      <c r="R34" s="304">
        <v>0.35051915185508103</v>
      </c>
      <c r="S34" s="304">
        <v>0.36857891506204665</v>
      </c>
      <c r="T34" s="304">
        <v>0.37048185982391746</v>
      </c>
      <c r="U34" s="306"/>
      <c r="V34" s="304">
        <v>1.5127352679580126</v>
      </c>
      <c r="W34" s="304">
        <v>1.5568286144555992</v>
      </c>
      <c r="X34" s="304">
        <v>1.4392273907871966</v>
      </c>
      <c r="Y34" s="306"/>
      <c r="Z34" s="304">
        <v>1.9473497311380168</v>
      </c>
      <c r="AA34" s="304">
        <v>2.0252638003201033</v>
      </c>
      <c r="AB34" s="304">
        <v>1.6613322048768648</v>
      </c>
      <c r="AC34" s="306"/>
      <c r="AD34" s="304">
        <v>0.98327675931381109</v>
      </c>
      <c r="AE34" s="304">
        <v>0.97405851245745523</v>
      </c>
      <c r="AF34" s="304">
        <v>0.65801034210544851</v>
      </c>
      <c r="AG34" s="306"/>
      <c r="AH34" s="304">
        <v>0.59371123531889713</v>
      </c>
      <c r="AI34" s="304">
        <v>0.64815261952605552</v>
      </c>
      <c r="AJ34" s="304">
        <v>0.50609190159381734</v>
      </c>
      <c r="AK34" s="306"/>
      <c r="AL34" s="304">
        <v>0.14190508483026049</v>
      </c>
      <c r="AM34" s="304">
        <v>0.20149442797856904</v>
      </c>
      <c r="AN34" s="304">
        <v>0.23662381840708252</v>
      </c>
    </row>
    <row r="35" spans="1:40" x14ac:dyDescent="0.2">
      <c r="A35" s="13" t="str">
        <f t="shared" si="63"/>
        <v>Associate professional occupations</v>
      </c>
      <c r="B35" s="304">
        <f t="shared" si="66"/>
        <v>7.8992544263847835</v>
      </c>
      <c r="C35" s="304">
        <f t="shared" si="64"/>
        <v>7.1699127852320457</v>
      </c>
      <c r="D35" s="304">
        <f t="shared" si="65"/>
        <v>6.6284754117177016</v>
      </c>
      <c r="E35" s="304"/>
      <c r="F35" s="304">
        <v>0.11770386146217729</v>
      </c>
      <c r="G35" s="304">
        <v>0.11496095101717953</v>
      </c>
      <c r="H35" s="304">
        <v>0.12904711950809253</v>
      </c>
      <c r="I35" s="304"/>
      <c r="J35" s="304">
        <v>0.87019860140085359</v>
      </c>
      <c r="K35" s="304">
        <v>0.85882491695027052</v>
      </c>
      <c r="L35" s="304">
        <v>0.9326908436158754</v>
      </c>
      <c r="M35" s="304"/>
      <c r="N35" s="304">
        <v>2.0236593135766219</v>
      </c>
      <c r="O35" s="304">
        <v>1.8929669571328134</v>
      </c>
      <c r="P35" s="304">
        <v>1.8470936369866926</v>
      </c>
      <c r="Q35" s="306"/>
      <c r="R35" s="304">
        <v>0.58810157139865415</v>
      </c>
      <c r="S35" s="304">
        <v>0.56863841436792573</v>
      </c>
      <c r="T35" s="304">
        <v>0.58882944374301183</v>
      </c>
      <c r="U35" s="306"/>
      <c r="V35" s="304">
        <v>0.86115093529610909</v>
      </c>
      <c r="W35" s="304">
        <v>0.72746853696729386</v>
      </c>
      <c r="X35" s="304">
        <v>0.65600054444140343</v>
      </c>
      <c r="Y35" s="306"/>
      <c r="Z35" s="304">
        <v>1.750982470743514</v>
      </c>
      <c r="AA35" s="304">
        <v>1.5504096677209491</v>
      </c>
      <c r="AB35" s="304">
        <v>1.3484238475632968</v>
      </c>
      <c r="AC35" s="306"/>
      <c r="AD35" s="304">
        <v>1.0818936124112495</v>
      </c>
      <c r="AE35" s="304">
        <v>0.94299006941883368</v>
      </c>
      <c r="AF35" s="304">
        <v>0.72083843255104296</v>
      </c>
      <c r="AG35" s="306"/>
      <c r="AH35" s="304">
        <v>0.5158336875958216</v>
      </c>
      <c r="AI35" s="304">
        <v>0.40034418895922103</v>
      </c>
      <c r="AJ35" s="304">
        <v>0.27268398199238675</v>
      </c>
      <c r="AK35" s="306"/>
      <c r="AL35" s="304">
        <v>8.9730372499782482E-2</v>
      </c>
      <c r="AM35" s="304">
        <v>0.11330908269755892</v>
      </c>
      <c r="AN35" s="304">
        <v>0.13286756131589958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4.2707955456318576</v>
      </c>
      <c r="C36" s="304">
        <f t="shared" si="64"/>
        <v>3.9651691901252115</v>
      </c>
      <c r="D36" s="304">
        <f t="shared" si="65"/>
        <v>3.3876568530468103</v>
      </c>
      <c r="E36" s="304"/>
      <c r="F36" s="304">
        <v>1.5866882357787375E-2</v>
      </c>
      <c r="G36" s="304">
        <v>1.7063301950522143E-2</v>
      </c>
      <c r="H36" s="304">
        <v>1.8361205346523631E-2</v>
      </c>
      <c r="I36" s="304"/>
      <c r="J36" s="304">
        <v>0.21136198319066429</v>
      </c>
      <c r="K36" s="304">
        <v>0.24910890315948583</v>
      </c>
      <c r="L36" s="304">
        <v>0.30236630398308506</v>
      </c>
      <c r="M36" s="304"/>
      <c r="N36" s="304">
        <v>0.76914832102697361</v>
      </c>
      <c r="O36" s="304">
        <v>0.81101166365249322</v>
      </c>
      <c r="P36" s="304">
        <v>0.8554717209052507</v>
      </c>
      <c r="Q36" s="306"/>
      <c r="R36" s="304">
        <v>0.28145740451798013</v>
      </c>
      <c r="S36" s="304">
        <v>0.30193760889416005</v>
      </c>
      <c r="T36" s="304">
        <v>0.33080875813495048</v>
      </c>
      <c r="U36" s="306"/>
      <c r="V36" s="304">
        <v>0.33392425853473828</v>
      </c>
      <c r="W36" s="304">
        <v>0.34254393873112321</v>
      </c>
      <c r="X36" s="304">
        <v>0.35462335954248786</v>
      </c>
      <c r="Y36" s="306"/>
      <c r="Z36" s="304">
        <v>0.96967141824250325</v>
      </c>
      <c r="AA36" s="304">
        <v>0.93279377717071477</v>
      </c>
      <c r="AB36" s="304">
        <v>0.82608976852822347</v>
      </c>
      <c r="AC36" s="306"/>
      <c r="AD36" s="304">
        <v>1.1351177250770459</v>
      </c>
      <c r="AE36" s="304">
        <v>0.94072516846625365</v>
      </c>
      <c r="AF36" s="304">
        <v>0.60852816619440553</v>
      </c>
      <c r="AG36" s="306"/>
      <c r="AH36" s="304">
        <v>0.46232518794647365</v>
      </c>
      <c r="AI36" s="304">
        <v>0.28315173703304924</v>
      </c>
      <c r="AJ36" s="304">
        <v>4.3166832752383359E-2</v>
      </c>
      <c r="AK36" s="306"/>
      <c r="AL36" s="304">
        <v>9.1922364737691234E-2</v>
      </c>
      <c r="AM36" s="304">
        <v>8.683309106740919E-2</v>
      </c>
      <c r="AN36" s="304">
        <v>4.8240737659500321E-2</v>
      </c>
    </row>
    <row r="37" spans="1:40" x14ac:dyDescent="0.2">
      <c r="A37" s="13" t="str">
        <f t="shared" si="63"/>
        <v>Skilled trades occupations</v>
      </c>
      <c r="B37" s="304">
        <f t="shared" si="66"/>
        <v>7.5836368342464642</v>
      </c>
      <c r="C37" s="304">
        <f t="shared" si="64"/>
        <v>6.9167575193715258</v>
      </c>
      <c r="D37" s="304">
        <f t="shared" si="65"/>
        <v>5.5076989968786236</v>
      </c>
      <c r="E37" s="304"/>
      <c r="F37" s="304">
        <v>1.3140968040527407E-2</v>
      </c>
      <c r="G37" s="304">
        <v>1.6123846699099283E-2</v>
      </c>
      <c r="H37" s="304">
        <v>2.1227861278073235E-2</v>
      </c>
      <c r="I37" s="304"/>
      <c r="J37" s="304">
        <v>0.2279893186805827</v>
      </c>
      <c r="K37" s="304">
        <v>0.27666514263764808</v>
      </c>
      <c r="L37" s="304">
        <v>0.38330476221695348</v>
      </c>
      <c r="M37" s="304"/>
      <c r="N37" s="304">
        <v>0.49177877342650583</v>
      </c>
      <c r="O37" s="304">
        <v>0.51462954528074822</v>
      </c>
      <c r="P37" s="304">
        <v>0.58745857504200039</v>
      </c>
      <c r="Q37" s="306"/>
      <c r="R37" s="304">
        <v>0.21369167220295929</v>
      </c>
      <c r="S37" s="304">
        <v>0.21943123184867239</v>
      </c>
      <c r="T37" s="304">
        <v>0.22010762450525484</v>
      </c>
      <c r="U37" s="306"/>
      <c r="V37" s="304">
        <v>0.65303924292943039</v>
      </c>
      <c r="W37" s="304">
        <v>0.58116805117875292</v>
      </c>
      <c r="X37" s="304">
        <v>0.52073127746679426</v>
      </c>
      <c r="Y37" s="306"/>
      <c r="Z37" s="304">
        <v>2.8498253022940454</v>
      </c>
      <c r="AA37" s="304">
        <v>2.6062487225331203</v>
      </c>
      <c r="AB37" s="304">
        <v>2.161591555741682</v>
      </c>
      <c r="AC37" s="306"/>
      <c r="AD37" s="304">
        <v>1.7208269217636489</v>
      </c>
      <c r="AE37" s="304">
        <v>1.5237821787934871</v>
      </c>
      <c r="AF37" s="304">
        <v>0.94799959368262965</v>
      </c>
      <c r="AG37" s="306"/>
      <c r="AH37" s="304">
        <v>1.0524240875100563</v>
      </c>
      <c r="AI37" s="304">
        <v>0.91582472262966119</v>
      </c>
      <c r="AJ37" s="304">
        <v>0.47996857763204831</v>
      </c>
      <c r="AK37" s="306"/>
      <c r="AL37" s="304">
        <v>0.36092054739870782</v>
      </c>
      <c r="AM37" s="304">
        <v>0.26288407777033607</v>
      </c>
      <c r="AN37" s="304">
        <v>0.18530916931318767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0.77906101408747985</v>
      </c>
      <c r="C38" s="304">
        <f t="shared" si="64"/>
        <v>0.73672130667738223</v>
      </c>
      <c r="D38" s="304">
        <f t="shared" si="65"/>
        <v>0.68857792848031518</v>
      </c>
      <c r="E38" s="304"/>
      <c r="F38" s="304">
        <v>1.964607201903663E-2</v>
      </c>
      <c r="G38" s="304">
        <v>2.1476804466882635E-2</v>
      </c>
      <c r="H38" s="304">
        <v>2.3232453960881881E-2</v>
      </c>
      <c r="I38" s="304"/>
      <c r="J38" s="304">
        <v>1.6839178445468055E-2</v>
      </c>
      <c r="K38" s="304">
        <v>1.7095636942165145E-2</v>
      </c>
      <c r="L38" s="304">
        <v>1.7115080283130538E-2</v>
      </c>
      <c r="M38" s="304"/>
      <c r="N38" s="304">
        <v>8.9405212368916839E-2</v>
      </c>
      <c r="O38" s="304">
        <v>8.1315422957691091E-2</v>
      </c>
      <c r="P38" s="304">
        <v>7.3197731071515004E-2</v>
      </c>
      <c r="Q38" s="306"/>
      <c r="R38" s="304">
        <v>2.2292426272045758E-2</v>
      </c>
      <c r="S38" s="304">
        <v>1.81663614909447E-2</v>
      </c>
      <c r="T38" s="304">
        <v>1.6661303670922046E-2</v>
      </c>
      <c r="U38" s="306"/>
      <c r="V38" s="304">
        <v>6.7002189886996813E-2</v>
      </c>
      <c r="W38" s="304">
        <v>5.80172138247462E-2</v>
      </c>
      <c r="X38" s="304">
        <v>5.1208991521583057E-2</v>
      </c>
      <c r="Y38" s="306"/>
      <c r="Z38" s="304">
        <v>0.10912061890126351</v>
      </c>
      <c r="AA38" s="304">
        <v>8.1654824070984094E-2</v>
      </c>
      <c r="AB38" s="304">
        <v>6.6664669156962064E-2</v>
      </c>
      <c r="AC38" s="306"/>
      <c r="AD38" s="304">
        <v>0.13303617232761095</v>
      </c>
      <c r="AE38" s="304">
        <v>0.11196142887011841</v>
      </c>
      <c r="AF38" s="304">
        <v>8.2776455068176463E-2</v>
      </c>
      <c r="AG38" s="306"/>
      <c r="AH38" s="304">
        <v>0.27206496196333663</v>
      </c>
      <c r="AI38" s="304">
        <v>0.27693069434784168</v>
      </c>
      <c r="AJ38" s="304">
        <v>0.25281159175875179</v>
      </c>
      <c r="AK38" s="306"/>
      <c r="AL38" s="304">
        <v>4.9654181902804628E-2</v>
      </c>
      <c r="AM38" s="304">
        <v>7.0102919706008252E-2</v>
      </c>
      <c r="AN38" s="304">
        <v>0.10490965198839233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1.6682182213914307</v>
      </c>
      <c r="C39" s="304">
        <f t="shared" si="64"/>
        <v>1.610174798908605</v>
      </c>
      <c r="D39" s="304">
        <f t="shared" si="65"/>
        <v>1.5424496971949475</v>
      </c>
      <c r="E39" s="304"/>
      <c r="F39" s="304">
        <v>1.2254261012016997E-2</v>
      </c>
      <c r="G39" s="304">
        <v>1.1867506114583886E-2</v>
      </c>
      <c r="H39" s="304">
        <v>1.1032056400303518E-2</v>
      </c>
      <c r="I39" s="304"/>
      <c r="J39" s="304">
        <v>0.12177185749936476</v>
      </c>
      <c r="K39" s="304">
        <v>0.13447257867390483</v>
      </c>
      <c r="L39" s="304">
        <v>0.15827801836097743</v>
      </c>
      <c r="M39" s="304"/>
      <c r="N39" s="304">
        <v>0.33810083336922703</v>
      </c>
      <c r="O39" s="304">
        <v>0.34322694722750696</v>
      </c>
      <c r="P39" s="304">
        <v>0.34903868154742468</v>
      </c>
      <c r="Q39" s="306"/>
      <c r="R39" s="304">
        <v>0.10680226503232026</v>
      </c>
      <c r="S39" s="304">
        <v>0.10998614400278248</v>
      </c>
      <c r="T39" s="304">
        <v>0.11247341249821087</v>
      </c>
      <c r="U39" s="306"/>
      <c r="V39" s="304">
        <v>0.12050943093208827</v>
      </c>
      <c r="W39" s="304">
        <v>0.12165825167167586</v>
      </c>
      <c r="X39" s="304">
        <v>0.11961567016720273</v>
      </c>
      <c r="Y39" s="306"/>
      <c r="Z39" s="304">
        <v>0.37756008127237989</v>
      </c>
      <c r="AA39" s="304">
        <v>0.32928096423196535</v>
      </c>
      <c r="AB39" s="304">
        <v>0.29447270421961119</v>
      </c>
      <c r="AC39" s="306"/>
      <c r="AD39" s="304">
        <v>0.30392919548208402</v>
      </c>
      <c r="AE39" s="304">
        <v>0.29960396048007282</v>
      </c>
      <c r="AF39" s="304">
        <v>0.28544391192536189</v>
      </c>
      <c r="AG39" s="306"/>
      <c r="AH39" s="304">
        <v>0.18401004831001069</v>
      </c>
      <c r="AI39" s="304">
        <v>0.13868539087284229</v>
      </c>
      <c r="AJ39" s="304">
        <v>5.265362730056191E-2</v>
      </c>
      <c r="AK39" s="306"/>
      <c r="AL39" s="304">
        <v>0.10328024848193905</v>
      </c>
      <c r="AM39" s="304">
        <v>0.12139305563327053</v>
      </c>
      <c r="AN39" s="304">
        <v>0.15944161477529295</v>
      </c>
    </row>
    <row r="40" spans="1:40" x14ac:dyDescent="0.2">
      <c r="A40" s="13" t="str">
        <f t="shared" si="63"/>
        <v>Process, plant and machine operatives</v>
      </c>
      <c r="B40" s="304">
        <f t="shared" si="66"/>
        <v>4.678557269238607</v>
      </c>
      <c r="C40" s="304">
        <f t="shared" si="64"/>
        <v>4.4047677543617754</v>
      </c>
      <c r="D40" s="304">
        <f t="shared" si="65"/>
        <v>3.630073500527081</v>
      </c>
      <c r="E40" s="304"/>
      <c r="F40" s="304">
        <v>1.9171212078184312E-3</v>
      </c>
      <c r="G40" s="304">
        <v>1.7714572424754427E-3</v>
      </c>
      <c r="H40" s="304">
        <v>1.7536604789305211E-3</v>
      </c>
      <c r="I40" s="304"/>
      <c r="J40" s="304">
        <v>6.7197029092015817E-2</v>
      </c>
      <c r="K40" s="304">
        <v>9.9232686075424723E-2</v>
      </c>
      <c r="L40" s="304">
        <v>0.13933765054478658</v>
      </c>
      <c r="M40" s="304"/>
      <c r="N40" s="304">
        <v>0.17600099585504567</v>
      </c>
      <c r="O40" s="304">
        <v>0.19924453340579459</v>
      </c>
      <c r="P40" s="304">
        <v>0.2363107834189179</v>
      </c>
      <c r="Q40" s="306"/>
      <c r="R40" s="305">
        <v>0.10780544515601366</v>
      </c>
      <c r="S40" s="305">
        <v>0.11019317886390925</v>
      </c>
      <c r="T40" s="305">
        <v>0.11415554183807225</v>
      </c>
      <c r="U40" s="306"/>
      <c r="V40" s="305">
        <v>0.20363693079988593</v>
      </c>
      <c r="W40" s="305">
        <v>0.22377010680037632</v>
      </c>
      <c r="X40" s="305">
        <v>0.24135236083593084</v>
      </c>
      <c r="Y40" s="306"/>
      <c r="Z40" s="305">
        <v>1.199022362379742</v>
      </c>
      <c r="AA40" s="305">
        <v>1.2398251698574116</v>
      </c>
      <c r="AB40" s="305">
        <v>1.2053039878178451</v>
      </c>
      <c r="AC40" s="306"/>
      <c r="AD40" s="305">
        <v>1.4744230843906185</v>
      </c>
      <c r="AE40" s="305">
        <v>1.4775690266842512</v>
      </c>
      <c r="AF40" s="305">
        <v>1.211939548319618</v>
      </c>
      <c r="AG40" s="306"/>
      <c r="AH40" s="305">
        <v>1.0390657245283457</v>
      </c>
      <c r="AI40" s="305">
        <v>0.84551824218306093</v>
      </c>
      <c r="AJ40" s="305">
        <v>0.3061769924177411</v>
      </c>
      <c r="AK40" s="306"/>
      <c r="AL40" s="305">
        <v>0.40948857582912201</v>
      </c>
      <c r="AM40" s="305">
        <v>0.20764335324907102</v>
      </c>
      <c r="AN40" s="305">
        <v>0.17374297485523899</v>
      </c>
    </row>
    <row r="41" spans="1:40" x14ac:dyDescent="0.2">
      <c r="A41" s="39" t="str">
        <f t="shared" si="63"/>
        <v>Elementary occupations</v>
      </c>
      <c r="B41" s="307">
        <f t="shared" si="66"/>
        <v>2.3637021205675981</v>
      </c>
      <c r="C41" s="307">
        <f t="shared" si="64"/>
        <v>2.7232866703382115</v>
      </c>
      <c r="D41" s="307">
        <f>SUM(H41,L41,P41,T41,X41,AB41,AF41,AJ41,AN41)</f>
        <v>2.5056037912624247</v>
      </c>
      <c r="E41" s="307"/>
      <c r="F41" s="307">
        <v>8.5975569275855961E-3</v>
      </c>
      <c r="G41" s="307">
        <v>8.0132499395554179E-3</v>
      </c>
      <c r="H41" s="307">
        <v>8.5274976042398164E-3</v>
      </c>
      <c r="I41" s="307"/>
      <c r="J41" s="307">
        <v>4.0302800044012675E-2</v>
      </c>
      <c r="K41" s="307">
        <v>4.6260494004577497E-2</v>
      </c>
      <c r="L41" s="307">
        <v>5.6314552115308586E-2</v>
      </c>
      <c r="M41" s="307"/>
      <c r="N41" s="307">
        <v>0.12446956111911218</v>
      </c>
      <c r="O41" s="307">
        <v>0.18891584784109974</v>
      </c>
      <c r="P41" s="307">
        <v>0.24599177298671268</v>
      </c>
      <c r="Q41" s="308"/>
      <c r="R41" s="307">
        <v>7.2042710564551291E-2</v>
      </c>
      <c r="S41" s="307">
        <v>9.430610359519756E-2</v>
      </c>
      <c r="T41" s="307">
        <v>0.12099171122231225</v>
      </c>
      <c r="U41" s="308"/>
      <c r="V41" s="307">
        <v>6.2580244845145905E-2</v>
      </c>
      <c r="W41" s="307">
        <v>9.4523094630867457E-2</v>
      </c>
      <c r="X41" s="307">
        <v>0.11788802456038196</v>
      </c>
      <c r="Y41" s="308"/>
      <c r="Z41" s="307">
        <v>0.37571078211783404</v>
      </c>
      <c r="AA41" s="307">
        <v>0.43881232729981606</v>
      </c>
      <c r="AB41" s="307">
        <v>0.44867937156360893</v>
      </c>
      <c r="AC41" s="308"/>
      <c r="AD41" s="307">
        <v>0.59725792779010167</v>
      </c>
      <c r="AE41" s="307">
        <v>0.73709080870507893</v>
      </c>
      <c r="AF41" s="307">
        <v>0.66256019856423298</v>
      </c>
      <c r="AG41" s="308"/>
      <c r="AH41" s="307">
        <v>0.80133150422552601</v>
      </c>
      <c r="AI41" s="307">
        <v>0.90380147218047313</v>
      </c>
      <c r="AJ41" s="307">
        <v>0.71431244532951377</v>
      </c>
      <c r="AK41" s="308"/>
      <c r="AL41" s="307">
        <v>0.28140903293372871</v>
      </c>
      <c r="AM41" s="307">
        <v>0.21156327214154561</v>
      </c>
      <c r="AN41" s="307">
        <v>0.13033821731611375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Enterprise M3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62.179000000000109</v>
      </c>
      <c r="C50" s="305">
        <f>SUM(C51:C59)</f>
        <v>66.667999999999836</v>
      </c>
      <c r="D50" s="305">
        <f>SUM(D51:D59)</f>
        <v>72.454999999999984</v>
      </c>
      <c r="E50" s="304"/>
      <c r="F50" s="305">
        <f>SUM(F51:F59)</f>
        <v>0.25694776371653466</v>
      </c>
      <c r="G50" s="305">
        <f>SUM(G51:G59)</f>
        <v>0.32051559033067517</v>
      </c>
      <c r="H50" s="305">
        <f>SUM(H51:H59)</f>
        <v>0.48953022808607366</v>
      </c>
      <c r="I50" s="304"/>
      <c r="J50" s="305">
        <f>SUM(J51:J59)</f>
        <v>3.9695085079350565</v>
      </c>
      <c r="K50" s="305">
        <f>SUM(K51:K59)</f>
        <v>4.979810122739079</v>
      </c>
      <c r="L50" s="305">
        <f>SUM(L51:L59)</f>
        <v>7.3214795597158364</v>
      </c>
      <c r="M50" s="304"/>
      <c r="N50" s="305">
        <f>SUM(N51:N59)</f>
        <v>6.8123481924009033</v>
      </c>
      <c r="O50" s="305">
        <f>SUM(O51:O59)</f>
        <v>7.4341390547308119</v>
      </c>
      <c r="P50" s="305">
        <f>SUM(P51:P59)</f>
        <v>9.0919632137696151</v>
      </c>
      <c r="Q50" s="304"/>
      <c r="R50" s="305">
        <f>SUM(R51:R59)</f>
        <v>2.4136158205641656</v>
      </c>
      <c r="S50" s="305">
        <f>SUM(S51:S59)</f>
        <v>2.6025425707295611</v>
      </c>
      <c r="T50" s="305">
        <f>SUM(T51:T59)</f>
        <v>3.3263484302675383</v>
      </c>
      <c r="U50" s="304"/>
      <c r="V50" s="305">
        <f>SUM(V51:V59)</f>
        <v>5.0131836116166824</v>
      </c>
      <c r="W50" s="305">
        <f>SUM(W51:W59)</f>
        <v>5.2020684823534307</v>
      </c>
      <c r="X50" s="305">
        <f>SUM(X51:X59)</f>
        <v>6.2061829979193508</v>
      </c>
      <c r="Y50" s="304"/>
      <c r="Z50" s="305">
        <f>SUM(Z51:Z59)</f>
        <v>18.399235246325269</v>
      </c>
      <c r="AA50" s="305">
        <f>SUM(AA51:AA59)</f>
        <v>19.227687270691078</v>
      </c>
      <c r="AB50" s="305">
        <f>SUM(AB51:AB59)</f>
        <v>20.775275692115091</v>
      </c>
      <c r="AC50" s="304"/>
      <c r="AD50" s="305">
        <f>SUM(AD51:AD59)</f>
        <v>14.149055246720557</v>
      </c>
      <c r="AE50" s="305">
        <f>SUM(AE51:AE59)</f>
        <v>15.354351937259892</v>
      </c>
      <c r="AF50" s="305">
        <f>SUM(AF51:AF59)</f>
        <v>15.808988532793787</v>
      </c>
      <c r="AG50" s="304"/>
      <c r="AH50" s="305">
        <f>SUM(AH51:AH59)</f>
        <v>8.4624757434465376</v>
      </c>
      <c r="AI50" s="305">
        <f>SUM(AI51:AI59)</f>
        <v>9.191223209340837</v>
      </c>
      <c r="AJ50" s="305">
        <f>SUM(AJ51:AJ59)</f>
        <v>7.9920355014130307</v>
      </c>
      <c r="AK50" s="304"/>
      <c r="AL50" s="305">
        <f>SUM(AL51:AL59)</f>
        <v>2.7026298672743994</v>
      </c>
      <c r="AM50" s="305">
        <f>SUM(AM51:AM59)</f>
        <v>2.3556617618244644</v>
      </c>
      <c r="AN50" s="305">
        <f>SUM(AN51:AN59)</f>
        <v>1.4431958439196617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9.4752699340906918</v>
      </c>
      <c r="C51" s="304">
        <f t="shared" ref="C51:D51" si="68">SUM(G51,K51,O51,S51,W51,AA51,AE51,AI51,AM51)</f>
        <v>9.0850580083623278</v>
      </c>
      <c r="D51" s="304">
        <f t="shared" si="68"/>
        <v>10.601779475066166</v>
      </c>
      <c r="E51" s="304"/>
      <c r="F51" s="304">
        <v>5.6015032601254129E-2</v>
      </c>
      <c r="G51" s="304">
        <v>6.5824830350816127E-2</v>
      </c>
      <c r="H51" s="304">
        <v>0.10204870572944634</v>
      </c>
      <c r="I51" s="304"/>
      <c r="J51" s="304">
        <v>1.1222630216375862</v>
      </c>
      <c r="K51" s="304">
        <v>1.2255344889637951</v>
      </c>
      <c r="L51" s="304">
        <v>1.8361561006119509</v>
      </c>
      <c r="M51" s="304"/>
      <c r="N51" s="304">
        <v>1.7693129875975009</v>
      </c>
      <c r="O51" s="304">
        <v>1.6739581019867946</v>
      </c>
      <c r="P51" s="304">
        <v>1.9266848681712199</v>
      </c>
      <c r="Q51" s="304"/>
      <c r="R51" s="304">
        <v>0.46758389776842446</v>
      </c>
      <c r="S51" s="304">
        <v>0.40983792614416131</v>
      </c>
      <c r="T51" s="304">
        <v>0.44698028260076528</v>
      </c>
      <c r="U51" s="304"/>
      <c r="V51" s="304">
        <v>1.1625660967770062</v>
      </c>
      <c r="W51" s="304">
        <v>1.0497913550492206</v>
      </c>
      <c r="X51" s="304">
        <v>1.2526669555073906</v>
      </c>
      <c r="Y51" s="304"/>
      <c r="Z51" s="304">
        <v>2.381066707036438</v>
      </c>
      <c r="AA51" s="304">
        <v>2.1982312768752408</v>
      </c>
      <c r="AB51" s="304">
        <v>2.6551960375436137</v>
      </c>
      <c r="AC51" s="304"/>
      <c r="AD51" s="304">
        <v>1.4195870798476109</v>
      </c>
      <c r="AE51" s="304">
        <v>1.3101882614142355</v>
      </c>
      <c r="AF51" s="304">
        <v>1.2820533145903137</v>
      </c>
      <c r="AG51" s="304"/>
      <c r="AH51" s="304">
        <v>0.80811977230037757</v>
      </c>
      <c r="AI51" s="304">
        <v>0.76883615152810503</v>
      </c>
      <c r="AJ51" s="304">
        <v>0.63367929061252393</v>
      </c>
      <c r="AK51" s="304"/>
      <c r="AL51" s="304">
        <v>0.28875533852449425</v>
      </c>
      <c r="AM51" s="304">
        <v>0.3828556160499591</v>
      </c>
      <c r="AN51" s="304">
        <v>0.46631391969894398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8.8213825565339903</v>
      </c>
      <c r="C52" s="304">
        <f t="shared" ref="C52:C59" si="70">SUM(G52,K52,O52,S52,W52,AA52,AE52,AI52,AM52)</f>
        <v>10.516299525066913</v>
      </c>
      <c r="D52" s="304">
        <f t="shared" ref="D52:D59" si="71">SUM(H52,L52,P52,T52,X52,AB52,AF52,AJ52,AN52)</f>
        <v>12.884110640068323</v>
      </c>
      <c r="E52" s="304"/>
      <c r="F52" s="304">
        <v>0.10326622406533494</v>
      </c>
      <c r="G52" s="304">
        <v>0.12994704354526415</v>
      </c>
      <c r="H52" s="304">
        <v>0.18096758153889836</v>
      </c>
      <c r="I52" s="304"/>
      <c r="J52" s="304">
        <v>1.600672927589726</v>
      </c>
      <c r="K52" s="304">
        <v>2.1808339930815377</v>
      </c>
      <c r="L52" s="304">
        <v>3.2155259848993372</v>
      </c>
      <c r="M52" s="304"/>
      <c r="N52" s="304">
        <v>2.0298090848896262</v>
      </c>
      <c r="O52" s="304">
        <v>2.1629890721604785</v>
      </c>
      <c r="P52" s="304">
        <v>2.4067421423380364</v>
      </c>
      <c r="Q52" s="304"/>
      <c r="R52" s="304">
        <v>0.27726854075128898</v>
      </c>
      <c r="S52" s="304">
        <v>0.24502596520989409</v>
      </c>
      <c r="T52" s="304">
        <v>0.30310264543029153</v>
      </c>
      <c r="U52" s="304"/>
      <c r="V52" s="304">
        <v>0.79324848329644781</v>
      </c>
      <c r="W52" s="304">
        <v>0.73707191957762153</v>
      </c>
      <c r="X52" s="304">
        <v>0.5807473209410311</v>
      </c>
      <c r="Y52" s="304"/>
      <c r="Z52" s="304">
        <v>2.2300562534820276</v>
      </c>
      <c r="AA52" s="304">
        <v>2.8146174536120201</v>
      </c>
      <c r="AB52" s="304">
        <v>3.7819020086843467</v>
      </c>
      <c r="AC52" s="304"/>
      <c r="AD52" s="304">
        <v>1.1729865082213371</v>
      </c>
      <c r="AE52" s="304">
        <v>1.4974088403478547</v>
      </c>
      <c r="AF52" s="304">
        <v>1.740409823755886</v>
      </c>
      <c r="AG52" s="304"/>
      <c r="AH52" s="304">
        <v>0.45794027415705935</v>
      </c>
      <c r="AI52" s="304">
        <v>0.52522528597640883</v>
      </c>
      <c r="AJ52" s="304">
        <v>0.44764539118789853</v>
      </c>
      <c r="AK52" s="304"/>
      <c r="AL52" s="304">
        <v>0.15613426008114134</v>
      </c>
      <c r="AM52" s="304">
        <v>0.22317995155583117</v>
      </c>
      <c r="AN52" s="304">
        <v>0.22706774129259821</v>
      </c>
    </row>
    <row r="53" spans="1:40" x14ac:dyDescent="0.2">
      <c r="A53" s="13" t="str">
        <f t="shared" si="67"/>
        <v>Associate professional occupations</v>
      </c>
      <c r="B53" s="304">
        <f t="shared" si="69"/>
        <v>4.8559971578215588</v>
      </c>
      <c r="C53" s="304">
        <f t="shared" si="70"/>
        <v>5.0793013646026388</v>
      </c>
      <c r="D53" s="304">
        <f t="shared" si="71"/>
        <v>5.9194670807726855</v>
      </c>
      <c r="E53" s="304"/>
      <c r="F53" s="304">
        <v>1.5172415649939658E-2</v>
      </c>
      <c r="G53" s="304">
        <v>1.7114897835002699E-2</v>
      </c>
      <c r="H53" s="304">
        <v>2.7277558222703335E-2</v>
      </c>
      <c r="I53" s="304"/>
      <c r="J53" s="304">
        <v>0.49022103466748784</v>
      </c>
      <c r="K53" s="304">
        <v>0.59169655000327126</v>
      </c>
      <c r="L53" s="304">
        <v>0.86661232248585518</v>
      </c>
      <c r="M53" s="304"/>
      <c r="N53" s="304">
        <v>0.84805802911345951</v>
      </c>
      <c r="O53" s="304">
        <v>0.88538164737625447</v>
      </c>
      <c r="P53" s="304">
        <v>1.0468002199672541</v>
      </c>
      <c r="Q53" s="304"/>
      <c r="R53" s="304">
        <v>0.40069287583900132</v>
      </c>
      <c r="S53" s="304">
        <v>0.45352804472082553</v>
      </c>
      <c r="T53" s="304">
        <v>0.58259366843281957</v>
      </c>
      <c r="U53" s="304"/>
      <c r="V53" s="304">
        <v>0.71020009607486423</v>
      </c>
      <c r="W53" s="304">
        <v>0.68635366412532262</v>
      </c>
      <c r="X53" s="304">
        <v>0.78724372878422078</v>
      </c>
      <c r="Y53" s="304"/>
      <c r="Z53" s="304">
        <v>0.95898114099333542</v>
      </c>
      <c r="AA53" s="304">
        <v>0.87650450186311168</v>
      </c>
      <c r="AB53" s="304">
        <v>0.90065422610023904</v>
      </c>
      <c r="AC53" s="304"/>
      <c r="AD53" s="304">
        <v>0.80750697438323216</v>
      </c>
      <c r="AE53" s="304">
        <v>0.86292385810871564</v>
      </c>
      <c r="AF53" s="304">
        <v>0.9613261909132107</v>
      </c>
      <c r="AG53" s="304"/>
      <c r="AH53" s="304">
        <v>0.53443849288932999</v>
      </c>
      <c r="AI53" s="304">
        <v>0.61338398177904951</v>
      </c>
      <c r="AJ53" s="304">
        <v>0.58445866806715974</v>
      </c>
      <c r="AK53" s="304"/>
      <c r="AL53" s="304">
        <v>9.0726098210908643E-2</v>
      </c>
      <c r="AM53" s="304">
        <v>9.241421879108469E-2</v>
      </c>
      <c r="AN53" s="304">
        <v>0.1625004977992231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5.5859908263729094</v>
      </c>
      <c r="C54" s="304">
        <f t="shared" si="70"/>
        <v>5.7849626704663706</v>
      </c>
      <c r="D54" s="304">
        <f t="shared" si="71"/>
        <v>5.7313462820307786</v>
      </c>
      <c r="E54" s="304"/>
      <c r="F54" s="304">
        <v>5.6788796003942051E-2</v>
      </c>
      <c r="G54" s="304">
        <v>7.6157510092658101E-2</v>
      </c>
      <c r="H54" s="304">
        <v>0.13377207709004013</v>
      </c>
      <c r="I54" s="304"/>
      <c r="J54" s="304">
        <v>0.29892789880991638</v>
      </c>
      <c r="K54" s="304">
        <v>0.41364362204087296</v>
      </c>
      <c r="L54" s="304">
        <v>0.57959076405522181</v>
      </c>
      <c r="M54" s="304"/>
      <c r="N54" s="304">
        <v>0.91470591720980921</v>
      </c>
      <c r="O54" s="304">
        <v>1.1877945668282126</v>
      </c>
      <c r="P54" s="304">
        <v>1.7397835669627597</v>
      </c>
      <c r="Q54" s="304"/>
      <c r="R54" s="304">
        <v>0.54562189181635201</v>
      </c>
      <c r="S54" s="304">
        <v>0.63008316786105634</v>
      </c>
      <c r="T54" s="304">
        <v>0.87136617696437701</v>
      </c>
      <c r="U54" s="304"/>
      <c r="V54" s="304">
        <v>0.39306327320346385</v>
      </c>
      <c r="W54" s="304">
        <v>0.46294491944212157</v>
      </c>
      <c r="X54" s="304">
        <v>0.67986440781595847</v>
      </c>
      <c r="Y54" s="304"/>
      <c r="Z54" s="304">
        <v>1.0072741542247738</v>
      </c>
      <c r="AA54" s="304">
        <v>0.906703004926391</v>
      </c>
      <c r="AB54" s="304">
        <v>0.482694271194543</v>
      </c>
      <c r="AC54" s="304"/>
      <c r="AD54" s="304">
        <v>0.87870708440949818</v>
      </c>
      <c r="AE54" s="304">
        <v>0.70072553116118497</v>
      </c>
      <c r="AF54" s="304">
        <v>0.30853410921028107</v>
      </c>
      <c r="AG54" s="304"/>
      <c r="AH54" s="304">
        <v>1.2471654187622081</v>
      </c>
      <c r="AI54" s="304">
        <v>1.3749667222227893</v>
      </c>
      <c r="AJ54" s="304">
        <v>0.92692079774961833</v>
      </c>
      <c r="AK54" s="304"/>
      <c r="AL54" s="304">
        <v>0.24373639193294616</v>
      </c>
      <c r="AM54" s="304">
        <v>3.1943625891082822E-2</v>
      </c>
      <c r="AN54" s="304">
        <v>8.8201109879799573E-3</v>
      </c>
    </row>
    <row r="55" spans="1:40" x14ac:dyDescent="0.2">
      <c r="A55" s="13" t="str">
        <f t="shared" si="67"/>
        <v>Skilled trades occupations</v>
      </c>
      <c r="B55" s="304">
        <f t="shared" si="69"/>
        <v>24.119451983711947</v>
      </c>
      <c r="C55" s="304">
        <f t="shared" si="70"/>
        <v>25.776557900954813</v>
      </c>
      <c r="D55" s="304">
        <f t="shared" si="71"/>
        <v>26.030411723522523</v>
      </c>
      <c r="E55" s="304"/>
      <c r="F55" s="304">
        <v>4.84186859581696E-3</v>
      </c>
      <c r="G55" s="304">
        <v>5.6785729651092952E-3</v>
      </c>
      <c r="H55" s="304">
        <v>7.4428550932624403E-3</v>
      </c>
      <c r="I55" s="304"/>
      <c r="J55" s="304">
        <v>0.26225504406603328</v>
      </c>
      <c r="K55" s="304">
        <v>0.33037237117642837</v>
      </c>
      <c r="L55" s="304">
        <v>0.47716239693960261</v>
      </c>
      <c r="M55" s="304"/>
      <c r="N55" s="304">
        <v>0.85737006859964082</v>
      </c>
      <c r="O55" s="304">
        <v>1.0453439907329494</v>
      </c>
      <c r="P55" s="304">
        <v>1.3464353708545149</v>
      </c>
      <c r="Q55" s="304"/>
      <c r="R55" s="304">
        <v>0.53648826997315613</v>
      </c>
      <c r="S55" s="304">
        <v>0.63321590632359515</v>
      </c>
      <c r="T55" s="304">
        <v>0.80004477818694975</v>
      </c>
      <c r="U55" s="304"/>
      <c r="V55" s="304">
        <v>1.4453183927033249</v>
      </c>
      <c r="W55" s="304">
        <v>1.649182645079323</v>
      </c>
      <c r="X55" s="304">
        <v>2.1031117268051855</v>
      </c>
      <c r="Y55" s="304"/>
      <c r="Z55" s="304">
        <v>9.1577421281510727</v>
      </c>
      <c r="AA55" s="304">
        <v>9.2569823095110859</v>
      </c>
      <c r="AB55" s="304">
        <v>8.8194198780253679</v>
      </c>
      <c r="AC55" s="304"/>
      <c r="AD55" s="304">
        <v>7.2425677823764536</v>
      </c>
      <c r="AE55" s="304">
        <v>7.9986711399160964</v>
      </c>
      <c r="AF55" s="304">
        <v>8.3345838051431489</v>
      </c>
      <c r="AG55" s="304"/>
      <c r="AH55" s="304">
        <v>3.3453363407241974</v>
      </c>
      <c r="AI55" s="304">
        <v>3.7497733425760793</v>
      </c>
      <c r="AJ55" s="304">
        <v>3.8843367160569287</v>
      </c>
      <c r="AK55" s="304"/>
      <c r="AL55" s="304">
        <v>1.2675320885222496</v>
      </c>
      <c r="AM55" s="304">
        <v>1.1073376226741483</v>
      </c>
      <c r="AN55" s="304">
        <v>0.25787419641756371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0.23374847657733067</v>
      </c>
      <c r="C56" s="304">
        <f t="shared" si="70"/>
        <v>0.22079706810810384</v>
      </c>
      <c r="D56" s="304">
        <f t="shared" si="71"/>
        <v>0.23954587550584969</v>
      </c>
      <c r="E56" s="304"/>
      <c r="F56" s="304">
        <v>2.7563654473934749E-4</v>
      </c>
      <c r="G56" s="304">
        <v>1.8738374589001981E-4</v>
      </c>
      <c r="H56" s="304">
        <v>2.3463182431783869E-4</v>
      </c>
      <c r="I56" s="304"/>
      <c r="J56" s="304">
        <v>7.5915880199050913E-3</v>
      </c>
      <c r="K56" s="304">
        <v>8.1479752394060904E-3</v>
      </c>
      <c r="L56" s="304">
        <v>9.5269584088721569E-3</v>
      </c>
      <c r="M56" s="304"/>
      <c r="N56" s="304">
        <v>1.0753037206309912E-2</v>
      </c>
      <c r="O56" s="304">
        <v>9.5239426877459423E-3</v>
      </c>
      <c r="P56" s="304">
        <v>1.0212959851200477E-2</v>
      </c>
      <c r="Q56" s="304"/>
      <c r="R56" s="304">
        <v>1.9921160731392333E-3</v>
      </c>
      <c r="S56" s="304">
        <v>1.7651561168085376E-3</v>
      </c>
      <c r="T56" s="304">
        <v>1.9672996662008528E-3</v>
      </c>
      <c r="U56" s="304"/>
      <c r="V56" s="304">
        <v>7.6755775190288861E-3</v>
      </c>
      <c r="W56" s="304">
        <v>7.2384956667455227E-3</v>
      </c>
      <c r="X56" s="304">
        <v>8.1463308008689582E-3</v>
      </c>
      <c r="Y56" s="304"/>
      <c r="Z56" s="304">
        <v>6.960313635678915E-2</v>
      </c>
      <c r="AA56" s="304">
        <v>7.9091793490424361E-2</v>
      </c>
      <c r="AB56" s="304">
        <v>0.10009571674280027</v>
      </c>
      <c r="AC56" s="304"/>
      <c r="AD56" s="304">
        <v>1.4023990455978607E-2</v>
      </c>
      <c r="AE56" s="304">
        <v>1.2130466386565172E-2</v>
      </c>
      <c r="AF56" s="304">
        <v>1.2838900334310292E-2</v>
      </c>
      <c r="AG56" s="304"/>
      <c r="AH56" s="304">
        <v>6.7953835499619725E-2</v>
      </c>
      <c r="AI56" s="304">
        <v>5.5006847092669231E-2</v>
      </c>
      <c r="AJ56" s="304">
        <v>5.1502346444178788E-2</v>
      </c>
      <c r="AK56" s="304"/>
      <c r="AL56" s="304">
        <v>5.3879558901820716E-2</v>
      </c>
      <c r="AM56" s="304">
        <v>4.7705007681848967E-2</v>
      </c>
      <c r="AN56" s="304">
        <v>4.5020731433100064E-2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1.0524213701971055</v>
      </c>
      <c r="C57" s="304">
        <f t="shared" si="70"/>
        <v>1.1371012737863646</v>
      </c>
      <c r="D57" s="304">
        <f t="shared" si="71"/>
        <v>1.2386105256136661</v>
      </c>
      <c r="E57" s="304"/>
      <c r="F57" s="304">
        <v>3.7775798613748695E-3</v>
      </c>
      <c r="G57" s="304">
        <v>4.9577395290325054E-3</v>
      </c>
      <c r="H57" s="304">
        <v>7.5382867739053495E-3</v>
      </c>
      <c r="I57" s="304"/>
      <c r="J57" s="304">
        <v>7.6973849157508226E-2</v>
      </c>
      <c r="K57" s="304">
        <v>7.8308939871117172E-2</v>
      </c>
      <c r="L57" s="304">
        <v>8.829192603962556E-2</v>
      </c>
      <c r="M57" s="304"/>
      <c r="N57" s="304">
        <v>0.19609534106792859</v>
      </c>
      <c r="O57" s="304">
        <v>0.22297457720946995</v>
      </c>
      <c r="P57" s="304">
        <v>0.26497538599813947</v>
      </c>
      <c r="Q57" s="304"/>
      <c r="R57" s="304">
        <v>5.0785735513684295E-2</v>
      </c>
      <c r="S57" s="304">
        <v>6.0250177950702581E-2</v>
      </c>
      <c r="T57" s="304">
        <v>7.2302337264294261E-2</v>
      </c>
      <c r="U57" s="304"/>
      <c r="V57" s="304">
        <v>6.2842334894856675E-2</v>
      </c>
      <c r="W57" s="304">
        <v>7.0335013553278231E-2</v>
      </c>
      <c r="X57" s="304">
        <v>8.4490930478988105E-2</v>
      </c>
      <c r="Y57" s="304"/>
      <c r="Z57" s="304">
        <v>0.40204776206733389</v>
      </c>
      <c r="AA57" s="304">
        <v>0.42737031632829653</v>
      </c>
      <c r="AB57" s="304">
        <v>0.51164594616067727</v>
      </c>
      <c r="AC57" s="304"/>
      <c r="AD57" s="304">
        <v>6.1351141276769744E-2</v>
      </c>
      <c r="AE57" s="304">
        <v>5.2523721588370854E-2</v>
      </c>
      <c r="AF57" s="304">
        <v>3.2554678537898007E-2</v>
      </c>
      <c r="AG57" s="304"/>
      <c r="AH57" s="304">
        <v>0.10903175380478913</v>
      </c>
      <c r="AI57" s="304">
        <v>0.10523207408970592</v>
      </c>
      <c r="AJ57" s="304">
        <v>2.3731483795483507E-2</v>
      </c>
      <c r="AK57" s="304"/>
      <c r="AL57" s="304">
        <v>8.9515872552859907E-2</v>
      </c>
      <c r="AM57" s="304">
        <v>0.11514871366639079</v>
      </c>
      <c r="AN57" s="304">
        <v>0.15307955056465453</v>
      </c>
    </row>
    <row r="58" spans="1:40" x14ac:dyDescent="0.2">
      <c r="A58" s="13" t="str">
        <f t="shared" si="67"/>
        <v>Process, plant and machine operatives</v>
      </c>
      <c r="B58" s="304">
        <f t="shared" si="69"/>
        <v>4.7203303733641544</v>
      </c>
      <c r="C58" s="304">
        <f t="shared" si="70"/>
        <v>5.2457879840457169</v>
      </c>
      <c r="D58" s="304">
        <f t="shared" si="71"/>
        <v>5.4779860553906046</v>
      </c>
      <c r="E58" s="304"/>
      <c r="F58" s="304">
        <v>1.641711763454666E-2</v>
      </c>
      <c r="G58" s="304">
        <v>2.0216458741316633E-2</v>
      </c>
      <c r="H58" s="304">
        <v>2.9749729556683438E-2</v>
      </c>
      <c r="I58" s="304"/>
      <c r="J58" s="304">
        <v>6.3127320260554176E-2</v>
      </c>
      <c r="K58" s="304">
        <v>8.7361438230156199E-2</v>
      </c>
      <c r="L58" s="304">
        <v>0.14780285628548059</v>
      </c>
      <c r="M58" s="304"/>
      <c r="N58" s="304">
        <v>9.6409464788529756E-2</v>
      </c>
      <c r="O58" s="304">
        <v>0.12276769521140521</v>
      </c>
      <c r="P58" s="304">
        <v>0.19103804075566666</v>
      </c>
      <c r="Q58" s="304"/>
      <c r="R58" s="304">
        <v>0.11242976376284357</v>
      </c>
      <c r="S58" s="304">
        <v>0.14407728690097665</v>
      </c>
      <c r="T58" s="304">
        <v>0.22136572920857031</v>
      </c>
      <c r="U58" s="304"/>
      <c r="V58" s="304">
        <v>0.26267756553287225</v>
      </c>
      <c r="W58" s="304">
        <v>0.30017856960939648</v>
      </c>
      <c r="X58" s="304">
        <v>0.37434838954397742</v>
      </c>
      <c r="Y58" s="304"/>
      <c r="Z58" s="304">
        <v>1.3025789856524264</v>
      </c>
      <c r="AA58" s="304">
        <v>1.5256044185659514</v>
      </c>
      <c r="AB58" s="304">
        <v>1.8881311711963544</v>
      </c>
      <c r="AC58" s="304"/>
      <c r="AD58" s="304">
        <v>1.6041104623294173</v>
      </c>
      <c r="AE58" s="304">
        <v>1.8271297092776764</v>
      </c>
      <c r="AF58" s="304">
        <v>1.9196157424402631</v>
      </c>
      <c r="AG58" s="304"/>
      <c r="AH58" s="304">
        <v>1.0248696111089799</v>
      </c>
      <c r="AI58" s="304">
        <v>1.0133104048012653</v>
      </c>
      <c r="AJ58" s="304">
        <v>0.65582667865172928</v>
      </c>
      <c r="AK58" s="304"/>
      <c r="AL58" s="304">
        <v>0.23771008229398438</v>
      </c>
      <c r="AM58" s="304">
        <v>0.20514200270757266</v>
      </c>
      <c r="AN58" s="304">
        <v>5.010771775187936E-2</v>
      </c>
    </row>
    <row r="59" spans="1:40" x14ac:dyDescent="0.2">
      <c r="A59" s="13" t="str">
        <f t="shared" si="67"/>
        <v>Elementary occupations</v>
      </c>
      <c r="B59" s="304">
        <f t="shared" si="69"/>
        <v>3.3144073213304179</v>
      </c>
      <c r="C59" s="304">
        <f t="shared" si="70"/>
        <v>3.8221342046065816</v>
      </c>
      <c r="D59" s="304">
        <f t="shared" si="71"/>
        <v>4.3317423420293846</v>
      </c>
      <c r="E59" s="304"/>
      <c r="F59" s="304">
        <v>3.9309275958603664E-4</v>
      </c>
      <c r="G59" s="304">
        <v>4.3115352558563169E-4</v>
      </c>
      <c r="H59" s="304">
        <v>4.988022568164763E-4</v>
      </c>
      <c r="I59" s="304"/>
      <c r="J59" s="304">
        <v>4.7475823726339697E-2</v>
      </c>
      <c r="K59" s="304">
        <v>6.3910744132493785E-2</v>
      </c>
      <c r="L59" s="304">
        <v>0.10081024998989042</v>
      </c>
      <c r="M59" s="304"/>
      <c r="N59" s="304">
        <v>8.983426192809893E-2</v>
      </c>
      <c r="O59" s="304">
        <v>0.12340546053750034</v>
      </c>
      <c r="P59" s="304">
        <v>0.15929065887082242</v>
      </c>
      <c r="Q59" s="304"/>
      <c r="R59" s="304">
        <v>2.0752729066275191E-2</v>
      </c>
      <c r="S59" s="304">
        <v>2.4758939501541132E-2</v>
      </c>
      <c r="T59" s="304">
        <v>2.6625512513269819E-2</v>
      </c>
      <c r="U59" s="304"/>
      <c r="V59" s="304">
        <v>0.17559179161481697</v>
      </c>
      <c r="W59" s="304">
        <v>0.23897190025039941</v>
      </c>
      <c r="X59" s="304">
        <v>0.33556320724173</v>
      </c>
      <c r="Y59" s="304"/>
      <c r="Z59" s="304">
        <v>0.88988497836106972</v>
      </c>
      <c r="AA59" s="304">
        <v>1.1425821955185582</v>
      </c>
      <c r="AB59" s="304">
        <v>1.635536436467151</v>
      </c>
      <c r="AC59" s="304"/>
      <c r="AD59" s="304">
        <v>0.94821422342025985</v>
      </c>
      <c r="AE59" s="304">
        <v>1.0926504090591922</v>
      </c>
      <c r="AF59" s="304">
        <v>1.2170719678684754</v>
      </c>
      <c r="AG59" s="304"/>
      <c r="AH59" s="304">
        <v>0.86762024419997652</v>
      </c>
      <c r="AI59" s="304">
        <v>0.98548839927476517</v>
      </c>
      <c r="AJ59" s="304">
        <v>0.78393412884751001</v>
      </c>
      <c r="AK59" s="304"/>
      <c r="AL59" s="304">
        <v>0.27464017625399456</v>
      </c>
      <c r="AM59" s="304">
        <v>0.14993500280654559</v>
      </c>
      <c r="AN59" s="304">
        <v>7.2411377973718799E-2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223.4970000000003</v>
      </c>
      <c r="C62" s="305">
        <f>SUM(C63:C71)</f>
        <v>229.71599999999989</v>
      </c>
      <c r="D62" s="305">
        <f>SUM(D63:D71)</f>
        <v>241.38099999999997</v>
      </c>
      <c r="E62" s="304"/>
      <c r="F62" s="305">
        <f>SUM(F63:F71)</f>
        <v>0.8200740604236455</v>
      </c>
      <c r="G62" s="305">
        <f>SUM(G63:G71)</f>
        <v>1.0498890208600018</v>
      </c>
      <c r="H62" s="305">
        <f>SUM(H63:H71)</f>
        <v>1.6318145050481179</v>
      </c>
      <c r="I62" s="304"/>
      <c r="J62" s="305">
        <f>SUM(J63:J71)</f>
        <v>10.398863223447336</v>
      </c>
      <c r="K62" s="305">
        <f>SUM(K63:K71)</f>
        <v>12.788167004635254</v>
      </c>
      <c r="L62" s="305">
        <f>SUM(L63:L71)</f>
        <v>19.205756030348439</v>
      </c>
      <c r="M62" s="304"/>
      <c r="N62" s="305">
        <f>SUM(N63:N71)</f>
        <v>35.182306298431712</v>
      </c>
      <c r="O62" s="305">
        <f>SUM(O63:O71)</f>
        <v>39.883919003952244</v>
      </c>
      <c r="P62" s="305">
        <f>SUM(P63:P71)</f>
        <v>53.004973392458766</v>
      </c>
      <c r="Q62" s="304"/>
      <c r="R62" s="305">
        <f>SUM(R63:R71)</f>
        <v>10.394296618637261</v>
      </c>
      <c r="S62" s="305">
        <f>SUM(S63:S71)</f>
        <v>11.439943745328943</v>
      </c>
      <c r="T62" s="305">
        <f>SUM(T63:T71)</f>
        <v>14.935766618091817</v>
      </c>
      <c r="U62" s="304"/>
      <c r="V62" s="305">
        <f>SUM(V63:V71)</f>
        <v>11.881007655657713</v>
      </c>
      <c r="W62" s="305">
        <f>SUM(W63:W71)</f>
        <v>12.79427125228046</v>
      </c>
      <c r="X62" s="305">
        <f>SUM(X63:X71)</f>
        <v>16.267322815879208</v>
      </c>
      <c r="Y62" s="304"/>
      <c r="Z62" s="305">
        <f>SUM(Z63:Z71)</f>
        <v>54.86077033437104</v>
      </c>
      <c r="AA62" s="305">
        <f>SUM(AA63:AA71)</f>
        <v>55.122614565461348</v>
      </c>
      <c r="AB62" s="305">
        <f>SUM(AB63:AB71)</f>
        <v>59.61972857756615</v>
      </c>
      <c r="AC62" s="304"/>
      <c r="AD62" s="305">
        <f>SUM(AD63:AD71)</f>
        <v>54.249593679488108</v>
      </c>
      <c r="AE62" s="305">
        <f>SUM(AE63:AE71)</f>
        <v>54.001637761483323</v>
      </c>
      <c r="AF62" s="305">
        <f>SUM(AF63:AF71)</f>
        <v>48.366942650509074</v>
      </c>
      <c r="AG62" s="304"/>
      <c r="AH62" s="305">
        <f>SUM(AH63:AH71)</f>
        <v>34.170641603508152</v>
      </c>
      <c r="AI62" s="305">
        <f>SUM(AI63:AI71)</f>
        <v>31.929209275286969</v>
      </c>
      <c r="AJ62" s="305">
        <f>SUM(AJ63:AJ71)</f>
        <v>18.21759545567507</v>
      </c>
      <c r="AK62" s="304"/>
      <c r="AL62" s="305">
        <f>SUM(AL63:AL71)</f>
        <v>11.539446526035324</v>
      </c>
      <c r="AM62" s="305">
        <f>SUM(AM63:AM71)</f>
        <v>10.706348370711378</v>
      </c>
      <c r="AN62" s="305">
        <f>SUM(AN63:AN71)</f>
        <v>10.131099954423359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30.317790753445223</v>
      </c>
      <c r="C63" s="304">
        <f t="shared" ref="C63:C71" si="73">SUM(G63,K63,O63,S63,W63,AA63,AE63,AI63,AM63)</f>
        <v>29.47974428561605</v>
      </c>
      <c r="D63" s="304">
        <f t="shared" ref="D63:D71" si="74">SUM(H63,L63,P63,T63,X63,AB63,AF63,AJ63,AN63)</f>
        <v>33.405547177435047</v>
      </c>
      <c r="E63" s="304"/>
      <c r="F63" s="304">
        <v>0.13117039580379103</v>
      </c>
      <c r="G63" s="304">
        <v>0.15711800484352631</v>
      </c>
      <c r="H63" s="304">
        <v>0.25052470602355759</v>
      </c>
      <c r="I63" s="304"/>
      <c r="J63" s="304">
        <v>2.1548674829284722</v>
      </c>
      <c r="K63" s="304">
        <v>2.3978380129408992</v>
      </c>
      <c r="L63" s="304">
        <v>3.5230103242836095</v>
      </c>
      <c r="M63" s="304"/>
      <c r="N63" s="304">
        <v>7.5430817427627161</v>
      </c>
      <c r="O63" s="304">
        <v>7.7049488302911762</v>
      </c>
      <c r="P63" s="304">
        <v>9.9902688844468059</v>
      </c>
      <c r="Q63" s="304"/>
      <c r="R63" s="304">
        <v>1.5689439423464373</v>
      </c>
      <c r="S63" s="304">
        <v>1.5322709896989652</v>
      </c>
      <c r="T63" s="304">
        <v>1.9956298267004644</v>
      </c>
      <c r="U63" s="304"/>
      <c r="V63" s="304">
        <v>1.9620021530307885</v>
      </c>
      <c r="W63" s="304">
        <v>1.8926908163944804</v>
      </c>
      <c r="X63" s="304">
        <v>2.3024449011927386</v>
      </c>
      <c r="Y63" s="304"/>
      <c r="Z63" s="304">
        <v>6.1595113690894516</v>
      </c>
      <c r="AA63" s="304">
        <v>5.7058184305824335</v>
      </c>
      <c r="AB63" s="304">
        <v>6.6312284764203859</v>
      </c>
      <c r="AC63" s="304"/>
      <c r="AD63" s="304">
        <v>6.0810105146188134</v>
      </c>
      <c r="AE63" s="304">
        <v>5.5765763018833763</v>
      </c>
      <c r="AF63" s="304">
        <v>5.0252360323120016</v>
      </c>
      <c r="AG63" s="304"/>
      <c r="AH63" s="304">
        <v>4.2326816402905134</v>
      </c>
      <c r="AI63" s="304">
        <v>4.0425499297834353</v>
      </c>
      <c r="AJ63" s="304">
        <v>3.0811458037776109</v>
      </c>
      <c r="AK63" s="304"/>
      <c r="AL63" s="304">
        <v>0.48452151257424037</v>
      </c>
      <c r="AM63" s="304">
        <v>0.46993296919775573</v>
      </c>
      <c r="AN63" s="304">
        <v>0.60605822227787431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19.481305841194956</v>
      </c>
      <c r="C64" s="304">
        <f t="shared" si="73"/>
        <v>22.086504956915558</v>
      </c>
      <c r="D64" s="304">
        <f t="shared" si="74"/>
        <v>25.700712229809895</v>
      </c>
      <c r="E64" s="304"/>
      <c r="F64" s="304">
        <v>0.35442697898802356</v>
      </c>
      <c r="G64" s="304">
        <v>0.47201895218918416</v>
      </c>
      <c r="H64" s="304">
        <v>0.74157847315290648</v>
      </c>
      <c r="I64" s="304"/>
      <c r="J64" s="304">
        <v>2.3271353552348453</v>
      </c>
      <c r="K64" s="304">
        <v>2.9973386345033672</v>
      </c>
      <c r="L64" s="304">
        <v>4.3868153312553879</v>
      </c>
      <c r="M64" s="304"/>
      <c r="N64" s="304">
        <v>5.4770528413667794</v>
      </c>
      <c r="O64" s="304">
        <v>6.4561911757002184</v>
      </c>
      <c r="P64" s="304">
        <v>8.265436202366983</v>
      </c>
      <c r="Q64" s="304"/>
      <c r="R64" s="304">
        <v>0.83085127268469927</v>
      </c>
      <c r="S64" s="304">
        <v>0.86540089798846964</v>
      </c>
      <c r="T64" s="304">
        <v>0.98126943781266784</v>
      </c>
      <c r="U64" s="304"/>
      <c r="V64" s="304">
        <v>1.0971751440116349</v>
      </c>
      <c r="W64" s="304">
        <v>1.2386371624255768</v>
      </c>
      <c r="X64" s="304">
        <v>1.5376528685719906</v>
      </c>
      <c r="Y64" s="304"/>
      <c r="Z64" s="304">
        <v>4.1199839587510017</v>
      </c>
      <c r="AA64" s="304">
        <v>4.5303782423979797</v>
      </c>
      <c r="AB64" s="304">
        <v>5.2965610745081868</v>
      </c>
      <c r="AC64" s="304"/>
      <c r="AD64" s="304">
        <v>3.0264967796138649</v>
      </c>
      <c r="AE64" s="304">
        <v>3.1015497619281422</v>
      </c>
      <c r="AF64" s="304">
        <v>2.5718720327717439</v>
      </c>
      <c r="AG64" s="304"/>
      <c r="AH64" s="304">
        <v>1.8575138002949148</v>
      </c>
      <c r="AI64" s="304">
        <v>1.9965805532091125</v>
      </c>
      <c r="AJ64" s="304">
        <v>1.1487858957404689</v>
      </c>
      <c r="AK64" s="304"/>
      <c r="AL64" s="304">
        <v>0.39066971024919189</v>
      </c>
      <c r="AM64" s="304">
        <v>0.42840957657350215</v>
      </c>
      <c r="AN64" s="304">
        <v>0.77074091362955566</v>
      </c>
    </row>
    <row r="65" spans="1:40" x14ac:dyDescent="0.2">
      <c r="A65" s="13" t="str">
        <f t="shared" si="72"/>
        <v>Associate professional occupations</v>
      </c>
      <c r="B65" s="304">
        <f t="shared" si="75"/>
        <v>19.545947923616797</v>
      </c>
      <c r="C65" s="304">
        <f t="shared" si="73"/>
        <v>20.389549252627933</v>
      </c>
      <c r="D65" s="304">
        <f t="shared" si="74"/>
        <v>23.112026480504884</v>
      </c>
      <c r="E65" s="304"/>
      <c r="F65" s="304">
        <v>0.1322593483079397</v>
      </c>
      <c r="G65" s="304">
        <v>0.16134280901237677</v>
      </c>
      <c r="H65" s="304">
        <v>0.23528752902934766</v>
      </c>
      <c r="I65" s="304"/>
      <c r="J65" s="304">
        <v>1.1829911967888624</v>
      </c>
      <c r="K65" s="304">
        <v>1.3882149516702944</v>
      </c>
      <c r="L65" s="304">
        <v>1.9235370085423187</v>
      </c>
      <c r="M65" s="304"/>
      <c r="N65" s="304">
        <v>4.3298136595574741</v>
      </c>
      <c r="O65" s="304">
        <v>4.6648421853815378</v>
      </c>
      <c r="P65" s="304">
        <v>5.860941816138233</v>
      </c>
      <c r="Q65" s="304"/>
      <c r="R65" s="304">
        <v>1.0238272318878956</v>
      </c>
      <c r="S65" s="304">
        <v>1.1070831530513008</v>
      </c>
      <c r="T65" s="304">
        <v>1.4272599295232833</v>
      </c>
      <c r="U65" s="304"/>
      <c r="V65" s="304">
        <v>1.2940885826527604</v>
      </c>
      <c r="W65" s="304">
        <v>1.4097524120614127</v>
      </c>
      <c r="X65" s="304">
        <v>1.80925964211448</v>
      </c>
      <c r="Y65" s="304"/>
      <c r="Z65" s="304">
        <v>4.7461076393166151</v>
      </c>
      <c r="AA65" s="304">
        <v>4.878055319755771</v>
      </c>
      <c r="AB65" s="304">
        <v>5.7660880107336414</v>
      </c>
      <c r="AC65" s="304"/>
      <c r="AD65" s="304">
        <v>4.1358222846901072</v>
      </c>
      <c r="AE65" s="304">
        <v>4.345855668834492</v>
      </c>
      <c r="AF65" s="304">
        <v>4.3687556437284476</v>
      </c>
      <c r="AG65" s="304"/>
      <c r="AH65" s="304">
        <v>2.1859497016625409</v>
      </c>
      <c r="AI65" s="304">
        <v>1.9890488762190699</v>
      </c>
      <c r="AJ65" s="304">
        <v>1.0626943244366365</v>
      </c>
      <c r="AK65" s="304"/>
      <c r="AL65" s="304">
        <v>0.51508827875260377</v>
      </c>
      <c r="AM65" s="304">
        <v>0.44535387664167786</v>
      </c>
      <c r="AN65" s="304">
        <v>0.65820257625849721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20.115064066305983</v>
      </c>
      <c r="C66" s="304">
        <f t="shared" si="73"/>
        <v>21.681740610865432</v>
      </c>
      <c r="D66" s="304">
        <f t="shared" si="74"/>
        <v>22.554478939664001</v>
      </c>
      <c r="E66" s="304"/>
      <c r="F66" s="304">
        <v>5.5724129861034671E-2</v>
      </c>
      <c r="G66" s="304">
        <v>8.1799659491927232E-2</v>
      </c>
      <c r="H66" s="304">
        <v>0.14279017655134157</v>
      </c>
      <c r="I66" s="304"/>
      <c r="J66" s="304">
        <v>0.99128664392516441</v>
      </c>
      <c r="K66" s="304">
        <v>1.3185950534040791</v>
      </c>
      <c r="L66" s="304">
        <v>2.0980358693736489</v>
      </c>
      <c r="M66" s="304"/>
      <c r="N66" s="304">
        <v>3.3945820853978983</v>
      </c>
      <c r="O66" s="304">
        <v>4.3013258082549815</v>
      </c>
      <c r="P66" s="304">
        <v>6.0415862400526876</v>
      </c>
      <c r="Q66" s="304"/>
      <c r="R66" s="304">
        <v>1.1102542601609022</v>
      </c>
      <c r="S66" s="304">
        <v>1.321214344069483</v>
      </c>
      <c r="T66" s="304">
        <v>1.7152962407405241</v>
      </c>
      <c r="U66" s="304"/>
      <c r="V66" s="304">
        <v>1.0381702607058727</v>
      </c>
      <c r="W66" s="304">
        <v>1.1160196910570443</v>
      </c>
      <c r="X66" s="304">
        <v>1.3491815007296977</v>
      </c>
      <c r="Y66" s="304"/>
      <c r="Z66" s="304">
        <v>5.0487034395095627</v>
      </c>
      <c r="AA66" s="304">
        <v>5.3896820908220802</v>
      </c>
      <c r="AB66" s="304">
        <v>5.4891039393174799</v>
      </c>
      <c r="AC66" s="304"/>
      <c r="AD66" s="304">
        <v>5.6704925704070623</v>
      </c>
      <c r="AE66" s="304">
        <v>6.1657541652175993</v>
      </c>
      <c r="AF66" s="304">
        <v>5.2712628192718594</v>
      </c>
      <c r="AG66" s="304"/>
      <c r="AH66" s="304">
        <v>2.4376865216585366</v>
      </c>
      <c r="AI66" s="304">
        <v>1.7258180051215639</v>
      </c>
      <c r="AJ66" s="304">
        <v>0.27510060933273478</v>
      </c>
      <c r="AK66" s="304"/>
      <c r="AL66" s="304">
        <v>0.36816415467994956</v>
      </c>
      <c r="AM66" s="304">
        <v>0.26153179342667288</v>
      </c>
      <c r="AN66" s="304">
        <v>0.17212154429402649</v>
      </c>
    </row>
    <row r="67" spans="1:40" x14ac:dyDescent="0.2">
      <c r="A67" s="13" t="str">
        <f t="shared" si="72"/>
        <v>Skilled trades occupations</v>
      </c>
      <c r="B67" s="304">
        <f t="shared" si="75"/>
        <v>19.199220501958706</v>
      </c>
      <c r="C67" s="304">
        <f t="shared" si="73"/>
        <v>20.154623658867823</v>
      </c>
      <c r="D67" s="304">
        <f t="shared" si="74"/>
        <v>20.583054426794998</v>
      </c>
      <c r="E67" s="304"/>
      <c r="F67" s="304">
        <v>1.0887583542144285E-2</v>
      </c>
      <c r="G67" s="304">
        <v>1.4257763585895493E-2</v>
      </c>
      <c r="H67" s="304">
        <v>2.3175124602422582E-2</v>
      </c>
      <c r="I67" s="304"/>
      <c r="J67" s="304">
        <v>0.3917523105257073</v>
      </c>
      <c r="K67" s="304">
        <v>0.51636803687534716</v>
      </c>
      <c r="L67" s="304">
        <v>0.88587178468111349</v>
      </c>
      <c r="M67" s="304"/>
      <c r="N67" s="304">
        <v>1.2522434370816053</v>
      </c>
      <c r="O67" s="304">
        <v>1.5596335092874174</v>
      </c>
      <c r="P67" s="304">
        <v>2.121534675477351</v>
      </c>
      <c r="Q67" s="304"/>
      <c r="R67" s="304">
        <v>0.59785363902100408</v>
      </c>
      <c r="S67" s="304">
        <v>0.65423861947413442</v>
      </c>
      <c r="T67" s="304">
        <v>0.83216545278174547</v>
      </c>
      <c r="U67" s="304"/>
      <c r="V67" s="304">
        <v>1.0914810524319514</v>
      </c>
      <c r="W67" s="304">
        <v>1.2310304075536282</v>
      </c>
      <c r="X67" s="304">
        <v>1.5526778453010417</v>
      </c>
      <c r="Y67" s="304"/>
      <c r="Z67" s="304">
        <v>6.6401297829465484</v>
      </c>
      <c r="AA67" s="304">
        <v>7.1607468411669979</v>
      </c>
      <c r="AB67" s="304">
        <v>7.9675707803335456</v>
      </c>
      <c r="AC67" s="304"/>
      <c r="AD67" s="304">
        <v>4.4085533427037618</v>
      </c>
      <c r="AE67" s="304">
        <v>4.1276064359446627</v>
      </c>
      <c r="AF67" s="304">
        <v>3.7232727760782862</v>
      </c>
      <c r="AG67" s="304"/>
      <c r="AH67" s="304">
        <v>3.4733002071724477</v>
      </c>
      <c r="AI67" s="304">
        <v>3.7920454914762258</v>
      </c>
      <c r="AJ67" s="304">
        <v>2.885602847502009</v>
      </c>
      <c r="AK67" s="304"/>
      <c r="AL67" s="304">
        <v>1.3330191465335361</v>
      </c>
      <c r="AM67" s="304">
        <v>1.0986965535035129</v>
      </c>
      <c r="AN67" s="304">
        <v>0.59118314003748362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6.8372556297019145</v>
      </c>
      <c r="C68" s="304">
        <f t="shared" si="73"/>
        <v>6.724389681667974</v>
      </c>
      <c r="D68" s="304">
        <f t="shared" si="74"/>
        <v>8.0810621458504244</v>
      </c>
      <c r="E68" s="304"/>
      <c r="F68" s="304">
        <v>1.0694444237577882E-2</v>
      </c>
      <c r="G68" s="304">
        <v>1.3989447770374936E-2</v>
      </c>
      <c r="H68" s="304">
        <v>2.201952043609513E-2</v>
      </c>
      <c r="I68" s="304"/>
      <c r="J68" s="304">
        <v>0.16615513218819528</v>
      </c>
      <c r="K68" s="304">
        <v>0.19143691528853954</v>
      </c>
      <c r="L68" s="304">
        <v>0.29043519844254823</v>
      </c>
      <c r="M68" s="304"/>
      <c r="N68" s="304">
        <v>0.91386355796634466</v>
      </c>
      <c r="O68" s="304">
        <v>0.96400263560972288</v>
      </c>
      <c r="P68" s="304">
        <v>1.2777418309694142</v>
      </c>
      <c r="Q68" s="304"/>
      <c r="R68" s="304">
        <v>0.79164307489861274</v>
      </c>
      <c r="S68" s="304">
        <v>0.88032265607761306</v>
      </c>
      <c r="T68" s="304">
        <v>1.3086677428342197</v>
      </c>
      <c r="U68" s="304"/>
      <c r="V68" s="304">
        <v>0.74259834036701278</v>
      </c>
      <c r="W68" s="304">
        <v>0.78400895717434615</v>
      </c>
      <c r="X68" s="304">
        <v>1.1599469666509901</v>
      </c>
      <c r="Y68" s="304"/>
      <c r="Z68" s="304">
        <v>1.2717166139439715</v>
      </c>
      <c r="AA68" s="304">
        <v>1.1509034430415226</v>
      </c>
      <c r="AB68" s="304">
        <v>1.2927433316418904</v>
      </c>
      <c r="AC68" s="304"/>
      <c r="AD68" s="304">
        <v>1.6221687017720412</v>
      </c>
      <c r="AE68" s="304">
        <v>1.559562827827532</v>
      </c>
      <c r="AF68" s="304">
        <v>1.6879662981143908</v>
      </c>
      <c r="AG68" s="304"/>
      <c r="AH68" s="304">
        <v>0.87515307284907518</v>
      </c>
      <c r="AI68" s="304">
        <v>0.87102948722476681</v>
      </c>
      <c r="AJ68" s="304">
        <v>0.71059054966480806</v>
      </c>
      <c r="AK68" s="304"/>
      <c r="AL68" s="304">
        <v>0.44326269147908248</v>
      </c>
      <c r="AM68" s="304">
        <v>0.30913331165355551</v>
      </c>
      <c r="AN68" s="304">
        <v>0.33095070709606783</v>
      </c>
    </row>
    <row r="69" spans="1:40" x14ac:dyDescent="0.2">
      <c r="A69" s="13" t="str">
        <f t="shared" si="72"/>
        <v>Sales and customer service occupations</v>
      </c>
      <c r="B69" s="304">
        <f t="shared" si="75"/>
        <v>46.838930274262076</v>
      </c>
      <c r="C69" s="304">
        <f t="shared" si="73"/>
        <v>46.826494847983952</v>
      </c>
      <c r="D69" s="304">
        <f t="shared" si="74"/>
        <v>46.385828032839946</v>
      </c>
      <c r="E69" s="304"/>
      <c r="F69" s="304">
        <v>6.3690735432134632E-2</v>
      </c>
      <c r="G69" s="304">
        <v>7.2237460843242965E-2</v>
      </c>
      <c r="H69" s="304">
        <v>0.10325740032755072</v>
      </c>
      <c r="I69" s="304"/>
      <c r="J69" s="304">
        <v>1.4879114097590109</v>
      </c>
      <c r="K69" s="304">
        <v>1.8674398740413025</v>
      </c>
      <c r="L69" s="304">
        <v>2.8914166930341256</v>
      </c>
      <c r="M69" s="304"/>
      <c r="N69" s="304">
        <v>6.2644213630207153</v>
      </c>
      <c r="O69" s="304">
        <v>7.14081697329694</v>
      </c>
      <c r="P69" s="304">
        <v>9.5751254337273242</v>
      </c>
      <c r="Q69" s="304"/>
      <c r="R69" s="304">
        <v>1.8980410932718188</v>
      </c>
      <c r="S69" s="304">
        <v>2.0477453730719293</v>
      </c>
      <c r="T69" s="304">
        <v>2.531595689110389</v>
      </c>
      <c r="U69" s="304"/>
      <c r="V69" s="304">
        <v>1.5807073439732822</v>
      </c>
      <c r="W69" s="304">
        <v>1.5650221306743526</v>
      </c>
      <c r="X69" s="304">
        <v>1.9198219703737522</v>
      </c>
      <c r="Y69" s="304"/>
      <c r="Z69" s="304">
        <v>13.931797881445583</v>
      </c>
      <c r="AA69" s="304">
        <v>14.069158221392868</v>
      </c>
      <c r="AB69" s="304">
        <v>15.18469147401893</v>
      </c>
      <c r="AC69" s="304"/>
      <c r="AD69" s="304">
        <v>11.735735604725303</v>
      </c>
      <c r="AE69" s="304">
        <v>11.263473483198061</v>
      </c>
      <c r="AF69" s="304">
        <v>9.4401623988313617</v>
      </c>
      <c r="AG69" s="304"/>
      <c r="AH69" s="304">
        <v>7.3263065262922646</v>
      </c>
      <c r="AI69" s="304">
        <v>6.5141584129801613</v>
      </c>
      <c r="AJ69" s="304">
        <v>2.9715129306026218</v>
      </c>
      <c r="AK69" s="304"/>
      <c r="AL69" s="304">
        <v>2.550318316341964</v>
      </c>
      <c r="AM69" s="304">
        <v>2.2864429184850956</v>
      </c>
      <c r="AN69" s="304">
        <v>1.7682440428138875</v>
      </c>
    </row>
    <row r="70" spans="1:40" x14ac:dyDescent="0.2">
      <c r="A70" s="13" t="str">
        <f t="shared" si="72"/>
        <v>Process, plant and machine operatives</v>
      </c>
      <c r="B70" s="304">
        <f t="shared" si="75"/>
        <v>15.44634402742969</v>
      </c>
      <c r="C70" s="304">
        <f t="shared" si="73"/>
        <v>15.882969474184598</v>
      </c>
      <c r="D70" s="304">
        <f t="shared" si="74"/>
        <v>15.687216598430879</v>
      </c>
      <c r="E70" s="304"/>
      <c r="F70" s="304">
        <v>4.4136299541396806E-2</v>
      </c>
      <c r="G70" s="304">
        <v>5.588387376941651E-2</v>
      </c>
      <c r="H70" s="304">
        <v>8.5600171941798295E-2</v>
      </c>
      <c r="I70" s="304"/>
      <c r="J70" s="304">
        <v>0.30794151277913889</v>
      </c>
      <c r="K70" s="304">
        <v>0.36114544717702929</v>
      </c>
      <c r="L70" s="304">
        <v>0.54641689918016789</v>
      </c>
      <c r="M70" s="304"/>
      <c r="N70" s="304">
        <v>0.89200061390062824</v>
      </c>
      <c r="O70" s="304">
        <v>1.1064900589921665</v>
      </c>
      <c r="P70" s="304">
        <v>1.8021495128968603</v>
      </c>
      <c r="Q70" s="304"/>
      <c r="R70" s="304">
        <v>0.36783074710262559</v>
      </c>
      <c r="S70" s="304">
        <v>0.43518276809548989</v>
      </c>
      <c r="T70" s="304">
        <v>0.61201438348033832</v>
      </c>
      <c r="U70" s="304"/>
      <c r="V70" s="304">
        <v>0.64071002560835222</v>
      </c>
      <c r="W70" s="304">
        <v>0.69993034662999842</v>
      </c>
      <c r="X70" s="304">
        <v>0.86608468714535392</v>
      </c>
      <c r="Y70" s="304"/>
      <c r="Z70" s="304">
        <v>3.0385184861427308</v>
      </c>
      <c r="AA70" s="304">
        <v>3.236068317306767</v>
      </c>
      <c r="AB70" s="304">
        <v>3.4558822100518443</v>
      </c>
      <c r="AC70" s="304"/>
      <c r="AD70" s="304">
        <v>4.8771012571931038</v>
      </c>
      <c r="AE70" s="304">
        <v>5.1631104622341866</v>
      </c>
      <c r="AF70" s="304">
        <v>4.9497886898592451</v>
      </c>
      <c r="AG70" s="304"/>
      <c r="AH70" s="304">
        <v>3.6877986601926676</v>
      </c>
      <c r="AI70" s="304">
        <v>3.4771030665443261</v>
      </c>
      <c r="AJ70" s="304">
        <v>2.5222861549093913</v>
      </c>
      <c r="AK70" s="304"/>
      <c r="AL70" s="304">
        <v>1.5903064249690462</v>
      </c>
      <c r="AM70" s="304">
        <v>1.3480551334352178</v>
      </c>
      <c r="AN70" s="304">
        <v>0.8469938889658799</v>
      </c>
    </row>
    <row r="71" spans="1:40" x14ac:dyDescent="0.2">
      <c r="A71" s="13" t="str">
        <f t="shared" si="72"/>
        <v>Elementary occupations</v>
      </c>
      <c r="B71" s="304">
        <f t="shared" si="75"/>
        <v>45.715140982084947</v>
      </c>
      <c r="C71" s="304">
        <f t="shared" si="73"/>
        <v>46.489983231270593</v>
      </c>
      <c r="D71" s="304">
        <f t="shared" si="74"/>
        <v>45.871073968669933</v>
      </c>
      <c r="E71" s="304"/>
      <c r="F71" s="304">
        <v>1.708414470960291E-2</v>
      </c>
      <c r="G71" s="304">
        <v>2.1241049354057257E-2</v>
      </c>
      <c r="H71" s="304">
        <v>2.7581402983097952E-2</v>
      </c>
      <c r="I71" s="304"/>
      <c r="J71" s="304">
        <v>1.3888221793179372</v>
      </c>
      <c r="K71" s="304">
        <v>1.7497900787343941</v>
      </c>
      <c r="L71" s="304">
        <v>2.6602169215555196</v>
      </c>
      <c r="M71" s="304"/>
      <c r="N71" s="304">
        <v>5.1152469973775503</v>
      </c>
      <c r="O71" s="304">
        <v>5.9856678271380765</v>
      </c>
      <c r="P71" s="304">
        <v>8.0701887963831105</v>
      </c>
      <c r="Q71" s="304"/>
      <c r="R71" s="304">
        <v>2.2050513572632657</v>
      </c>
      <c r="S71" s="304">
        <v>2.5964849438015571</v>
      </c>
      <c r="T71" s="304">
        <v>3.5318679151081862</v>
      </c>
      <c r="U71" s="304"/>
      <c r="V71" s="304">
        <v>2.4340747528760587</v>
      </c>
      <c r="W71" s="304">
        <v>2.8571793283096194</v>
      </c>
      <c r="X71" s="304">
        <v>3.7702524337991634</v>
      </c>
      <c r="Y71" s="304"/>
      <c r="Z71" s="304">
        <v>9.9043011632255737</v>
      </c>
      <c r="AA71" s="304">
        <v>9.0018036589949286</v>
      </c>
      <c r="AB71" s="304">
        <v>8.5358592805402438</v>
      </c>
      <c r="AC71" s="304"/>
      <c r="AD71" s="304">
        <v>12.69221262376405</v>
      </c>
      <c r="AE71" s="304">
        <v>12.698148654415272</v>
      </c>
      <c r="AF71" s="304">
        <v>11.328625959541739</v>
      </c>
      <c r="AG71" s="304"/>
      <c r="AH71" s="304">
        <v>8.0942514730951931</v>
      </c>
      <c r="AI71" s="304">
        <v>7.5208754527283039</v>
      </c>
      <c r="AJ71" s="304">
        <v>3.5598763397087887</v>
      </c>
      <c r="AK71" s="304"/>
      <c r="AL71" s="304">
        <v>3.8640962904557092</v>
      </c>
      <c r="AM71" s="304">
        <v>4.0587922377943881</v>
      </c>
      <c r="AN71" s="304">
        <v>4.386604919050086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317.27100000000002</v>
      </c>
      <c r="C74" s="305">
        <f>SUM(C75:C83)</f>
        <v>328.89399999999983</v>
      </c>
      <c r="D74" s="305">
        <f>SUM(D75:D83)</f>
        <v>348.23599999999988</v>
      </c>
      <c r="E74" s="304"/>
      <c r="F74" s="305">
        <f>SUM(F75:F83)</f>
        <v>6.9917392591554011</v>
      </c>
      <c r="G74" s="305">
        <f>SUM(G75:G83)</f>
        <v>8.0616512170232575</v>
      </c>
      <c r="H74" s="305">
        <f>SUM(H75:H83)</f>
        <v>10.339925960887209</v>
      </c>
      <c r="I74" s="304"/>
      <c r="J74" s="305">
        <f>SUM(J75:J83)</f>
        <v>53.86631906313243</v>
      </c>
      <c r="K74" s="305">
        <f>SUM(K75:K83)</f>
        <v>62.817277876158073</v>
      </c>
      <c r="L74" s="305">
        <f>SUM(L75:L83)</f>
        <v>81.065503486172574</v>
      </c>
      <c r="M74" s="304"/>
      <c r="N74" s="305">
        <f>SUM(N75:N83)</f>
        <v>93.945099591284304</v>
      </c>
      <c r="O74" s="305">
        <f>SUM(O75:O83)</f>
        <v>98.976322667813406</v>
      </c>
      <c r="P74" s="305">
        <f>SUM(P75:P83)</f>
        <v>109.0347178413746</v>
      </c>
      <c r="Q74" s="304"/>
      <c r="R74" s="305">
        <f>SUM(R75:R83)</f>
        <v>17.173383850250346</v>
      </c>
      <c r="S74" s="305">
        <f>SUM(S75:S83)</f>
        <v>18.222469155752886</v>
      </c>
      <c r="T74" s="305">
        <f>SUM(T75:T83)</f>
        <v>21.52926875870758</v>
      </c>
      <c r="U74" s="304"/>
      <c r="V74" s="305">
        <f>SUM(V75:V83)</f>
        <v>20.988954935809947</v>
      </c>
      <c r="W74" s="305">
        <f>SUM(W75:W83)</f>
        <v>21.588980193330247</v>
      </c>
      <c r="X74" s="305">
        <f>SUM(X75:X83)</f>
        <v>24.277050571170662</v>
      </c>
      <c r="Y74" s="304"/>
      <c r="Z74" s="305">
        <f>SUM(Z75:Z83)</f>
        <v>45.042725341141598</v>
      </c>
      <c r="AA74" s="305">
        <f>SUM(AA75:AA83)</f>
        <v>40.98667630628519</v>
      </c>
      <c r="AB74" s="305">
        <f>SUM(AB75:AB83)</f>
        <v>36.512890728719746</v>
      </c>
      <c r="AC74" s="304"/>
      <c r="AD74" s="305">
        <f>SUM(AD75:AD83)</f>
        <v>41.098270201024356</v>
      </c>
      <c r="AE74" s="305">
        <f>SUM(AE75:AE83)</f>
        <v>39.396312881870465</v>
      </c>
      <c r="AF74" s="305">
        <f>SUM(AF75:AF83)</f>
        <v>32.250547164771895</v>
      </c>
      <c r="AG74" s="304"/>
      <c r="AH74" s="305">
        <f>SUM(AH75:AH83)</f>
        <v>28.844604218807973</v>
      </c>
      <c r="AI74" s="305">
        <f>SUM(AI75:AI83)</f>
        <v>28.978244891320465</v>
      </c>
      <c r="AJ74" s="305">
        <f>SUM(AJ75:AJ83)</f>
        <v>22.961740273512568</v>
      </c>
      <c r="AK74" s="304"/>
      <c r="AL74" s="305">
        <f>SUM(AL75:AL83)</f>
        <v>9.3199035393936178</v>
      </c>
      <c r="AM74" s="305">
        <f>SUM(AM75:AM83)</f>
        <v>9.8660648104459163</v>
      </c>
      <c r="AN74" s="305">
        <f>SUM(AN75:AN83)</f>
        <v>10.264355214683022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49.773448390026239</v>
      </c>
      <c r="C75" s="305">
        <f t="shared" ref="C75:C83" si="77">SUM(G75,K75,O75,S75,W75,AA75,AE75,AI75,AM75)</f>
        <v>47.854095461643645</v>
      </c>
      <c r="D75" s="305">
        <f t="shared" ref="D75:D83" si="78">SUM(H75,L75,P75,T75,X75,AB75,AF75,AJ75,AN75)</f>
        <v>52.502306476497544</v>
      </c>
      <c r="E75" s="304"/>
      <c r="F75" s="304">
        <v>1.2716065657786262</v>
      </c>
      <c r="G75" s="304">
        <v>1.3481379005880878</v>
      </c>
      <c r="H75" s="304">
        <v>1.7909348457684524</v>
      </c>
      <c r="I75" s="304"/>
      <c r="J75" s="304">
        <v>8.5356714704477294</v>
      </c>
      <c r="K75" s="304">
        <v>8.9509293777702421</v>
      </c>
      <c r="L75" s="304">
        <v>11.682683725994689</v>
      </c>
      <c r="M75" s="304"/>
      <c r="N75" s="304">
        <v>16.103681621932104</v>
      </c>
      <c r="O75" s="304">
        <v>15.276377180394769</v>
      </c>
      <c r="P75" s="304">
        <v>16.942260082836636</v>
      </c>
      <c r="Q75" s="304"/>
      <c r="R75" s="304">
        <v>2.509053983223851</v>
      </c>
      <c r="S75" s="304">
        <v>2.3820744956094737</v>
      </c>
      <c r="T75" s="304">
        <v>2.7341864433029488</v>
      </c>
      <c r="U75" s="304"/>
      <c r="V75" s="304">
        <v>4.2541252053601868</v>
      </c>
      <c r="W75" s="304">
        <v>4.0699607585517708</v>
      </c>
      <c r="X75" s="304">
        <v>4.653210048016823</v>
      </c>
      <c r="Y75" s="304"/>
      <c r="Z75" s="304">
        <v>7.3442039060678583</v>
      </c>
      <c r="AA75" s="304">
        <v>6.2290961204370747</v>
      </c>
      <c r="AB75" s="304">
        <v>6.0726806480983537</v>
      </c>
      <c r="AC75" s="304"/>
      <c r="AD75" s="304">
        <v>5.8014929307630965</v>
      </c>
      <c r="AE75" s="304">
        <v>5.5579042427628185</v>
      </c>
      <c r="AF75" s="304">
        <v>4.960585801499918</v>
      </c>
      <c r="AG75" s="304"/>
      <c r="AH75" s="304">
        <v>3.1484648682039995</v>
      </c>
      <c r="AI75" s="304">
        <v>3.1324490177967621</v>
      </c>
      <c r="AJ75" s="304">
        <v>2.5190911227588479</v>
      </c>
      <c r="AK75" s="304"/>
      <c r="AL75" s="304">
        <v>0.805147838248776</v>
      </c>
      <c r="AM75" s="304">
        <v>0.9071663677326528</v>
      </c>
      <c r="AN75" s="304">
        <v>1.1466737582208786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94.54882392006779</v>
      </c>
      <c r="C76" s="305">
        <f t="shared" si="77"/>
        <v>106.22812554873515</v>
      </c>
      <c r="D76" s="305">
        <f>SUM(H76,L76,P76,T76,X76,AB76,AF76,AJ76,AN76)</f>
        <v>117.24796454922028</v>
      </c>
      <c r="E76" s="304"/>
      <c r="F76" s="304">
        <v>3.9602614130415006</v>
      </c>
      <c r="G76" s="304">
        <v>4.6788375865693101</v>
      </c>
      <c r="H76" s="304">
        <v>5.8116011920887969</v>
      </c>
      <c r="I76" s="304"/>
      <c r="J76" s="304">
        <v>26.128879480137289</v>
      </c>
      <c r="K76" s="304">
        <v>31.700557002729688</v>
      </c>
      <c r="L76" s="304">
        <v>40.525890853586532</v>
      </c>
      <c r="M76" s="304"/>
      <c r="N76" s="304">
        <v>36.88057091731369</v>
      </c>
      <c r="O76" s="304">
        <v>40.13633473658652</v>
      </c>
      <c r="P76" s="304">
        <v>41.439352674345038</v>
      </c>
      <c r="Q76" s="304"/>
      <c r="R76" s="304">
        <v>3.4825048874287488</v>
      </c>
      <c r="S76" s="304">
        <v>3.9273101914013666</v>
      </c>
      <c r="T76" s="304">
        <v>4.4872703810824559</v>
      </c>
      <c r="U76" s="304"/>
      <c r="V76" s="304">
        <v>5.8732075042241574</v>
      </c>
      <c r="W76" s="304">
        <v>6.2808818664061965</v>
      </c>
      <c r="X76" s="304">
        <v>6.8053269987439897</v>
      </c>
      <c r="Y76" s="304"/>
      <c r="Z76" s="304">
        <v>7.6547483384672734</v>
      </c>
      <c r="AA76" s="304">
        <v>7.2553587919879323</v>
      </c>
      <c r="AB76" s="304">
        <v>6.7458879177233042</v>
      </c>
      <c r="AC76" s="304"/>
      <c r="AD76" s="304">
        <v>6.0131503749413637</v>
      </c>
      <c r="AE76" s="304">
        <v>6.4680539577859442</v>
      </c>
      <c r="AF76" s="304">
        <v>5.921462281423147</v>
      </c>
      <c r="AG76" s="304"/>
      <c r="AH76" s="304">
        <v>3.6925131701176523</v>
      </c>
      <c r="AI76" s="304">
        <v>4.2723630069196128</v>
      </c>
      <c r="AJ76" s="304">
        <v>3.1866146811484599</v>
      </c>
      <c r="AK76" s="304"/>
      <c r="AL76" s="304">
        <v>0.86298783439612103</v>
      </c>
      <c r="AM76" s="304">
        <v>1.5084284083485964</v>
      </c>
      <c r="AN76" s="304">
        <v>2.3245575690785665</v>
      </c>
    </row>
    <row r="77" spans="1:40" x14ac:dyDescent="0.2">
      <c r="A77" s="13" t="str">
        <f t="shared" si="76"/>
        <v>Associate professional occupations</v>
      </c>
      <c r="B77" s="305">
        <f t="shared" si="79"/>
        <v>60.557920831679496</v>
      </c>
      <c r="C77" s="305">
        <f t="shared" si="77"/>
        <v>60.042283892633129</v>
      </c>
      <c r="D77" s="305">
        <f t="shared" si="78"/>
        <v>64.309234280733378</v>
      </c>
      <c r="E77" s="304"/>
      <c r="F77" s="304">
        <v>1.2490315507985124</v>
      </c>
      <c r="G77" s="304">
        <v>1.4038791645789603</v>
      </c>
      <c r="H77" s="304">
        <v>1.8814416976122619</v>
      </c>
      <c r="I77" s="304"/>
      <c r="J77" s="304">
        <v>12.084769901840025</v>
      </c>
      <c r="K77" s="304">
        <v>13.411409008502776</v>
      </c>
      <c r="L77" s="304">
        <v>17.307527264430711</v>
      </c>
      <c r="M77" s="304"/>
      <c r="N77" s="304">
        <v>22.02636222677285</v>
      </c>
      <c r="O77" s="304">
        <v>21.861975117573103</v>
      </c>
      <c r="P77" s="304">
        <v>23.633607751713303</v>
      </c>
      <c r="Q77" s="304"/>
      <c r="R77" s="304">
        <v>3.6414219172229694</v>
      </c>
      <c r="S77" s="304">
        <v>3.7081107132344164</v>
      </c>
      <c r="T77" s="304">
        <v>4.4030266207080855</v>
      </c>
      <c r="U77" s="304"/>
      <c r="V77" s="304">
        <v>3.7368459959090505</v>
      </c>
      <c r="W77" s="304">
        <v>3.5889851240459976</v>
      </c>
      <c r="X77" s="304">
        <v>3.6166076947730206</v>
      </c>
      <c r="Y77" s="304"/>
      <c r="Z77" s="304">
        <v>7.7122693663285302</v>
      </c>
      <c r="AA77" s="304">
        <v>6.6982797613273428</v>
      </c>
      <c r="AB77" s="304">
        <v>5.7713754953309788</v>
      </c>
      <c r="AC77" s="304"/>
      <c r="AD77" s="304">
        <v>5.5061180147416824</v>
      </c>
      <c r="AE77" s="304">
        <v>4.7390643757737134</v>
      </c>
      <c r="AF77" s="304">
        <v>3.3821280763407233</v>
      </c>
      <c r="AG77" s="304"/>
      <c r="AH77" s="304">
        <v>3.6448004446624673</v>
      </c>
      <c r="AI77" s="304">
        <v>3.3743815974179037</v>
      </c>
      <c r="AJ77" s="304">
        <v>2.5805983325995148</v>
      </c>
      <c r="AK77" s="304"/>
      <c r="AL77" s="304">
        <v>0.95630141340341468</v>
      </c>
      <c r="AM77" s="304">
        <v>1.2561990301789179</v>
      </c>
      <c r="AN77" s="304">
        <v>1.7329213472247809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36.149933235907881</v>
      </c>
      <c r="C78" s="305">
        <f t="shared" si="77"/>
        <v>35.549226365422292</v>
      </c>
      <c r="D78" s="305">
        <f t="shared" si="78"/>
        <v>33.381015549463243</v>
      </c>
      <c r="E78" s="304"/>
      <c r="F78" s="304">
        <v>0.25173391541839818</v>
      </c>
      <c r="G78" s="304">
        <v>0.3118126969601368</v>
      </c>
      <c r="H78" s="304">
        <v>0.43265041252544695</v>
      </c>
      <c r="I78" s="304"/>
      <c r="J78" s="304">
        <v>3.0887884815658286</v>
      </c>
      <c r="K78" s="304">
        <v>3.8513646797260095</v>
      </c>
      <c r="L78" s="304">
        <v>5.1733734577502597</v>
      </c>
      <c r="M78" s="304"/>
      <c r="N78" s="304">
        <v>8.7615856479479888</v>
      </c>
      <c r="O78" s="304">
        <v>10.105228366802685</v>
      </c>
      <c r="P78" s="304">
        <v>12.768107470435703</v>
      </c>
      <c r="Q78" s="304"/>
      <c r="R78" s="304">
        <v>2.7336128773039938</v>
      </c>
      <c r="S78" s="304">
        <v>2.9842450695037486</v>
      </c>
      <c r="T78" s="304">
        <v>3.454264911378254</v>
      </c>
      <c r="U78" s="304"/>
      <c r="V78" s="304">
        <v>2.9837918256994724</v>
      </c>
      <c r="W78" s="304">
        <v>3.2494878384909276</v>
      </c>
      <c r="X78" s="304">
        <v>3.7728557644455782</v>
      </c>
      <c r="Y78" s="304"/>
      <c r="Z78" s="304">
        <v>6.449499904718893</v>
      </c>
      <c r="AA78" s="304">
        <v>5.5060967442250996</v>
      </c>
      <c r="AB78" s="304">
        <v>3.0501770926455776</v>
      </c>
      <c r="AC78" s="304"/>
      <c r="AD78" s="304">
        <v>6.6433094406940825</v>
      </c>
      <c r="AE78" s="304">
        <v>5.5884683939683839</v>
      </c>
      <c r="AF78" s="304">
        <v>2.9960385892570596</v>
      </c>
      <c r="AG78" s="304"/>
      <c r="AH78" s="304">
        <v>3.8123649931834422</v>
      </c>
      <c r="AI78" s="304">
        <v>2.4821523590051666</v>
      </c>
      <c r="AJ78" s="304">
        <v>0.62788735610291257</v>
      </c>
      <c r="AK78" s="304"/>
      <c r="AL78" s="304">
        <v>1.4252461493757791</v>
      </c>
      <c r="AM78" s="304">
        <v>1.4703702167401274</v>
      </c>
      <c r="AN78" s="304">
        <v>1.1056604949224558</v>
      </c>
    </row>
    <row r="79" spans="1:40" x14ac:dyDescent="0.2">
      <c r="A79" s="13" t="str">
        <f t="shared" si="76"/>
        <v>Skilled trades occupations</v>
      </c>
      <c r="B79" s="305">
        <f t="shared" si="79"/>
        <v>11.688489685790728</v>
      </c>
      <c r="C79" s="305">
        <f t="shared" si="77"/>
        <v>13.039164726702868</v>
      </c>
      <c r="D79" s="305">
        <f t="shared" si="78"/>
        <v>13.910181439444949</v>
      </c>
      <c r="E79" s="304"/>
      <c r="F79" s="304">
        <v>6.3745536084318224E-2</v>
      </c>
      <c r="G79" s="304">
        <v>8.3252111676924964E-2</v>
      </c>
      <c r="H79" s="304">
        <v>0.11413774327851235</v>
      </c>
      <c r="I79" s="304"/>
      <c r="J79" s="304">
        <v>0.77784074270455494</v>
      </c>
      <c r="K79" s="304">
        <v>1.0237040226915646</v>
      </c>
      <c r="L79" s="304">
        <v>1.3978960836269751</v>
      </c>
      <c r="M79" s="304"/>
      <c r="N79" s="304">
        <v>1.8638524185855441</v>
      </c>
      <c r="O79" s="304">
        <v>2.1793889612232205</v>
      </c>
      <c r="P79" s="304">
        <v>2.8450659199816544</v>
      </c>
      <c r="Q79" s="304"/>
      <c r="R79" s="304">
        <v>0.66263831881318702</v>
      </c>
      <c r="S79" s="304">
        <v>0.75831601214846867</v>
      </c>
      <c r="T79" s="304">
        <v>1.0426371178751161</v>
      </c>
      <c r="U79" s="304"/>
      <c r="V79" s="304">
        <v>0.94488024913209756</v>
      </c>
      <c r="W79" s="304">
        <v>0.97176385904518692</v>
      </c>
      <c r="X79" s="304">
        <v>1.1135307893874742</v>
      </c>
      <c r="Y79" s="304"/>
      <c r="Z79" s="304">
        <v>2.7230616944188517</v>
      </c>
      <c r="AA79" s="304">
        <v>2.7282221571403271</v>
      </c>
      <c r="AB79" s="304">
        <v>2.5431195736113397</v>
      </c>
      <c r="AC79" s="304"/>
      <c r="AD79" s="304">
        <v>2.4551274075265543</v>
      </c>
      <c r="AE79" s="304">
        <v>2.60555981155724</v>
      </c>
      <c r="AF79" s="304">
        <v>2.3229686304175727</v>
      </c>
      <c r="AG79" s="304"/>
      <c r="AH79" s="304">
        <v>1.4713378693308998</v>
      </c>
      <c r="AI79" s="304">
        <v>1.6839489876425748</v>
      </c>
      <c r="AJ79" s="304">
        <v>1.4493569134424247</v>
      </c>
      <c r="AK79" s="304"/>
      <c r="AL79" s="304">
        <v>0.72600544919471988</v>
      </c>
      <c r="AM79" s="304">
        <v>1.0050088035773592</v>
      </c>
      <c r="AN79" s="304">
        <v>1.0814686678238785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21.388075745659073</v>
      </c>
      <c r="C80" s="305">
        <f t="shared" si="77"/>
        <v>21.489248077924366</v>
      </c>
      <c r="D80" s="305">
        <f t="shared" si="78"/>
        <v>22.078670098653813</v>
      </c>
      <c r="E80" s="304"/>
      <c r="F80" s="304">
        <v>2.5119678681853209E-2</v>
      </c>
      <c r="G80" s="304">
        <v>2.9552519801442762E-2</v>
      </c>
      <c r="H80" s="304">
        <v>4.446335093210773E-2</v>
      </c>
      <c r="I80" s="304"/>
      <c r="J80" s="304">
        <v>1.1949881170754979</v>
      </c>
      <c r="K80" s="304">
        <v>1.4699896763627667</v>
      </c>
      <c r="L80" s="304">
        <v>1.9318215890836348</v>
      </c>
      <c r="M80" s="304"/>
      <c r="N80" s="304">
        <v>3.2758717239526738</v>
      </c>
      <c r="O80" s="304">
        <v>3.8705868547920077</v>
      </c>
      <c r="P80" s="304">
        <v>4.9108484446968559</v>
      </c>
      <c r="Q80" s="304"/>
      <c r="R80" s="304">
        <v>1.9793323285852336</v>
      </c>
      <c r="S80" s="304">
        <v>2.1002538463152018</v>
      </c>
      <c r="T80" s="304">
        <v>2.4935288167949921</v>
      </c>
      <c r="U80" s="304"/>
      <c r="V80" s="304">
        <v>1.5384319415672889</v>
      </c>
      <c r="W80" s="304">
        <v>1.6651724908701735</v>
      </c>
      <c r="X80" s="304">
        <v>2.2046404053642248</v>
      </c>
      <c r="Y80" s="304"/>
      <c r="Z80" s="304">
        <v>5.7724514517998893</v>
      </c>
      <c r="AA80" s="304">
        <v>5.4344148829929839</v>
      </c>
      <c r="AB80" s="304">
        <v>5.1623051001322455</v>
      </c>
      <c r="AC80" s="304"/>
      <c r="AD80" s="304">
        <v>4.3500737769685598</v>
      </c>
      <c r="AE80" s="304">
        <v>3.7420020759454471</v>
      </c>
      <c r="AF80" s="304">
        <v>2.7426362131825028</v>
      </c>
      <c r="AG80" s="304"/>
      <c r="AH80" s="304">
        <v>2.6636851193483562</v>
      </c>
      <c r="AI80" s="304">
        <v>2.6254668083401826</v>
      </c>
      <c r="AJ80" s="304">
        <v>2.0677289322046195</v>
      </c>
      <c r="AK80" s="304"/>
      <c r="AL80" s="304">
        <v>0.58812160767971722</v>
      </c>
      <c r="AM80" s="304">
        <v>0.5518089225041628</v>
      </c>
      <c r="AN80" s="304">
        <v>0.52069724626262703</v>
      </c>
    </row>
    <row r="81" spans="1:40" x14ac:dyDescent="0.2">
      <c r="A81" s="13" t="str">
        <f t="shared" si="76"/>
        <v>Sales and customer service occupations</v>
      </c>
      <c r="B81" s="305">
        <f t="shared" si="79"/>
        <v>13.528754393840392</v>
      </c>
      <c r="C81" s="305">
        <f t="shared" si="77"/>
        <v>14.554029275406233</v>
      </c>
      <c r="D81" s="305">
        <f t="shared" si="78"/>
        <v>15.325069402582125</v>
      </c>
      <c r="E81" s="304"/>
      <c r="F81" s="304">
        <v>0.1137455223769081</v>
      </c>
      <c r="G81" s="304">
        <v>0.14096579702790493</v>
      </c>
      <c r="H81" s="304">
        <v>0.18058078666883712</v>
      </c>
      <c r="I81" s="304"/>
      <c r="J81" s="304">
        <v>1.0253323319181566</v>
      </c>
      <c r="K81" s="304">
        <v>1.2555706349457438</v>
      </c>
      <c r="L81" s="304">
        <v>1.6588871967945196</v>
      </c>
      <c r="M81" s="304"/>
      <c r="N81" s="304">
        <v>2.9119314935664442</v>
      </c>
      <c r="O81" s="304">
        <v>3.2320403129341031</v>
      </c>
      <c r="P81" s="304">
        <v>3.8538551033821014</v>
      </c>
      <c r="Q81" s="304"/>
      <c r="R81" s="304">
        <v>0.81865815555670851</v>
      </c>
      <c r="S81" s="304">
        <v>0.94036162545341251</v>
      </c>
      <c r="T81" s="304">
        <v>1.1683004923851545</v>
      </c>
      <c r="U81" s="304"/>
      <c r="V81" s="304">
        <v>0.9033029093734577</v>
      </c>
      <c r="W81" s="304">
        <v>1.0167091423083288</v>
      </c>
      <c r="X81" s="304">
        <v>1.1718024348035905</v>
      </c>
      <c r="Y81" s="304"/>
      <c r="Z81" s="304">
        <v>2.7899169322671331</v>
      </c>
      <c r="AA81" s="304">
        <v>2.7321172984970556</v>
      </c>
      <c r="AB81" s="304">
        <v>2.4223922449312485</v>
      </c>
      <c r="AC81" s="304"/>
      <c r="AD81" s="304">
        <v>2.9460555404284285</v>
      </c>
      <c r="AE81" s="304">
        <v>3.0904991048064625</v>
      </c>
      <c r="AF81" s="304">
        <v>2.7732367079521376</v>
      </c>
      <c r="AG81" s="304"/>
      <c r="AH81" s="304">
        <v>1.4822157035008749</v>
      </c>
      <c r="AI81" s="304">
        <v>1.4435196869233002</v>
      </c>
      <c r="AJ81" s="304">
        <v>1.1010324155578521</v>
      </c>
      <c r="AK81" s="304"/>
      <c r="AL81" s="304">
        <v>0.53759580485227998</v>
      </c>
      <c r="AM81" s="304">
        <v>0.70224567250991898</v>
      </c>
      <c r="AN81" s="304">
        <v>0.9949820201066818</v>
      </c>
    </row>
    <row r="82" spans="1:40" x14ac:dyDescent="0.2">
      <c r="A82" s="13" t="str">
        <f t="shared" si="76"/>
        <v>Process, plant and machine operatives</v>
      </c>
      <c r="B82" s="305">
        <f t="shared" si="79"/>
        <v>5.0697286785561673</v>
      </c>
      <c r="C82" s="305">
        <f t="shared" si="77"/>
        <v>5.4632214723804644</v>
      </c>
      <c r="D82" s="305">
        <f t="shared" si="78"/>
        <v>5.435742593429004</v>
      </c>
      <c r="E82" s="304"/>
      <c r="F82" s="304">
        <v>2.1927802471342774E-2</v>
      </c>
      <c r="G82" s="304">
        <v>2.8073343152936355E-2</v>
      </c>
      <c r="H82" s="304">
        <v>3.4761053015699865E-2</v>
      </c>
      <c r="I82" s="304"/>
      <c r="J82" s="304">
        <v>0.30611208997933154</v>
      </c>
      <c r="K82" s="304">
        <v>0.35070524758642369</v>
      </c>
      <c r="L82" s="304">
        <v>0.46805797122009063</v>
      </c>
      <c r="M82" s="304"/>
      <c r="N82" s="304">
        <v>0.47177449644013081</v>
      </c>
      <c r="O82" s="304">
        <v>0.54210140635041171</v>
      </c>
      <c r="P82" s="304">
        <v>0.61916037287361214</v>
      </c>
      <c r="Q82" s="304"/>
      <c r="R82" s="304">
        <v>0.16856325208280112</v>
      </c>
      <c r="S82" s="304">
        <v>0.21253471220658901</v>
      </c>
      <c r="T82" s="304">
        <v>0.28108641340567581</v>
      </c>
      <c r="U82" s="304"/>
      <c r="V82" s="304">
        <v>0.18594931848489293</v>
      </c>
      <c r="W82" s="304">
        <v>0.2088708684170601</v>
      </c>
      <c r="X82" s="304">
        <v>0.25550766176694406</v>
      </c>
      <c r="Y82" s="304"/>
      <c r="Z82" s="304">
        <v>1.2976716543834679</v>
      </c>
      <c r="AA82" s="304">
        <v>1.4024955541684825</v>
      </c>
      <c r="AB82" s="304">
        <v>1.6134106661866363</v>
      </c>
      <c r="AC82" s="304"/>
      <c r="AD82" s="304">
        <v>0.97785281293687987</v>
      </c>
      <c r="AE82" s="304">
        <v>1.0130641853579501</v>
      </c>
      <c r="AF82" s="304">
        <v>0.92745682333855339</v>
      </c>
      <c r="AG82" s="304"/>
      <c r="AH82" s="304">
        <v>0.94968586780385011</v>
      </c>
      <c r="AI82" s="304">
        <v>0.97149476802382329</v>
      </c>
      <c r="AJ82" s="304">
        <v>0.66742469554383876</v>
      </c>
      <c r="AK82" s="304"/>
      <c r="AL82" s="304">
        <v>0.69019138397347057</v>
      </c>
      <c r="AM82" s="304">
        <v>0.73388138711678741</v>
      </c>
      <c r="AN82" s="304">
        <v>0.56887693607795264</v>
      </c>
    </row>
    <row r="83" spans="1:40" x14ac:dyDescent="0.2">
      <c r="A83" s="39" t="str">
        <f t="shared" si="76"/>
        <v>Elementary occupations</v>
      </c>
      <c r="B83" s="307">
        <f t="shared" si="79"/>
        <v>24.565825118472212</v>
      </c>
      <c r="C83" s="307">
        <f t="shared" si="77"/>
        <v>24.674605179151747</v>
      </c>
      <c r="D83" s="307">
        <f t="shared" si="78"/>
        <v>24.045815609975516</v>
      </c>
      <c r="E83" s="307"/>
      <c r="F83" s="307">
        <v>3.4567274503943181E-2</v>
      </c>
      <c r="G83" s="307">
        <v>3.7140096667553434E-2</v>
      </c>
      <c r="H83" s="307">
        <v>4.9354878997093135E-2</v>
      </c>
      <c r="I83" s="307"/>
      <c r="J83" s="307">
        <v>0.72393644746402097</v>
      </c>
      <c r="K83" s="307">
        <v>0.80304822584285551</v>
      </c>
      <c r="L83" s="307">
        <v>0.91936534368515332</v>
      </c>
      <c r="M83" s="307"/>
      <c r="N83" s="307">
        <v>1.6494690447728786</v>
      </c>
      <c r="O83" s="307">
        <v>1.7722897311565933</v>
      </c>
      <c r="P83" s="307">
        <v>2.0224600211097066</v>
      </c>
      <c r="Q83" s="307"/>
      <c r="R83" s="307">
        <v>1.1775981300328533</v>
      </c>
      <c r="S83" s="307">
        <v>1.2092624898802056</v>
      </c>
      <c r="T83" s="307">
        <v>1.4649675617749036</v>
      </c>
      <c r="U83" s="307"/>
      <c r="V83" s="307">
        <v>0.56841998605933908</v>
      </c>
      <c r="W83" s="307">
        <v>0.53714824519460636</v>
      </c>
      <c r="X83" s="307">
        <v>0.68356877386901438</v>
      </c>
      <c r="Y83" s="307"/>
      <c r="Z83" s="307">
        <v>3.2989020926896964</v>
      </c>
      <c r="AA83" s="307">
        <v>3.0005949955088891</v>
      </c>
      <c r="AB83" s="307">
        <v>3.1315419900600641</v>
      </c>
      <c r="AC83" s="307"/>
      <c r="AD83" s="307">
        <v>6.4050899020237049</v>
      </c>
      <c r="AE83" s="307">
        <v>6.5916967339125092</v>
      </c>
      <c r="AF83" s="307">
        <v>6.2240340413602828</v>
      </c>
      <c r="AG83" s="307"/>
      <c r="AH83" s="307">
        <v>7.9795361826564353</v>
      </c>
      <c r="AI83" s="307">
        <v>8.9924686592511414</v>
      </c>
      <c r="AJ83" s="307">
        <v>8.7620058241540981</v>
      </c>
      <c r="AK83" s="307"/>
      <c r="AL83" s="307">
        <v>2.7283060582693404</v>
      </c>
      <c r="AM83" s="307">
        <v>1.7309560017373928</v>
      </c>
      <c r="AN83" s="307">
        <v>0.78851717496520046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Enterprise M3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198.11599999999996</v>
      </c>
      <c r="C92" s="305">
        <f>SUM(C93:C101)</f>
        <v>203.05900000000005</v>
      </c>
      <c r="D92" s="305">
        <f>SUM(D93:D101)</f>
        <v>205.95900000000006</v>
      </c>
      <c r="E92" s="304"/>
      <c r="F92" s="305">
        <f>SUM(F93:F101)</f>
        <v>6.3835209624814553</v>
      </c>
      <c r="G92" s="305">
        <f>SUM(G93:G101)</f>
        <v>7.3430181958752083</v>
      </c>
      <c r="H92" s="305">
        <f>SUM(H93:H101)</f>
        <v>8.9292498565695571</v>
      </c>
      <c r="I92" s="304"/>
      <c r="J92" s="305">
        <f>SUM(J93:J101)</f>
        <v>38.141330871222529</v>
      </c>
      <c r="K92" s="305">
        <f>SUM(K93:K101)</f>
        <v>43.398207151707574</v>
      </c>
      <c r="L92" s="305">
        <f>SUM(L93:L101)</f>
        <v>51.029759368528545</v>
      </c>
      <c r="M92" s="304"/>
      <c r="N92" s="305">
        <f>SUM(N93:N101)</f>
        <v>49.161745947328633</v>
      </c>
      <c r="O92" s="305">
        <f>SUM(O93:O101)</f>
        <v>52.957589395643694</v>
      </c>
      <c r="P92" s="305">
        <f>SUM(P93:P101)</f>
        <v>58.342951009784201</v>
      </c>
      <c r="Q92" s="304"/>
      <c r="R92" s="305">
        <f>SUM(R93:R101)</f>
        <v>18.762600031435227</v>
      </c>
      <c r="S92" s="305">
        <f>SUM(S93:S101)</f>
        <v>17.00222951888291</v>
      </c>
      <c r="T92" s="305">
        <f>SUM(T93:T101)</f>
        <v>15.54382604913374</v>
      </c>
      <c r="U92" s="304"/>
      <c r="V92" s="305">
        <f>SUM(V93:V101)</f>
        <v>9.7948410738410896</v>
      </c>
      <c r="W92" s="305">
        <f>SUM(W93:W101)</f>
        <v>10.056035218416664</v>
      </c>
      <c r="X92" s="305">
        <f>SUM(X93:X101)</f>
        <v>10.612923576527258</v>
      </c>
      <c r="Y92" s="304"/>
      <c r="Z92" s="305">
        <f>SUM(Z93:Z101)</f>
        <v>38.206254764987577</v>
      </c>
      <c r="AA92" s="305">
        <f>SUM(AA93:AA101)</f>
        <v>38.779279655934985</v>
      </c>
      <c r="AB92" s="305">
        <f>SUM(AB93:AB101)</f>
        <v>38.456557080815053</v>
      </c>
      <c r="AC92" s="304"/>
      <c r="AD92" s="305">
        <f>SUM(AD93:AD101)</f>
        <v>26.139922387812213</v>
      </c>
      <c r="AE92" s="305">
        <f>SUM(AE93:AE101)</f>
        <v>24.575393290007391</v>
      </c>
      <c r="AF92" s="305">
        <f>SUM(AF93:AF101)</f>
        <v>17.331754453819237</v>
      </c>
      <c r="AG92" s="304"/>
      <c r="AH92" s="305">
        <f>SUM(AH93:AH101)</f>
        <v>9.6570503400908034</v>
      </c>
      <c r="AI92" s="305">
        <f>SUM(AI93:AI101)</f>
        <v>7.2667632742395671</v>
      </c>
      <c r="AJ92" s="305">
        <f>SUM(AJ93:AJ101)</f>
        <v>3.6529710696595816</v>
      </c>
      <c r="AK92" s="304"/>
      <c r="AL92" s="305">
        <f>SUM(AL93:AL101)</f>
        <v>1.8687336208004273</v>
      </c>
      <c r="AM92" s="305">
        <f>SUM(AM93:AM101)</f>
        <v>1.6804842992921476</v>
      </c>
      <c r="AN92" s="305">
        <f>SUM(AN93:AN101)</f>
        <v>2.0590075351628565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10.27997180859191</v>
      </c>
      <c r="C93" s="305">
        <f t="shared" ref="C93:D93" si="81">SUM(G93,K93,O93,S93,W93,AA93,AE93,AI93,AM93)</f>
        <v>9.894823598864777</v>
      </c>
      <c r="D93" s="305">
        <f t="shared" si="81"/>
        <v>10.613093990639031</v>
      </c>
      <c r="E93" s="304"/>
      <c r="F93" s="304">
        <v>0.22160401111670475</v>
      </c>
      <c r="G93" s="304">
        <v>0.23817960839609609</v>
      </c>
      <c r="H93" s="304">
        <v>0.29754200433455724</v>
      </c>
      <c r="I93" s="304"/>
      <c r="J93" s="304">
        <v>2.1456937351528138</v>
      </c>
      <c r="K93" s="304">
        <v>2.2118265837411077</v>
      </c>
      <c r="L93" s="304">
        <v>2.5642138133216803</v>
      </c>
      <c r="M93" s="304"/>
      <c r="N93" s="304">
        <v>3.1014595912757912</v>
      </c>
      <c r="O93" s="304">
        <v>3.0680914024530468</v>
      </c>
      <c r="P93" s="304">
        <v>3.4575272496933995</v>
      </c>
      <c r="Q93" s="304"/>
      <c r="R93" s="304">
        <v>1.7626439263839955</v>
      </c>
      <c r="S93" s="304">
        <v>1.6327534902595779</v>
      </c>
      <c r="T93" s="304">
        <v>1.7543047032675489</v>
      </c>
      <c r="U93" s="304"/>
      <c r="V93" s="304">
        <v>0.47689511693277253</v>
      </c>
      <c r="W93" s="304">
        <v>0.40356994257488321</v>
      </c>
      <c r="X93" s="304">
        <v>0.39049158756002272</v>
      </c>
      <c r="Y93" s="304"/>
      <c r="Z93" s="304">
        <v>1.5128548697778599</v>
      </c>
      <c r="AA93" s="304">
        <v>1.3236144323287833</v>
      </c>
      <c r="AB93" s="304">
        <v>1.2361691612241954</v>
      </c>
      <c r="AC93" s="304"/>
      <c r="AD93" s="304">
        <v>0.65148519788509462</v>
      </c>
      <c r="AE93" s="304">
        <v>0.58487310675123905</v>
      </c>
      <c r="AF93" s="304">
        <v>0.49015303781878122</v>
      </c>
      <c r="AG93" s="304"/>
      <c r="AH93" s="304">
        <v>0.26030874407817484</v>
      </c>
      <c r="AI93" s="304">
        <v>0.23080338064037142</v>
      </c>
      <c r="AJ93" s="304">
        <v>0.16774152980217524</v>
      </c>
      <c r="AK93" s="304"/>
      <c r="AL93" s="304">
        <v>0.14702661598870267</v>
      </c>
      <c r="AM93" s="304">
        <v>0.20111165171967268</v>
      </c>
      <c r="AN93" s="304">
        <v>0.2549509036166725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73.829928274997414</v>
      </c>
      <c r="C94" s="305">
        <f t="shared" ref="C94:C101" si="83">SUM(G94,K94,O94,S94,W94,AA94,AE94,AI94,AM94)</f>
        <v>74.387679857541343</v>
      </c>
      <c r="D94" s="305">
        <f t="shared" ref="D94:D101" si="84">SUM(H94,L94,P94,T94,X94,AB94,AF94,AJ94,AN94)</f>
        <v>78.9816597448132</v>
      </c>
      <c r="E94" s="305"/>
      <c r="F94" s="304">
        <v>5.6202422875863736</v>
      </c>
      <c r="G94" s="304">
        <v>6.3941412752225126</v>
      </c>
      <c r="H94" s="304">
        <v>7.6584592596577581</v>
      </c>
      <c r="I94" s="304"/>
      <c r="J94" s="304">
        <v>27.634654539635132</v>
      </c>
      <c r="K94" s="304">
        <v>30.317914194653223</v>
      </c>
      <c r="L94" s="304">
        <v>34.982412452505422</v>
      </c>
      <c r="M94" s="304"/>
      <c r="N94" s="304">
        <v>25.417138652441288</v>
      </c>
      <c r="O94" s="304">
        <v>24.727959685937904</v>
      </c>
      <c r="P94" s="304">
        <v>25.318257768218242</v>
      </c>
      <c r="Q94" s="304"/>
      <c r="R94" s="304">
        <v>4.9418356588246288</v>
      </c>
      <c r="S94" s="304">
        <v>2.8162435212095907</v>
      </c>
      <c r="T94" s="304">
        <v>1.5357452377694887</v>
      </c>
      <c r="U94" s="304"/>
      <c r="V94" s="304">
        <v>1.6653947873055528</v>
      </c>
      <c r="W94" s="304">
        <v>1.685032779334821</v>
      </c>
      <c r="X94" s="304">
        <v>1.7688772528895071</v>
      </c>
      <c r="Y94" s="304"/>
      <c r="Z94" s="304">
        <v>4.3455402997566726</v>
      </c>
      <c r="AA94" s="304">
        <v>4.2358256588040861</v>
      </c>
      <c r="AB94" s="304">
        <v>4.4253808638786527</v>
      </c>
      <c r="AC94" s="304"/>
      <c r="AD94" s="304">
        <v>2.5111573503189817</v>
      </c>
      <c r="AE94" s="304">
        <v>2.3467871501504107</v>
      </c>
      <c r="AF94" s="304">
        <v>1.7927509945003055</v>
      </c>
      <c r="AG94" s="304"/>
      <c r="AH94" s="304">
        <v>1.4855453049395115</v>
      </c>
      <c r="AI94" s="304">
        <v>1.5477891744259566</v>
      </c>
      <c r="AJ94" s="304">
        <v>1.0362372783958482</v>
      </c>
      <c r="AK94" s="304"/>
      <c r="AL94" s="304">
        <v>0.20841939418926306</v>
      </c>
      <c r="AM94" s="304">
        <v>0.31598641780284331</v>
      </c>
      <c r="AN94" s="304">
        <v>0.46353863699797376</v>
      </c>
    </row>
    <row r="95" spans="1:40" x14ac:dyDescent="0.2">
      <c r="A95" s="13" t="str">
        <f t="shared" si="80"/>
        <v>Associate professional occupations</v>
      </c>
      <c r="B95" s="305">
        <f t="shared" si="82"/>
        <v>29.43088974615539</v>
      </c>
      <c r="C95" s="305">
        <f t="shared" si="83"/>
        <v>34.939140503951208</v>
      </c>
      <c r="D95" s="305">
        <f t="shared" si="84"/>
        <v>37.691218966267186</v>
      </c>
      <c r="E95" s="305"/>
      <c r="F95" s="304">
        <v>0.28539828846466037</v>
      </c>
      <c r="G95" s="304">
        <v>0.3870128983056384</v>
      </c>
      <c r="H95" s="304">
        <v>0.54534906527883076</v>
      </c>
      <c r="I95" s="304"/>
      <c r="J95" s="304">
        <v>3.9940798982400727</v>
      </c>
      <c r="K95" s="304">
        <v>5.2293036036587814</v>
      </c>
      <c r="L95" s="304">
        <v>6.5932220333840927</v>
      </c>
      <c r="M95" s="304"/>
      <c r="N95" s="304">
        <v>8.8645937068877654</v>
      </c>
      <c r="O95" s="304">
        <v>11.449305858175805</v>
      </c>
      <c r="P95" s="304">
        <v>13.868200268332547</v>
      </c>
      <c r="Q95" s="304"/>
      <c r="R95" s="304">
        <v>3.630832856734862</v>
      </c>
      <c r="S95" s="304">
        <v>3.7543063418318074</v>
      </c>
      <c r="T95" s="304">
        <v>3.0244061814537049</v>
      </c>
      <c r="U95" s="304"/>
      <c r="V95" s="304">
        <v>1.7818230825892913</v>
      </c>
      <c r="W95" s="304">
        <v>1.8429783776226454</v>
      </c>
      <c r="X95" s="304">
        <v>2.0027717049860798</v>
      </c>
      <c r="Y95" s="304"/>
      <c r="Z95" s="304">
        <v>5.5351888798037052</v>
      </c>
      <c r="AA95" s="304">
        <v>6.5065698310503128</v>
      </c>
      <c r="AB95" s="304">
        <v>7.0770970777310334</v>
      </c>
      <c r="AC95" s="304"/>
      <c r="AD95" s="304">
        <v>3.5009745180986807</v>
      </c>
      <c r="AE95" s="304">
        <v>3.8904631032399704</v>
      </c>
      <c r="AF95" s="304">
        <v>3.0640786784655316</v>
      </c>
      <c r="AG95" s="304"/>
      <c r="AH95" s="304">
        <v>1.5977919376607264</v>
      </c>
      <c r="AI95" s="304">
        <v>1.584672769585433</v>
      </c>
      <c r="AJ95" s="304">
        <v>1.0421862161662521</v>
      </c>
      <c r="AK95" s="304"/>
      <c r="AL95" s="304">
        <v>0.24020657767562811</v>
      </c>
      <c r="AM95" s="304">
        <v>0.29452772048081483</v>
      </c>
      <c r="AN95" s="304">
        <v>0.47390774046911133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20.996991202995847</v>
      </c>
      <c r="C96" s="305">
        <f t="shared" si="83"/>
        <v>20.169795847164153</v>
      </c>
      <c r="D96" s="305">
        <f t="shared" si="84"/>
        <v>15.062542014151177</v>
      </c>
      <c r="E96" s="305"/>
      <c r="F96" s="304">
        <v>0.1484046909702553</v>
      </c>
      <c r="G96" s="304">
        <v>0.18339597453642839</v>
      </c>
      <c r="H96" s="304">
        <v>0.24885687080925162</v>
      </c>
      <c r="I96" s="304"/>
      <c r="J96" s="304">
        <v>1.6607095420706446</v>
      </c>
      <c r="K96" s="304">
        <v>2.1226118612076661</v>
      </c>
      <c r="L96" s="304">
        <v>2.2965345172816014</v>
      </c>
      <c r="M96" s="304"/>
      <c r="N96" s="304">
        <v>4.115225740979632</v>
      </c>
      <c r="O96" s="304">
        <v>4.8179734478433414</v>
      </c>
      <c r="P96" s="304">
        <v>5.2940500241704118</v>
      </c>
      <c r="Q96" s="304"/>
      <c r="R96" s="304">
        <v>2.5397628415508287</v>
      </c>
      <c r="S96" s="304">
        <v>2.9606163884286234</v>
      </c>
      <c r="T96" s="304">
        <v>3.3023636134134127</v>
      </c>
      <c r="U96" s="304"/>
      <c r="V96" s="304">
        <v>1.585162546769026</v>
      </c>
      <c r="W96" s="304">
        <v>1.6787287291236079</v>
      </c>
      <c r="X96" s="304">
        <v>1.6741388710685818</v>
      </c>
      <c r="Y96" s="304"/>
      <c r="Z96" s="304">
        <v>4.6404260264101298</v>
      </c>
      <c r="AA96" s="304">
        <v>4.4360293009053091</v>
      </c>
      <c r="AB96" s="304">
        <v>1.7167996291952534</v>
      </c>
      <c r="AC96" s="304"/>
      <c r="AD96" s="304">
        <v>3.9421678066421477</v>
      </c>
      <c r="AE96" s="304">
        <v>3.0621887812629982</v>
      </c>
      <c r="AF96" s="304">
        <v>0.50201760481726454</v>
      </c>
      <c r="AG96" s="304"/>
      <c r="AH96" s="304">
        <v>2.1126943572357533</v>
      </c>
      <c r="AI96" s="304">
        <v>0.84832116980178662</v>
      </c>
      <c r="AJ96" s="304">
        <v>5.4505164474818448E-3</v>
      </c>
      <c r="AK96" s="304"/>
      <c r="AL96" s="304">
        <v>0.25243765036743365</v>
      </c>
      <c r="AM96" s="304">
        <v>5.9930194054396597E-2</v>
      </c>
      <c r="AN96" s="304">
        <v>2.2330366947916097E-2</v>
      </c>
    </row>
    <row r="97" spans="1:40" x14ac:dyDescent="0.2">
      <c r="A97" s="13" t="str">
        <f t="shared" si="80"/>
        <v>Skilled trades occupations</v>
      </c>
      <c r="B97" s="305">
        <f t="shared" si="82"/>
        <v>2.2000300631591658</v>
      </c>
      <c r="C97" s="305">
        <f t="shared" si="83"/>
        <v>2.121665936687446</v>
      </c>
      <c r="D97" s="305">
        <f t="shared" si="84"/>
        <v>1.7700843083331625</v>
      </c>
      <c r="E97" s="304"/>
      <c r="F97" s="304">
        <v>2.3002370622281228E-2</v>
      </c>
      <c r="G97" s="304">
        <v>2.9560566205490829E-2</v>
      </c>
      <c r="H97" s="304">
        <v>3.7403974815550495E-2</v>
      </c>
      <c r="I97" s="304"/>
      <c r="J97" s="304">
        <v>6.5822614664676274E-2</v>
      </c>
      <c r="K97" s="304">
        <v>8.2542915228658781E-2</v>
      </c>
      <c r="L97" s="304">
        <v>0.12166372683010579</v>
      </c>
      <c r="M97" s="304"/>
      <c r="N97" s="304">
        <v>0.29351523299507859</v>
      </c>
      <c r="O97" s="304">
        <v>0.34516739831387355</v>
      </c>
      <c r="P97" s="304">
        <v>0.38129224269554984</v>
      </c>
      <c r="Q97" s="304"/>
      <c r="R97" s="304">
        <v>0.11818226191942517</v>
      </c>
      <c r="S97" s="304">
        <v>0.12293766565743702</v>
      </c>
      <c r="T97" s="304">
        <v>0.13903260559246389</v>
      </c>
      <c r="U97" s="304"/>
      <c r="V97" s="304">
        <v>0.11257768799446284</v>
      </c>
      <c r="W97" s="304">
        <v>0.12536029027515022</v>
      </c>
      <c r="X97" s="304">
        <v>0.16137868519966747</v>
      </c>
      <c r="Y97" s="304"/>
      <c r="Z97" s="304">
        <v>0.51518297381822675</v>
      </c>
      <c r="AA97" s="304">
        <v>0.43629302988888591</v>
      </c>
      <c r="AB97" s="304">
        <v>0.30551884347716601</v>
      </c>
      <c r="AC97" s="304"/>
      <c r="AD97" s="304">
        <v>0.67646797833364891</v>
      </c>
      <c r="AE97" s="304">
        <v>0.61666063314815611</v>
      </c>
      <c r="AF97" s="304">
        <v>0.35434496129265852</v>
      </c>
      <c r="AG97" s="304"/>
      <c r="AH97" s="304">
        <v>0.31634205072997806</v>
      </c>
      <c r="AI97" s="304">
        <v>0.28508447201913045</v>
      </c>
      <c r="AJ97" s="304">
        <v>0.22478834170765999</v>
      </c>
      <c r="AK97" s="304"/>
      <c r="AL97" s="304">
        <v>7.8936892081387905E-2</v>
      </c>
      <c r="AM97" s="304">
        <v>7.805896595066289E-2</v>
      </c>
      <c r="AN97" s="304">
        <v>4.4660926722340608E-2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49.081185286186695</v>
      </c>
      <c r="C98" s="305">
        <f t="shared" si="83"/>
        <v>50.327748919354789</v>
      </c>
      <c r="D98" s="305">
        <f t="shared" si="84"/>
        <v>52.451040272921333</v>
      </c>
      <c r="E98" s="304"/>
      <c r="F98" s="304">
        <v>4.3761858479270783E-2</v>
      </c>
      <c r="G98" s="304">
        <v>6.0086804101695999E-2</v>
      </c>
      <c r="H98" s="304">
        <v>8.1994434195892044E-2</v>
      </c>
      <c r="I98" s="304"/>
      <c r="J98" s="304">
        <v>2.2015706172076857</v>
      </c>
      <c r="K98" s="304">
        <v>2.9078109888185995</v>
      </c>
      <c r="L98" s="304">
        <v>3.8611790037988252</v>
      </c>
      <c r="M98" s="304"/>
      <c r="N98" s="304">
        <v>6.1549889050848439</v>
      </c>
      <c r="O98" s="304">
        <v>7.2077987772594909</v>
      </c>
      <c r="P98" s="304">
        <v>8.5084352962258922</v>
      </c>
      <c r="Q98" s="304"/>
      <c r="R98" s="304">
        <v>5.0039414068803545</v>
      </c>
      <c r="S98" s="304">
        <v>4.9108461742231686</v>
      </c>
      <c r="T98" s="304">
        <v>4.8919286319281472</v>
      </c>
      <c r="U98" s="304"/>
      <c r="V98" s="304">
        <v>3.3906177036278735</v>
      </c>
      <c r="W98" s="304">
        <v>3.4745275419224315</v>
      </c>
      <c r="X98" s="304">
        <v>3.6643555112242687</v>
      </c>
      <c r="Y98" s="304"/>
      <c r="Z98" s="304">
        <v>18.782767848564141</v>
      </c>
      <c r="AA98" s="304">
        <v>19.239058252320568</v>
      </c>
      <c r="AB98" s="304">
        <v>21.386807705570192</v>
      </c>
      <c r="AC98" s="304"/>
      <c r="AD98" s="304">
        <v>11.661292627363158</v>
      </c>
      <c r="AE98" s="304">
        <v>11.240579796902614</v>
      </c>
      <c r="AF98" s="304">
        <v>9.1356086710631459</v>
      </c>
      <c r="AG98" s="304"/>
      <c r="AH98" s="304">
        <v>1.5696054224647691</v>
      </c>
      <c r="AI98" s="304">
        <v>1.0222598703750785</v>
      </c>
      <c r="AJ98" s="304">
        <v>0.64915389118555489</v>
      </c>
      <c r="AK98" s="304"/>
      <c r="AL98" s="304">
        <v>0.27263889651459144</v>
      </c>
      <c r="AM98" s="304">
        <v>0.26478071343114568</v>
      </c>
      <c r="AN98" s="304">
        <v>0.2715771277294145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2.3669296345393134</v>
      </c>
      <c r="C99" s="305">
        <f t="shared" si="83"/>
        <v>2.5393601694432939</v>
      </c>
      <c r="D99" s="305">
        <f>SUM(H99,L99,P99,T99,X99,AB99,AF99,AJ99,AN99)</f>
        <v>2.4631461779637127</v>
      </c>
      <c r="E99" s="304"/>
      <c r="F99" s="304">
        <v>1.4702055723188478E-2</v>
      </c>
      <c r="G99" s="304">
        <v>1.9557025468449965E-2</v>
      </c>
      <c r="H99" s="304">
        <v>2.3326629551941133E-2</v>
      </c>
      <c r="I99" s="304"/>
      <c r="J99" s="304">
        <v>0.26713911326185913</v>
      </c>
      <c r="K99" s="304">
        <v>0.32727773095493606</v>
      </c>
      <c r="L99" s="304">
        <v>0.37114073664980013</v>
      </c>
      <c r="M99" s="304"/>
      <c r="N99" s="304">
        <v>0.59564195780387286</v>
      </c>
      <c r="O99" s="304">
        <v>0.6774613796904041</v>
      </c>
      <c r="P99" s="304">
        <v>0.73685966257501856</v>
      </c>
      <c r="Q99" s="304"/>
      <c r="R99" s="304">
        <v>0.31566199765238473</v>
      </c>
      <c r="S99" s="304">
        <v>0.29517412273533672</v>
      </c>
      <c r="T99" s="304">
        <v>0.28148613967830138</v>
      </c>
      <c r="U99" s="304"/>
      <c r="V99" s="304">
        <v>0.20615108840697766</v>
      </c>
      <c r="W99" s="304">
        <v>0.23359349872722629</v>
      </c>
      <c r="X99" s="304">
        <v>0.24864902847845599</v>
      </c>
      <c r="Y99" s="304"/>
      <c r="Z99" s="304">
        <v>0.46043168441324206</v>
      </c>
      <c r="AA99" s="304">
        <v>0.46296134908460312</v>
      </c>
      <c r="AB99" s="304">
        <v>0.42104321080194229</v>
      </c>
      <c r="AC99" s="304"/>
      <c r="AD99" s="304">
        <v>0.35181300851568553</v>
      </c>
      <c r="AE99" s="304">
        <v>0.34625182165377377</v>
      </c>
      <c r="AF99" s="304">
        <v>0.21313163575246455</v>
      </c>
      <c r="AG99" s="304"/>
      <c r="AH99" s="304">
        <v>0.1099303768491154</v>
      </c>
      <c r="AI99" s="304">
        <v>0.10738031789448414</v>
      </c>
      <c r="AJ99" s="304">
        <v>5.4509890107895219E-2</v>
      </c>
      <c r="AK99" s="304"/>
      <c r="AL99" s="304">
        <v>4.5458351912987839E-2</v>
      </c>
      <c r="AM99" s="304">
        <v>6.9702923234079339E-2</v>
      </c>
      <c r="AN99" s="304">
        <v>0.11299924436789348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2.6169831568146544</v>
      </c>
      <c r="C100" s="305">
        <f t="shared" si="83"/>
        <v>2.7977196167255718</v>
      </c>
      <c r="D100" s="305">
        <f t="shared" si="84"/>
        <v>2.582449091368908</v>
      </c>
      <c r="E100" s="304"/>
      <c r="F100" s="304">
        <v>1.9840223801004093E-2</v>
      </c>
      <c r="G100" s="304">
        <v>2.5569314438659105E-2</v>
      </c>
      <c r="H100" s="304">
        <v>3.2060972898379378E-2</v>
      </c>
      <c r="I100" s="304"/>
      <c r="J100" s="304">
        <v>5.5946435202912662E-2</v>
      </c>
      <c r="K100" s="304">
        <v>7.7474659368644005E-2</v>
      </c>
      <c r="L100" s="304">
        <v>9.2270011076091174E-2</v>
      </c>
      <c r="M100" s="304"/>
      <c r="N100" s="304">
        <v>0.24840453783175651</v>
      </c>
      <c r="O100" s="304">
        <v>0.28846362746811277</v>
      </c>
      <c r="P100" s="304">
        <v>0.32456620221629956</v>
      </c>
      <c r="Q100" s="304"/>
      <c r="R100" s="304">
        <v>0.11108856588062226</v>
      </c>
      <c r="S100" s="304">
        <v>0.13936031862799775</v>
      </c>
      <c r="T100" s="304">
        <v>0.16716433846005907</v>
      </c>
      <c r="U100" s="304"/>
      <c r="V100" s="304">
        <v>0.30455563141061615</v>
      </c>
      <c r="W100" s="304">
        <v>0.32714791448785907</v>
      </c>
      <c r="X100" s="304">
        <v>0.38274142112591325</v>
      </c>
      <c r="Y100" s="304"/>
      <c r="Z100" s="304">
        <v>0.70021438885209186</v>
      </c>
      <c r="AA100" s="304">
        <v>0.75100293954340613</v>
      </c>
      <c r="AB100" s="304">
        <v>0.76983408544413878</v>
      </c>
      <c r="AC100" s="304"/>
      <c r="AD100" s="304">
        <v>0.46996647095066635</v>
      </c>
      <c r="AE100" s="304">
        <v>0.46447010135235611</v>
      </c>
      <c r="AF100" s="304">
        <v>0.27862110177964633</v>
      </c>
      <c r="AG100" s="304"/>
      <c r="AH100" s="304">
        <v>0.57924135777298791</v>
      </c>
      <c r="AI100" s="304">
        <v>0.57179161245612287</v>
      </c>
      <c r="AJ100" s="304">
        <v>0.3005245960970474</v>
      </c>
      <c r="AK100" s="304"/>
      <c r="AL100" s="304">
        <v>0.1277255451119966</v>
      </c>
      <c r="AM100" s="304">
        <v>0.15243912898241363</v>
      </c>
      <c r="AN100" s="304">
        <v>0.23466636227133261</v>
      </c>
    </row>
    <row r="101" spans="1:40" x14ac:dyDescent="0.2">
      <c r="A101" s="39" t="str">
        <f t="shared" si="80"/>
        <v>Elementary occupations</v>
      </c>
      <c r="B101" s="307">
        <f t="shared" si="82"/>
        <v>7.3130908265595869</v>
      </c>
      <c r="C101" s="307">
        <f t="shared" si="83"/>
        <v>5.8810655502675342</v>
      </c>
      <c r="D101" s="307">
        <f t="shared" si="84"/>
        <v>4.3437654335423259</v>
      </c>
      <c r="E101" s="307"/>
      <c r="F101" s="307">
        <v>6.5651757177173434E-3</v>
      </c>
      <c r="G101" s="307">
        <v>5.5147292002369636E-3</v>
      </c>
      <c r="H101" s="307">
        <v>4.2566450273968338E-3</v>
      </c>
      <c r="I101" s="307"/>
      <c r="J101" s="307">
        <v>0.11571437578673315</v>
      </c>
      <c r="K101" s="307">
        <v>0.12144461407595669</v>
      </c>
      <c r="L101" s="307">
        <v>0.14712307368092931</v>
      </c>
      <c r="M101" s="307"/>
      <c r="N101" s="307">
        <v>0.37077762202860959</v>
      </c>
      <c r="O101" s="307">
        <v>0.37536781850170775</v>
      </c>
      <c r="P101" s="307">
        <v>0.45376229565684317</v>
      </c>
      <c r="Q101" s="307"/>
      <c r="R101" s="307">
        <v>0.33865051560812715</v>
      </c>
      <c r="S101" s="307">
        <v>0.36999149590937147</v>
      </c>
      <c r="T101" s="307">
        <v>0.44739459757061295</v>
      </c>
      <c r="U101" s="307"/>
      <c r="V101" s="307">
        <v>0.27166342880451511</v>
      </c>
      <c r="W101" s="307">
        <v>0.28509614434803776</v>
      </c>
      <c r="X101" s="307">
        <v>0.31951951399476164</v>
      </c>
      <c r="Y101" s="307"/>
      <c r="Z101" s="307">
        <v>1.7136477935915113</v>
      </c>
      <c r="AA101" s="307">
        <v>1.3879248620090285</v>
      </c>
      <c r="AB101" s="307">
        <v>1.1179065034924769</v>
      </c>
      <c r="AC101" s="307"/>
      <c r="AD101" s="307">
        <v>2.3745974297041506</v>
      </c>
      <c r="AE101" s="307">
        <v>2.0231187955458747</v>
      </c>
      <c r="AF101" s="307">
        <v>1.501047768329437</v>
      </c>
      <c r="AG101" s="307"/>
      <c r="AH101" s="307">
        <v>1.6255907883597869</v>
      </c>
      <c r="AI101" s="307">
        <v>1.0686605070412027</v>
      </c>
      <c r="AJ101" s="307">
        <v>0.17237880974966641</v>
      </c>
      <c r="AK101" s="307"/>
      <c r="AL101" s="307">
        <v>0.49588369695843587</v>
      </c>
      <c r="AM101" s="307">
        <v>0.24394658363611876</v>
      </c>
      <c r="AN101" s="307">
        <v>0.18037622604020162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Enterprise M3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Enterprise M3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Enterprise M3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Enterprise M3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Enterprise M3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Enterprise M3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Enterprise M3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Enterprise M3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Enterprise M3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1.0099624453304623</v>
      </c>
      <c r="C8" s="69">
        <v>1.2315777772530976</v>
      </c>
      <c r="D8" s="69">
        <v>1.4073984609238608</v>
      </c>
      <c r="E8" s="69">
        <v>1.4327057531179264</v>
      </c>
      <c r="F8" s="69">
        <v>1.8810607154748633</v>
      </c>
      <c r="G8" s="10"/>
      <c r="H8" s="69">
        <f>F8-D8</f>
        <v>0.47366225455100253</v>
      </c>
      <c r="I8" s="69">
        <f>'RD T1'!E36</f>
        <v>0.85083288350942299</v>
      </c>
      <c r="J8" s="69">
        <f>SUM(H8:I8)</f>
        <v>1.3244951380604255</v>
      </c>
      <c r="L8" t="str">
        <f>A8</f>
        <v>11 Corporate managers and directors</v>
      </c>
      <c r="M8" s="69">
        <v>8.0084512642914572</v>
      </c>
      <c r="N8" s="69">
        <v>10.338758570047563</v>
      </c>
      <c r="O8" s="69">
        <v>11.318139184911999</v>
      </c>
      <c r="P8" s="69">
        <v>11.370143451470874</v>
      </c>
      <c r="Q8" s="69">
        <v>14.600664109080302</v>
      </c>
      <c r="R8" s="10"/>
      <c r="S8" s="69">
        <f>Q8-O8</f>
        <v>3.2825249241683032</v>
      </c>
      <c r="T8" s="69">
        <f>'RD T1'!E65</f>
        <v>6.7142132029567918</v>
      </c>
      <c r="U8" s="69">
        <f>SUM(S8:T8)</f>
        <v>9.996738127125095</v>
      </c>
      <c r="W8" t="str">
        <f>A8</f>
        <v>11 Corporate managers and directors</v>
      </c>
      <c r="X8" s="69">
        <v>20.531268987596821</v>
      </c>
      <c r="Y8" s="69">
        <v>24.448461555694298</v>
      </c>
      <c r="Z8" s="69">
        <v>23.75269311063612</v>
      </c>
      <c r="AA8" s="69">
        <v>22.040470088766092</v>
      </c>
      <c r="AB8" s="69">
        <v>24.965532660412514</v>
      </c>
      <c r="AC8" s="69"/>
      <c r="AD8" s="69">
        <f>AB8-Z8</f>
        <v>1.212839549776394</v>
      </c>
      <c r="AE8" s="69">
        <f>'RD T1'!E94</f>
        <v>13.261921575730762</v>
      </c>
      <c r="AF8" s="69">
        <f>SUM(AD8:AE8)</f>
        <v>14.474761125507156</v>
      </c>
      <c r="AH8" t="str">
        <f>L8</f>
        <v>11 Corporate managers and directors</v>
      </c>
      <c r="AI8" s="69">
        <v>3.698172162923226</v>
      </c>
      <c r="AJ8" s="69">
        <v>4.4268532761750663</v>
      </c>
      <c r="AK8" s="69">
        <v>4.5438624438216202</v>
      </c>
      <c r="AL8" s="69">
        <v>4.0880312392999745</v>
      </c>
      <c r="AM8" s="69">
        <v>4.5487934458578945</v>
      </c>
      <c r="AN8" s="69"/>
      <c r="AO8" s="69">
        <f>AM8-AK8</f>
        <v>4.931002036274279E-3</v>
      </c>
      <c r="AP8" s="69">
        <f>'RD T1'!E123</f>
        <v>2.2725580910769194</v>
      </c>
      <c r="AQ8" s="69">
        <f>SUM(AO8:AP8)</f>
        <v>2.2774890931131937</v>
      </c>
      <c r="AS8" t="str">
        <f>W8</f>
        <v>11 Corporate managers and directors</v>
      </c>
      <c r="AT8" s="69">
        <v>5.7735286229779037</v>
      </c>
      <c r="AU8" s="69">
        <v>6.6904470757834584</v>
      </c>
      <c r="AV8" s="69">
        <v>6.7003616816845586</v>
      </c>
      <c r="AW8" s="69">
        <v>5.8420466543331671</v>
      </c>
      <c r="AX8" s="69">
        <v>6.4914001785136231</v>
      </c>
      <c r="AY8" s="69"/>
      <c r="AZ8" s="69">
        <f>AX8-AV8</f>
        <v>-0.20896150317093554</v>
      </c>
      <c r="BA8" s="69">
        <f>'RD T1'!E152</f>
        <v>3.2731902811826235</v>
      </c>
      <c r="BB8" s="69">
        <f>SUM(AZ8:BA8)</f>
        <v>3.0642287780116879</v>
      </c>
      <c r="BD8" t="str">
        <f>AH8</f>
        <v>11 Corporate managers and directors</v>
      </c>
      <c r="BE8" s="69">
        <v>12.19543270826046</v>
      </c>
      <c r="BF8" s="69">
        <v>12.65171755617077</v>
      </c>
      <c r="BG8" s="69">
        <v>13.735644603427858</v>
      </c>
      <c r="BH8" s="69">
        <v>11.768738617828763</v>
      </c>
      <c r="BI8" s="69">
        <v>12.581988694325707</v>
      </c>
      <c r="BJ8" s="69"/>
      <c r="BK8" s="69">
        <f>BI8-BG8</f>
        <v>-1.1536559091021505</v>
      </c>
      <c r="BL8" s="69">
        <f>'RD T1'!E181</f>
        <v>5.4873731406274757</v>
      </c>
      <c r="BM8" s="69">
        <f>SUM(BK8:BL8)</f>
        <v>4.3337172315253252</v>
      </c>
      <c r="BO8" t="str">
        <f>AS8</f>
        <v>11 Corporate managers and directors</v>
      </c>
      <c r="BP8" s="69">
        <v>9.8185435332649824</v>
      </c>
      <c r="BQ8" s="69">
        <v>10.702370754676981</v>
      </c>
      <c r="BR8" s="69">
        <v>10.057734309651405</v>
      </c>
      <c r="BS8" s="69">
        <v>8.7512008838617348</v>
      </c>
      <c r="BT8" s="69">
        <v>7.4025969098300903</v>
      </c>
      <c r="BU8" s="69"/>
      <c r="BV8" s="69">
        <f>BT8-BR8</f>
        <v>-2.6551373998213146</v>
      </c>
      <c r="BW8" s="69">
        <f>'RD T1'!E210</f>
        <v>3.7839275815813349</v>
      </c>
      <c r="BX8" s="69">
        <f>SUM(BV8:BW8)</f>
        <v>1.1287901817600203</v>
      </c>
      <c r="BZ8" t="str">
        <f>BD8</f>
        <v>11 Corporate managers and directors</v>
      </c>
      <c r="CA8" s="69">
        <v>6.6439594562985258</v>
      </c>
      <c r="CB8" s="69">
        <v>6.6740774610602172</v>
      </c>
      <c r="CC8" s="69">
        <v>6.5053656920803329</v>
      </c>
      <c r="CD8" s="69">
        <v>6.0622516898872556</v>
      </c>
      <c r="CE8" s="69">
        <v>4.6909948194468605</v>
      </c>
      <c r="CF8" s="69"/>
      <c r="CG8" s="69">
        <f>CE8-CC8</f>
        <v>-1.8143708726334724</v>
      </c>
      <c r="CH8" s="69">
        <f>'RD T1'!E239</f>
        <v>2.4337283904595184</v>
      </c>
      <c r="CI8" s="69">
        <f>SUM(CG8:CH8)</f>
        <v>0.61935751782604598</v>
      </c>
      <c r="CK8" t="str">
        <f>BO8</f>
        <v>11 Corporate managers and directors</v>
      </c>
      <c r="CL8" s="69">
        <v>0.99407602537724382</v>
      </c>
      <c r="CM8" s="69">
        <v>1.1898941490307928</v>
      </c>
      <c r="CN8" s="69">
        <v>1.102395218496806</v>
      </c>
      <c r="CO8" s="69">
        <v>1.2209710684040367</v>
      </c>
      <c r="CP8" s="69">
        <v>1.5353278973879558</v>
      </c>
      <c r="CQ8" s="69"/>
      <c r="CR8" s="69">
        <f>CP8-CN8</f>
        <v>0.43293267889114984</v>
      </c>
      <c r="CS8" s="69">
        <f>'RD T1'!E268</f>
        <v>0.39368778279555172</v>
      </c>
      <c r="CT8" s="69">
        <f>SUM(CR8:CS8)</f>
        <v>0.82662046168670156</v>
      </c>
    </row>
    <row r="9" spans="1:98" x14ac:dyDescent="0.2">
      <c r="A9" s="10" t="str">
        <f>name!D5</f>
        <v>12 Other managers and proprietors</v>
      </c>
      <c r="B9" s="69">
        <v>0.35825698051878097</v>
      </c>
      <c r="C9" s="69">
        <v>0.45324967643066916</v>
      </c>
      <c r="D9" s="69">
        <v>0.4628127652860054</v>
      </c>
      <c r="E9" s="69">
        <v>0.54483342582721106</v>
      </c>
      <c r="F9" s="69">
        <v>0.73762199039713916</v>
      </c>
      <c r="H9" s="69">
        <f t="shared" ref="H9:H32" si="26">F9-D9</f>
        <v>0.27480922511113376</v>
      </c>
      <c r="I9" s="69">
        <f>'RD T1'!E37</f>
        <v>0.37077519096563449</v>
      </c>
      <c r="J9" s="69">
        <f t="shared" ref="J9:J32" si="27">SUM(H9:I9)</f>
        <v>0.64558441607676831</v>
      </c>
      <c r="L9" t="str">
        <f t="shared" ref="L9:L32" si="28">A9</f>
        <v>12 Other managers and proprietors</v>
      </c>
      <c r="M9" s="69">
        <v>3.0779761970814361</v>
      </c>
      <c r="N9" s="69">
        <v>3.7090241819239202</v>
      </c>
      <c r="O9" s="69">
        <v>4.032743292983592</v>
      </c>
      <c r="P9" s="69">
        <v>4.7196021896380698</v>
      </c>
      <c r="Q9" s="69">
        <v>6.4465515327040919</v>
      </c>
      <c r="S9" s="69">
        <f t="shared" ref="S9:S35" si="29">Q9-O9</f>
        <v>2.4138082397204998</v>
      </c>
      <c r="T9" s="69">
        <f>'RD T1'!E66</f>
        <v>3.167964086881784</v>
      </c>
      <c r="U9" s="69">
        <f t="shared" ref="U9:U32" si="30">SUM(S9:T9)</f>
        <v>5.5817723266022838</v>
      </c>
      <c r="W9" t="str">
        <f t="shared" ref="W9:W32" si="31">A9</f>
        <v>12 Other managers and proprietors</v>
      </c>
      <c r="X9" s="69">
        <v>7.3327792516080672</v>
      </c>
      <c r="Y9" s="69">
        <v>7.9801889444184768</v>
      </c>
      <c r="Z9" s="69">
        <v>7.6739239887590305</v>
      </c>
      <c r="AA9" s="69">
        <v>8.257475248217105</v>
      </c>
      <c r="AB9" s="69">
        <v>9.9323732172801424</v>
      </c>
      <c r="AC9" s="69"/>
      <c r="AD9" s="69">
        <f t="shared" ref="AD9:AD32" si="32">AB9-Z9</f>
        <v>2.258449228521112</v>
      </c>
      <c r="AE9" s="69">
        <f>'RD T1'!E95</f>
        <v>5.5500297980383522</v>
      </c>
      <c r="AF9" s="69">
        <f t="shared" ref="AF9:AF32" si="33">SUM(AD9:AE9)</f>
        <v>7.8084790265594641</v>
      </c>
      <c r="AH9" t="str">
        <f t="shared" ref="AH9:AH32" si="34">L9</f>
        <v>12 Other managers and proprietors</v>
      </c>
      <c r="AI9" s="69">
        <v>1.9913822210581549</v>
      </c>
      <c r="AJ9" s="69">
        <v>2.2524102350082087</v>
      </c>
      <c r="AK9" s="69">
        <v>2.3362984322215778</v>
      </c>
      <c r="AL9" s="69">
        <v>2.3765081472731291</v>
      </c>
      <c r="AM9" s="69">
        <v>2.905536776692454</v>
      </c>
      <c r="AN9" s="69"/>
      <c r="AO9" s="69">
        <f t="shared" ref="AO9:AO32" si="35">AM9-AK9</f>
        <v>0.56923834447087618</v>
      </c>
      <c r="AP9" s="69">
        <f>'RD T1'!E124</f>
        <v>1.6450502225574233</v>
      </c>
      <c r="AQ9" s="69">
        <f t="shared" ref="AQ9:AQ32" si="36">SUM(AO9:AP9)</f>
        <v>2.2142885670282997</v>
      </c>
      <c r="AS9" t="str">
        <f t="shared" ref="AS9:AS32" si="37">W9</f>
        <v>12 Other managers and proprietors</v>
      </c>
      <c r="AT9" s="69">
        <v>2.3480514623854436</v>
      </c>
      <c r="AU9" s="69">
        <v>2.5085031005296283</v>
      </c>
      <c r="AV9" s="69">
        <v>2.4757488936338103</v>
      </c>
      <c r="AW9" s="69">
        <v>2.6884593466415563</v>
      </c>
      <c r="AX9" s="69">
        <v>3.1809549149282113</v>
      </c>
      <c r="AY9" s="69"/>
      <c r="AZ9" s="69">
        <f t="shared" ref="AZ9:AZ32" si="38">AX9-AV9</f>
        <v>0.70520602129440091</v>
      </c>
      <c r="BA9" s="69">
        <f>'RD T1'!E153</f>
        <v>1.7024082579906488</v>
      </c>
      <c r="BB9" s="69">
        <f t="shared" ref="BB9:BB32" si="39">SUM(AZ9:BA9)</f>
        <v>2.4076142792850499</v>
      </c>
      <c r="BD9" t="str">
        <f t="shared" ref="BD9:BD32" si="40">AH9</f>
        <v>12 Other managers and proprietors</v>
      </c>
      <c r="BE9" s="69">
        <v>5.7906939063119873</v>
      </c>
      <c r="BF9" s="69">
        <v>5.060858963052727</v>
      </c>
      <c r="BG9" s="69">
        <v>5.3773188123365898</v>
      </c>
      <c r="BH9" s="69">
        <v>5.127975186575684</v>
      </c>
      <c r="BI9" s="69">
        <v>5.3068974288787309</v>
      </c>
      <c r="BJ9" s="69"/>
      <c r="BK9" s="69">
        <f t="shared" ref="BK9:BK32" si="41">BI9-BG9</f>
        <v>-7.0421383457858866E-2</v>
      </c>
      <c r="BL9" s="69">
        <f>'RD T1'!E182</f>
        <v>2.5216276256227359</v>
      </c>
      <c r="BM9" s="69">
        <f t="shared" ref="BM9:BM32" si="42">SUM(BK9:BL9)</f>
        <v>2.451206242164877</v>
      </c>
      <c r="BO9" t="str">
        <f t="shared" ref="BO9:BO32" si="43">AS9</f>
        <v>12 Other managers and proprietors</v>
      </c>
      <c r="BP9" s="69">
        <v>5.6836803344100701</v>
      </c>
      <c r="BQ9" s="69">
        <v>5.4725286562476025</v>
      </c>
      <c r="BR9" s="69">
        <v>5.2101747482449952</v>
      </c>
      <c r="BS9" s="69">
        <v>5.3941878784853472</v>
      </c>
      <c r="BT9" s="69">
        <v>5.2308199858304452</v>
      </c>
      <c r="BU9" s="69"/>
      <c r="BV9" s="69">
        <f t="shared" ref="BV9:BV32" si="44">BT9-BR9</f>
        <v>2.0645237585450005E-2</v>
      </c>
      <c r="BW9" s="69">
        <f>'RD T1'!E211</f>
        <v>2.8275995241817382</v>
      </c>
      <c r="BX9" s="69">
        <f t="shared" ref="BX9:BX32" si="45">SUM(BV9:BW9)</f>
        <v>2.8482447617671882</v>
      </c>
      <c r="BZ9" t="str">
        <f t="shared" ref="BZ9:BZ32" si="46">BD9</f>
        <v>12 Other managers and proprietors</v>
      </c>
      <c r="CA9" s="69">
        <v>3.5692560613385327</v>
      </c>
      <c r="CB9" s="69">
        <v>3.1251608425747399</v>
      </c>
      <c r="CC9" s="69">
        <v>2.6973654395416453</v>
      </c>
      <c r="CD9" s="69">
        <v>2.7401397251605859</v>
      </c>
      <c r="CE9" s="69">
        <v>2.1244461949350653</v>
      </c>
      <c r="CF9" s="69"/>
      <c r="CG9" s="69">
        <f t="shared" ref="CG9:CG32" si="47">CE9-CC9</f>
        <v>-0.57291924460658006</v>
      </c>
      <c r="CH9" s="69">
        <f>'RD T1'!E240</f>
        <v>1.1243044819632666</v>
      </c>
      <c r="CI9" s="69">
        <f t="shared" ref="CI9:CI32" si="48">SUM(CG9:CH9)</f>
        <v>0.55138523735668654</v>
      </c>
      <c r="CK9" t="str">
        <f t="shared" ref="CK9:CK32" si="49">BO9</f>
        <v>12 Other managers and proprietors</v>
      </c>
      <c r="CL9" s="69">
        <v>0.99793404624648829</v>
      </c>
      <c r="CM9" s="69">
        <v>0.99848613028683064</v>
      </c>
      <c r="CN9" s="69">
        <v>0.87815947044538722</v>
      </c>
      <c r="CO9" s="69">
        <v>1.0632789598647778</v>
      </c>
      <c r="CP9" s="69">
        <v>1.3755793303150714</v>
      </c>
      <c r="CQ9" s="69"/>
      <c r="CR9" s="69">
        <f t="shared" ref="CR9:CR32" si="50">CP9-CN9</f>
        <v>0.49741985986968418</v>
      </c>
      <c r="CS9" s="69">
        <f>'RD T1'!E269</f>
        <v>0.38354056376119344</v>
      </c>
      <c r="CT9" s="69">
        <f t="shared" ref="CT9:CT32" si="51">SUM(CR9:CS9)</f>
        <v>0.88096042363087768</v>
      </c>
    </row>
    <row r="10" spans="1:98" x14ac:dyDescent="0.2">
      <c r="A10" s="10" t="str">
        <f>name!D6</f>
        <v>21 Science, research, engineering and technology professionals</v>
      </c>
      <c r="B10" s="69">
        <v>2.9038689663097275</v>
      </c>
      <c r="C10" s="69">
        <v>3.5073007299282923</v>
      </c>
      <c r="D10" s="69">
        <v>3.7247846860302487</v>
      </c>
      <c r="E10" s="69">
        <v>4.6848862216870222</v>
      </c>
      <c r="F10" s="69">
        <v>5.9110388832143288</v>
      </c>
      <c r="G10" s="11"/>
      <c r="H10" s="69">
        <f t="shared" si="26"/>
        <v>2.1862541971840801</v>
      </c>
      <c r="I10" s="69">
        <f>'RD T1'!E38</f>
        <v>1.9125810268257248</v>
      </c>
      <c r="J10" s="69">
        <f t="shared" si="27"/>
        <v>4.0988352240098047</v>
      </c>
      <c r="L10" t="str">
        <f t="shared" si="28"/>
        <v>21 Science, research, engineering and technology professionals</v>
      </c>
      <c r="M10" s="69">
        <v>11.921215770097831</v>
      </c>
      <c r="N10" s="69">
        <v>14.733008198180668</v>
      </c>
      <c r="O10" s="69">
        <v>16.72414090142551</v>
      </c>
      <c r="P10" s="69">
        <v>22.775141109021863</v>
      </c>
      <c r="Q10" s="69">
        <v>30.595469368752791</v>
      </c>
      <c r="R10" s="11"/>
      <c r="S10" s="69">
        <f t="shared" si="29"/>
        <v>13.871328467327281</v>
      </c>
      <c r="T10" s="69">
        <f>'RD T1'!E67</f>
        <v>9.9120589434255955</v>
      </c>
      <c r="U10" s="69">
        <f t="shared" si="30"/>
        <v>23.783387410752876</v>
      </c>
      <c r="W10" t="str">
        <f t="shared" si="31"/>
        <v>21 Science, research, engineering and technology professionals</v>
      </c>
      <c r="X10" s="69">
        <v>23.332205494238529</v>
      </c>
      <c r="Y10" s="69">
        <v>24.942369246256852</v>
      </c>
      <c r="Z10" s="69">
        <v>24.611295104693991</v>
      </c>
      <c r="AA10" s="69">
        <v>29.715870991917377</v>
      </c>
      <c r="AB10" s="69">
        <v>32.109541374818207</v>
      </c>
      <c r="AC10" s="69"/>
      <c r="AD10" s="69">
        <f t="shared" si="32"/>
        <v>7.4982462701242163</v>
      </c>
      <c r="AE10" s="69">
        <f>'RD T1'!E96</f>
        <v>11.982594864822449</v>
      </c>
      <c r="AF10" s="69">
        <f t="shared" si="33"/>
        <v>19.480841134946665</v>
      </c>
      <c r="AH10" t="str">
        <f t="shared" si="34"/>
        <v>21 Science, research, engineering and technology professionals</v>
      </c>
      <c r="AI10" s="69">
        <v>2.3445035165543349</v>
      </c>
      <c r="AJ10" s="69">
        <v>2.595874481098237</v>
      </c>
      <c r="AK10" s="69">
        <v>2.6731484677619202</v>
      </c>
      <c r="AL10" s="69">
        <v>3.3438696047947527</v>
      </c>
      <c r="AM10" s="69">
        <v>3.9113067267159822</v>
      </c>
      <c r="AN10" s="69"/>
      <c r="AO10" s="69">
        <f t="shared" si="35"/>
        <v>1.2381582589540621</v>
      </c>
      <c r="AP10" s="69">
        <f>'RD T1'!E125</f>
        <v>1.3365060664497939</v>
      </c>
      <c r="AQ10" s="69">
        <f t="shared" si="36"/>
        <v>2.5746643254038561</v>
      </c>
      <c r="AS10" t="str">
        <f t="shared" si="37"/>
        <v>21 Science, research, engineering and technology professionals</v>
      </c>
      <c r="AT10" s="69">
        <v>5.7468971836204057</v>
      </c>
      <c r="AU10" s="69">
        <v>5.9507290647952287</v>
      </c>
      <c r="AV10" s="69">
        <v>5.8457195527262602</v>
      </c>
      <c r="AW10" s="69">
        <v>6.3514811923895795</v>
      </c>
      <c r="AX10" s="69">
        <v>6.4709578466521505</v>
      </c>
      <c r="AY10" s="69"/>
      <c r="AZ10" s="69">
        <f t="shared" si="38"/>
        <v>0.62523829392589025</v>
      </c>
      <c r="BA10" s="69">
        <f>'RD T1'!E154</f>
        <v>2.378387246545056</v>
      </c>
      <c r="BB10" s="69">
        <f t="shared" si="39"/>
        <v>3.0036255404709462</v>
      </c>
      <c r="BD10" t="str">
        <f t="shared" si="40"/>
        <v>21 Science, research, engineering and technology professionals</v>
      </c>
      <c r="BE10" s="69">
        <v>7.2958708014217066</v>
      </c>
      <c r="BF10" s="69">
        <v>6.6355484817882839</v>
      </c>
      <c r="BG10" s="69">
        <v>7.1769745570871866</v>
      </c>
      <c r="BH10" s="69">
        <v>7.5170819490665135</v>
      </c>
      <c r="BI10" s="69">
        <v>7.3260448437622818</v>
      </c>
      <c r="BJ10" s="69"/>
      <c r="BK10" s="69">
        <f t="shared" si="41"/>
        <v>0.14907028667509525</v>
      </c>
      <c r="BL10" s="69">
        <f>'RD T1'!E183</f>
        <v>2.1373700032228466</v>
      </c>
      <c r="BM10" s="69">
        <f t="shared" si="42"/>
        <v>2.2864402898979419</v>
      </c>
      <c r="BO10" t="str">
        <f t="shared" si="43"/>
        <v>21 Science, research, engineering and technology professionals</v>
      </c>
      <c r="BP10" s="69">
        <v>5.3703618611921122</v>
      </c>
      <c r="BQ10" s="69">
        <v>5.4041855540465926</v>
      </c>
      <c r="BR10" s="69">
        <v>5.1551233377924701</v>
      </c>
      <c r="BS10" s="69">
        <v>5.9901164075231321</v>
      </c>
      <c r="BT10" s="69">
        <v>5.5518720274479874</v>
      </c>
      <c r="BU10" s="69"/>
      <c r="BV10" s="69">
        <f t="shared" si="44"/>
        <v>0.39674868965551724</v>
      </c>
      <c r="BW10" s="69">
        <f>'RD T1'!E212</f>
        <v>1.9113276058840465</v>
      </c>
      <c r="BX10" s="69">
        <f t="shared" si="45"/>
        <v>2.3080762955395637</v>
      </c>
      <c r="BZ10" t="str">
        <f t="shared" si="46"/>
        <v>21 Science, research, engineering and technology professionals</v>
      </c>
      <c r="CA10" s="69">
        <v>3.6756430964054196</v>
      </c>
      <c r="CB10" s="69">
        <v>3.4163849433709137</v>
      </c>
      <c r="CC10" s="69">
        <v>3.2303621251675936</v>
      </c>
      <c r="CD10" s="69">
        <v>4.0946000056217029</v>
      </c>
      <c r="CE10" s="69">
        <v>2.9543624671540334</v>
      </c>
      <c r="CF10" s="69"/>
      <c r="CG10" s="69">
        <f t="shared" si="47"/>
        <v>-0.27599965801356019</v>
      </c>
      <c r="CH10" s="69">
        <f>'RD T1'!E241</f>
        <v>1.0607798951582028</v>
      </c>
      <c r="CI10" s="69">
        <f t="shared" si="48"/>
        <v>0.78478023714464262</v>
      </c>
      <c r="CK10" t="str">
        <f t="shared" si="49"/>
        <v>21 Science, research, engineering and technology professionals</v>
      </c>
      <c r="CL10" s="69">
        <v>0.58599735155392652</v>
      </c>
      <c r="CM10" s="69">
        <v>0.7770087414229162</v>
      </c>
      <c r="CN10" s="69">
        <v>0.77017262995910007</v>
      </c>
      <c r="CO10" s="69">
        <v>1.3638380466009825</v>
      </c>
      <c r="CP10" s="69">
        <v>2.0940032744225423</v>
      </c>
      <c r="CQ10" s="69"/>
      <c r="CR10" s="69">
        <f t="shared" si="50"/>
        <v>1.3238306444634422</v>
      </c>
      <c r="CS10" s="69">
        <f>'RD T1'!E270</f>
        <v>0.43485401704634979</v>
      </c>
      <c r="CT10" s="69">
        <f t="shared" si="51"/>
        <v>1.758684661509792</v>
      </c>
    </row>
    <row r="11" spans="1:98" x14ac:dyDescent="0.2">
      <c r="A11" s="10" t="str">
        <f>name!D7</f>
        <v>22 Health professionals</v>
      </c>
      <c r="B11" s="69">
        <v>1.4417231362014566</v>
      </c>
      <c r="C11" s="69">
        <v>1.9850922168010752</v>
      </c>
      <c r="D11" s="69">
        <v>2.071087262707163</v>
      </c>
      <c r="E11" s="69">
        <v>2.398080916405573</v>
      </c>
      <c r="F11" s="69">
        <v>2.8956053036793303</v>
      </c>
      <c r="G11" s="11"/>
      <c r="H11" s="69">
        <f t="shared" si="26"/>
        <v>0.8245180409721673</v>
      </c>
      <c r="I11" s="69">
        <f>'RD T1'!E39</f>
        <v>1.2801419573794712</v>
      </c>
      <c r="J11" s="69">
        <f t="shared" si="27"/>
        <v>2.1046599983516385</v>
      </c>
      <c r="L11" t="str">
        <f t="shared" si="28"/>
        <v>22 Health professionals</v>
      </c>
      <c r="M11" s="69">
        <v>4.6246850438647478</v>
      </c>
      <c r="N11" s="69">
        <v>6.4482646541962589</v>
      </c>
      <c r="O11" s="69">
        <v>6.7667016554067505</v>
      </c>
      <c r="P11" s="69">
        <v>7.3806571950627298</v>
      </c>
      <c r="Q11" s="69">
        <v>8.6048897716406554</v>
      </c>
      <c r="R11" s="11"/>
      <c r="S11" s="69">
        <f t="shared" si="29"/>
        <v>1.8381881162339049</v>
      </c>
      <c r="T11" s="69">
        <f>'RD T1'!E68</f>
        <v>4.1730345820354184</v>
      </c>
      <c r="U11" s="69">
        <f t="shared" si="30"/>
        <v>6.0112226982693233</v>
      </c>
      <c r="W11" t="str">
        <f t="shared" si="31"/>
        <v>22 Health professionals</v>
      </c>
      <c r="X11" s="69">
        <v>10.157317143921727</v>
      </c>
      <c r="Y11" s="69">
        <v>12.745976128950904</v>
      </c>
      <c r="Z11" s="69">
        <v>12.483738143179469</v>
      </c>
      <c r="AA11" s="69">
        <v>12.496195050750059</v>
      </c>
      <c r="AB11" s="69">
        <v>13.337405642784379</v>
      </c>
      <c r="AC11" s="69"/>
      <c r="AD11" s="69">
        <f t="shared" si="32"/>
        <v>0.85366749960491006</v>
      </c>
      <c r="AE11" s="69">
        <f>'RD T1'!E97</f>
        <v>7.2549117898532147</v>
      </c>
      <c r="AF11" s="69">
        <f t="shared" si="33"/>
        <v>8.1085792894581239</v>
      </c>
      <c r="AH11" t="str">
        <f t="shared" si="34"/>
        <v>22 Health professionals</v>
      </c>
      <c r="AI11" s="69">
        <v>5.1595642346112758</v>
      </c>
      <c r="AJ11" s="69">
        <v>4.4503792277029071</v>
      </c>
      <c r="AK11" s="69">
        <v>3.9200121981335343</v>
      </c>
      <c r="AL11" s="69">
        <v>2.1334501177452974</v>
      </c>
      <c r="AM11" s="69">
        <v>0.86598369753114768</v>
      </c>
      <c r="AN11" s="69"/>
      <c r="AO11" s="69">
        <f t="shared" si="35"/>
        <v>-3.0540285006023868</v>
      </c>
      <c r="AP11" s="69">
        <f>'RD T1'!E126</f>
        <v>0.72410803090342635</v>
      </c>
      <c r="AQ11" s="69">
        <f t="shared" si="36"/>
        <v>-2.3299204696989606</v>
      </c>
      <c r="AS11" t="str">
        <f t="shared" si="37"/>
        <v>22 Health professionals</v>
      </c>
      <c r="AT11" s="69">
        <v>0.7646062982099634</v>
      </c>
      <c r="AU11" s="69">
        <v>0.92575351071619794</v>
      </c>
      <c r="AV11" s="69">
        <v>1.034490204649138</v>
      </c>
      <c r="AW11" s="69">
        <v>1.0545530653021236</v>
      </c>
      <c r="AX11" s="69">
        <v>1.1379918549076935</v>
      </c>
      <c r="AY11" s="69"/>
      <c r="AZ11" s="69">
        <f t="shared" si="38"/>
        <v>0.10350165025855551</v>
      </c>
      <c r="BA11" s="69">
        <f>'RD T1'!E155</f>
        <v>0.55450080935532708</v>
      </c>
      <c r="BB11" s="69">
        <f t="shared" si="39"/>
        <v>0.6580024596138826</v>
      </c>
      <c r="BD11" t="str">
        <f t="shared" si="40"/>
        <v>22 Health professionals</v>
      </c>
      <c r="BE11" s="69">
        <v>2.7623427790832316</v>
      </c>
      <c r="BF11" s="69">
        <v>3.3020320068368694</v>
      </c>
      <c r="BG11" s="69">
        <v>3.5862032692893258</v>
      </c>
      <c r="BH11" s="69">
        <v>3.5972610835967171</v>
      </c>
      <c r="BI11" s="69">
        <v>3.9126327140988773</v>
      </c>
      <c r="BJ11" s="69"/>
      <c r="BK11" s="69">
        <f t="shared" si="41"/>
        <v>0.32642944480955149</v>
      </c>
      <c r="BL11" s="69">
        <f>'RD T1'!E184</f>
        <v>2.0976838788364489</v>
      </c>
      <c r="BM11" s="69">
        <f t="shared" si="42"/>
        <v>2.4241133236460004</v>
      </c>
      <c r="BO11" t="str">
        <f t="shared" si="43"/>
        <v>22 Health professionals</v>
      </c>
      <c r="BP11" s="69">
        <v>2.0345758520485799</v>
      </c>
      <c r="BQ11" s="69">
        <v>2.2974258013823778</v>
      </c>
      <c r="BR11" s="69">
        <v>2.2911611717902516</v>
      </c>
      <c r="BS11" s="69">
        <v>2.2339417717503278</v>
      </c>
      <c r="BT11" s="69">
        <v>1.8221853250615478</v>
      </c>
      <c r="BU11" s="69"/>
      <c r="BV11" s="69">
        <f t="shared" si="44"/>
        <v>-0.46897584672870374</v>
      </c>
      <c r="BW11" s="69">
        <f>'RD T1'!E213</f>
        <v>0.99212061339301572</v>
      </c>
      <c r="BX11" s="69">
        <f t="shared" si="45"/>
        <v>0.52314476666431198</v>
      </c>
      <c r="BZ11" t="str">
        <f t="shared" si="46"/>
        <v>22 Health professionals</v>
      </c>
      <c r="CA11" s="69">
        <v>1.2058204645751684</v>
      </c>
      <c r="CB11" s="69">
        <v>1.4605765931571213</v>
      </c>
      <c r="CC11" s="69">
        <v>1.1974403097955699</v>
      </c>
      <c r="CD11" s="69">
        <v>1.2120676597033742</v>
      </c>
      <c r="CE11" s="69">
        <v>0.79825828110819996</v>
      </c>
      <c r="CF11" s="69"/>
      <c r="CG11" s="69">
        <f t="shared" si="47"/>
        <v>-0.39918202868736996</v>
      </c>
      <c r="CH11" s="69">
        <f>'RD T1'!E242</f>
        <v>0.46065207189565088</v>
      </c>
      <c r="CI11" s="69">
        <f t="shared" si="48"/>
        <v>6.1470043208280922E-2</v>
      </c>
      <c r="CK11" t="str">
        <f t="shared" si="49"/>
        <v>22 Health professionals</v>
      </c>
      <c r="CL11" s="69">
        <v>0.11655943219526473</v>
      </c>
      <c r="CM11" s="69">
        <v>0.18876175298945697</v>
      </c>
      <c r="CN11" s="69">
        <v>0.1932908884074227</v>
      </c>
      <c r="CO11" s="69">
        <v>0.2812377225850895</v>
      </c>
      <c r="CP11" s="69">
        <v>0.49882958279769912</v>
      </c>
      <c r="CQ11" s="69"/>
      <c r="CR11" s="69">
        <f t="shared" si="50"/>
        <v>0.30553869439027642</v>
      </c>
      <c r="CS11" s="69">
        <f>'RD T1'!E271</f>
        <v>0.12440394286926955</v>
      </c>
      <c r="CT11" s="69">
        <f t="shared" si="51"/>
        <v>0.42994263725954596</v>
      </c>
    </row>
    <row r="12" spans="1:98" x14ac:dyDescent="0.2">
      <c r="A12" s="10" t="str">
        <f>name!D8</f>
        <v>23 Teaching and other educational professionals</v>
      </c>
      <c r="B12" s="69">
        <v>2.9769114027527332</v>
      </c>
      <c r="C12" s="69">
        <v>3.3359078257889583</v>
      </c>
      <c r="D12" s="69">
        <v>3.4940985506855364</v>
      </c>
      <c r="E12" s="69">
        <v>3.7003057532843222</v>
      </c>
      <c r="F12" s="69">
        <v>4.2979982942493589</v>
      </c>
      <c r="G12" s="11"/>
      <c r="H12" s="69">
        <f t="shared" si="26"/>
        <v>0.80389974356382243</v>
      </c>
      <c r="I12" s="69">
        <f>'RD T1'!E40</f>
        <v>1.9753734697469743</v>
      </c>
      <c r="J12" s="69">
        <f t="shared" si="27"/>
        <v>2.7792732133107965</v>
      </c>
      <c r="L12" t="str">
        <f t="shared" si="28"/>
        <v>23 Teaching and other educational professionals</v>
      </c>
      <c r="M12" s="69">
        <v>16.98978858282533</v>
      </c>
      <c r="N12" s="69">
        <v>19.437267851340053</v>
      </c>
      <c r="O12" s="69">
        <v>19.89726612577147</v>
      </c>
      <c r="P12" s="69">
        <v>20.972390439575673</v>
      </c>
      <c r="Q12" s="69">
        <v>23.90109614747162</v>
      </c>
      <c r="R12" s="11"/>
      <c r="S12" s="69">
        <f t="shared" si="29"/>
        <v>4.0038300217001499</v>
      </c>
      <c r="T12" s="69">
        <f>'RD T1'!E69</f>
        <v>11.672003925441352</v>
      </c>
      <c r="U12" s="69">
        <f t="shared" si="30"/>
        <v>15.675833947141502</v>
      </c>
      <c r="W12" t="str">
        <f t="shared" si="31"/>
        <v>23 Teaching and other educational professionals</v>
      </c>
      <c r="X12" s="69">
        <v>12.43317285058073</v>
      </c>
      <c r="Y12" s="69">
        <v>11.399736292222652</v>
      </c>
      <c r="Z12" s="69">
        <v>11.117228229100068</v>
      </c>
      <c r="AA12" s="69">
        <v>9.1642601982384164</v>
      </c>
      <c r="AB12" s="69">
        <v>7.8813678415510982</v>
      </c>
      <c r="AC12" s="69"/>
      <c r="AD12" s="69">
        <f t="shared" si="32"/>
        <v>-3.2358603875489695</v>
      </c>
      <c r="AE12" s="69">
        <f>'RD T1'!E98</f>
        <v>4.6399469493435515</v>
      </c>
      <c r="AF12" s="69">
        <f t="shared" si="33"/>
        <v>1.4040865617945819</v>
      </c>
      <c r="AH12" t="str">
        <f t="shared" si="34"/>
        <v>23 Teaching and other educational professionals</v>
      </c>
      <c r="AI12" s="69">
        <v>1.6431270938377622</v>
      </c>
      <c r="AJ12" s="69">
        <v>1.0016649796443038</v>
      </c>
      <c r="AK12" s="69">
        <v>0.87453010245466967</v>
      </c>
      <c r="AL12" s="69">
        <v>0.5233618267267639</v>
      </c>
      <c r="AM12" s="69">
        <v>0.53232363840452557</v>
      </c>
      <c r="AN12" s="69"/>
      <c r="AO12" s="69">
        <f t="shared" si="35"/>
        <v>-0.3422064640501441</v>
      </c>
      <c r="AP12" s="69">
        <f>'RD T1'!E127</f>
        <v>0.17067819030596529</v>
      </c>
      <c r="AQ12" s="69">
        <f t="shared" si="36"/>
        <v>-0.17152827374417881</v>
      </c>
      <c r="AS12" t="str">
        <f t="shared" si="37"/>
        <v>23 Teaching and other educational professionals</v>
      </c>
      <c r="AT12" s="69">
        <v>0.44174076326325307</v>
      </c>
      <c r="AU12" s="69">
        <v>0.43877238421339548</v>
      </c>
      <c r="AV12" s="69">
        <v>0.44092081528204308</v>
      </c>
      <c r="AW12" s="69">
        <v>0.35985372704884128</v>
      </c>
      <c r="AX12" s="69">
        <v>0.33021645172506725</v>
      </c>
      <c r="AY12" s="69"/>
      <c r="AZ12" s="69">
        <f t="shared" si="38"/>
        <v>-0.11070436355697583</v>
      </c>
      <c r="BA12" s="69">
        <f>'RD T1'!E156</f>
        <v>0.17438607195995939</v>
      </c>
      <c r="BB12" s="69">
        <f t="shared" si="39"/>
        <v>6.3681708402983567E-2</v>
      </c>
      <c r="BD12" t="str">
        <f t="shared" si="40"/>
        <v>23 Teaching and other educational professionals</v>
      </c>
      <c r="BE12" s="69">
        <v>1.5323862049691146</v>
      </c>
      <c r="BF12" s="69">
        <v>1.4141487908885797</v>
      </c>
      <c r="BG12" s="69">
        <v>1.6001242710641901</v>
      </c>
      <c r="BH12" s="69">
        <v>1.5242289794380579</v>
      </c>
      <c r="BI12" s="69">
        <v>1.8085191999020618</v>
      </c>
      <c r="BJ12" s="69"/>
      <c r="BK12" s="69">
        <f t="shared" si="41"/>
        <v>0.2083949288378717</v>
      </c>
      <c r="BL12" s="69">
        <f>'RD T1'!E185</f>
        <v>0.67406676746420202</v>
      </c>
      <c r="BM12" s="69">
        <f t="shared" si="42"/>
        <v>0.88246169630207372</v>
      </c>
      <c r="BO12" t="str">
        <f t="shared" si="43"/>
        <v>23 Teaching and other educational professionals</v>
      </c>
      <c r="BP12" s="69">
        <v>1.2477929163077306</v>
      </c>
      <c r="BQ12" s="69">
        <v>1.1668341647102969</v>
      </c>
      <c r="BR12" s="69">
        <v>1.177008703599032</v>
      </c>
      <c r="BS12" s="69">
        <v>1.0761664972562974</v>
      </c>
      <c r="BT12" s="69">
        <v>0.99899980245642295</v>
      </c>
      <c r="BU12" s="69"/>
      <c r="BV12" s="69">
        <f t="shared" si="44"/>
        <v>-0.17800890114260903</v>
      </c>
      <c r="BW12" s="69">
        <f>'RD T1'!E214</f>
        <v>0.47761704440371983</v>
      </c>
      <c r="BX12" s="69">
        <f t="shared" si="45"/>
        <v>0.29960814326111079</v>
      </c>
      <c r="BZ12" t="str">
        <f t="shared" si="46"/>
        <v>23 Teaching and other educational professionals</v>
      </c>
      <c r="CA12" s="69">
        <v>0.84572924565460272</v>
      </c>
      <c r="CB12" s="69">
        <v>0.78536890490339784</v>
      </c>
      <c r="CC12" s="69">
        <v>0.74366386872093659</v>
      </c>
      <c r="CD12" s="69">
        <v>0.77294454763410092</v>
      </c>
      <c r="CE12" s="69">
        <v>0.67551035243757795</v>
      </c>
      <c r="CF12" s="69"/>
      <c r="CG12" s="69">
        <f t="shared" si="47"/>
        <v>-6.8153516283358639E-2</v>
      </c>
      <c r="CH12" s="69">
        <f>'RD T1'!E243</f>
        <v>0.31440571083266639</v>
      </c>
      <c r="CI12" s="69">
        <f t="shared" si="48"/>
        <v>0.24625219454930775</v>
      </c>
      <c r="CK12" t="str">
        <f t="shared" si="49"/>
        <v>23 Teaching and other educational professionals</v>
      </c>
      <c r="CL12" s="69">
        <v>0.11234931351304218</v>
      </c>
      <c r="CM12" s="69">
        <v>0.14672443541864258</v>
      </c>
      <c r="CN12" s="69">
        <v>0.16204076430147724</v>
      </c>
      <c r="CO12" s="69">
        <v>0.20365297921976511</v>
      </c>
      <c r="CP12" s="69">
        <v>0.25656190410864316</v>
      </c>
      <c r="CQ12" s="69"/>
      <c r="CR12" s="69">
        <f t="shared" si="50"/>
        <v>9.4521139807165921E-2</v>
      </c>
      <c r="CS12" s="69">
        <f>'RD T1'!E272</f>
        <v>7.4544791801674296E-2</v>
      </c>
      <c r="CT12" s="69">
        <f t="shared" si="51"/>
        <v>0.1690659316088402</v>
      </c>
    </row>
    <row r="13" spans="1:98" x14ac:dyDescent="0.2">
      <c r="A13" s="10" t="str">
        <f>name!D9</f>
        <v>24 Business, media and public service professionals</v>
      </c>
      <c r="B13" s="69">
        <v>0.97157231017919787</v>
      </c>
      <c r="C13" s="69">
        <v>1.1983286612183262</v>
      </c>
      <c r="D13" s="69">
        <v>1.3784599771328374</v>
      </c>
      <c r="E13" s="69">
        <v>1.59921602165743</v>
      </c>
      <c r="F13" s="69">
        <v>2.1198086562110157</v>
      </c>
      <c r="G13" s="11"/>
      <c r="H13" s="69">
        <f t="shared" si="26"/>
        <v>0.74134867907817825</v>
      </c>
      <c r="I13" s="69">
        <f>'RD T1'!E41</f>
        <v>0.86370966558056272</v>
      </c>
      <c r="J13" s="69">
        <f t="shared" si="27"/>
        <v>1.605058344658741</v>
      </c>
      <c r="L13" t="str">
        <f t="shared" si="28"/>
        <v>24 Business, media and public service professionals</v>
      </c>
      <c r="M13" s="69">
        <v>12.24684313254107</v>
      </c>
      <c r="N13" s="69">
        <v>15.471528109939248</v>
      </c>
      <c r="O13" s="69">
        <v>16.774984401378376</v>
      </c>
      <c r="P13" s="69">
        <v>18.943037588373542</v>
      </c>
      <c r="Q13" s="69">
        <v>23.424495602356316</v>
      </c>
      <c r="R13" s="11"/>
      <c r="S13" s="69">
        <f t="shared" si="29"/>
        <v>6.6495112009779405</v>
      </c>
      <c r="T13" s="69">
        <f>'RD T1'!E70</f>
        <v>10.068746194465923</v>
      </c>
      <c r="U13" s="69">
        <f t="shared" si="30"/>
        <v>16.718257395443864</v>
      </c>
      <c r="W13" t="str">
        <f t="shared" si="31"/>
        <v>24 Business, media and public service professionals</v>
      </c>
      <c r="X13" s="69">
        <v>22.754289000942272</v>
      </c>
      <c r="Y13" s="69">
        <v>25.003728107192</v>
      </c>
      <c r="Z13" s="69">
        <v>25.73058639770926</v>
      </c>
      <c r="AA13" s="69">
        <v>26.371085620981454</v>
      </c>
      <c r="AB13" s="69">
        <v>28.191699963913187</v>
      </c>
      <c r="AC13" s="69"/>
      <c r="AD13" s="69">
        <f t="shared" si="32"/>
        <v>2.4611135662039274</v>
      </c>
      <c r="AE13" s="69">
        <f>'RD T1'!E99</f>
        <v>13.755079885106761</v>
      </c>
      <c r="AF13" s="69">
        <f t="shared" si="33"/>
        <v>16.216193451310687</v>
      </c>
      <c r="AH13" t="str">
        <f t="shared" si="34"/>
        <v>24 Business, media and public service professionals</v>
      </c>
      <c r="AI13" s="69">
        <v>2.3172393196756969</v>
      </c>
      <c r="AJ13" s="69">
        <v>2.3349178236876145</v>
      </c>
      <c r="AK13" s="69">
        <v>2.4928511374941533</v>
      </c>
      <c r="AL13" s="69">
        <v>2.3069704715606076</v>
      </c>
      <c r="AM13" s="69">
        <v>2.4642686945359529</v>
      </c>
      <c r="AN13" s="69"/>
      <c r="AO13" s="69">
        <f t="shared" si="35"/>
        <v>-2.8582442958200449E-2</v>
      </c>
      <c r="AP13" s="69">
        <f>'RD T1'!E128</f>
        <v>0.90652849529819546</v>
      </c>
      <c r="AQ13" s="69">
        <f t="shared" si="36"/>
        <v>0.87794605233999501</v>
      </c>
      <c r="AS13" t="str">
        <f t="shared" si="37"/>
        <v>24 Business, media and public service professionals</v>
      </c>
      <c r="AT13" s="69">
        <v>3.530808510687065</v>
      </c>
      <c r="AU13" s="69">
        <v>3.7790375798993892</v>
      </c>
      <c r="AV13" s="69">
        <v>3.9523418450576409</v>
      </c>
      <c r="AW13" s="69">
        <v>4.0936978516428013</v>
      </c>
      <c r="AX13" s="69">
        <v>4.5872509109097637</v>
      </c>
      <c r="AY13" s="69"/>
      <c r="AZ13" s="69">
        <f t="shared" si="38"/>
        <v>0.63490906585212281</v>
      </c>
      <c r="BA13" s="69">
        <f>'RD T1'!E157</f>
        <v>2.0692645548349109</v>
      </c>
      <c r="BB13" s="69">
        <f t="shared" si="39"/>
        <v>2.7041736206870337</v>
      </c>
      <c r="BD13" t="str">
        <f t="shared" si="40"/>
        <v>24 Business, media and public service professionals</v>
      </c>
      <c r="BE13" s="69">
        <v>7.1253861224064119</v>
      </c>
      <c r="BF13" s="69">
        <v>7.1506415356452164</v>
      </c>
      <c r="BG13" s="69">
        <v>8.1736915163078798</v>
      </c>
      <c r="BH13" s="69">
        <v>8.4662661744358623</v>
      </c>
      <c r="BI13" s="69">
        <v>9.0816561922449175</v>
      </c>
      <c r="BJ13" s="69"/>
      <c r="BK13" s="69">
        <f t="shared" si="41"/>
        <v>0.90796467593703767</v>
      </c>
      <c r="BL13" s="69">
        <f>'RD T1'!E186</f>
        <v>3.5556998681608687</v>
      </c>
      <c r="BM13" s="69">
        <f t="shared" si="42"/>
        <v>4.4636645440979059</v>
      </c>
      <c r="BO13" t="str">
        <f t="shared" si="43"/>
        <v>24 Business, media and public service professionals</v>
      </c>
      <c r="BP13" s="69">
        <v>5.1216479531476669</v>
      </c>
      <c r="BQ13" s="69">
        <v>5.352026487222532</v>
      </c>
      <c r="BR13" s="69">
        <v>5.254268764569753</v>
      </c>
      <c r="BS13" s="69">
        <v>5.2684861750299552</v>
      </c>
      <c r="BT13" s="69">
        <v>4.522072670231994</v>
      </c>
      <c r="BU13" s="69"/>
      <c r="BV13" s="69">
        <f t="shared" si="44"/>
        <v>-0.73219609433775901</v>
      </c>
      <c r="BW13" s="69">
        <f>'RD T1'!E215</f>
        <v>1.9900091352075766</v>
      </c>
      <c r="BX13" s="69">
        <f t="shared" si="45"/>
        <v>1.2578130408698176</v>
      </c>
      <c r="BZ13" t="str">
        <f t="shared" si="46"/>
        <v>24 Business, media and public service professionals</v>
      </c>
      <c r="CA13" s="69">
        <v>3.1284208898999517</v>
      </c>
      <c r="CB13" s="69">
        <v>3.1228015379367529</v>
      </c>
      <c r="CC13" s="69">
        <v>3.0312325044621353</v>
      </c>
      <c r="CD13" s="69">
        <v>3.0412952464765333</v>
      </c>
      <c r="CE13" s="69">
        <v>2.0065436649024089</v>
      </c>
      <c r="CF13" s="69"/>
      <c r="CG13" s="69">
        <f t="shared" si="47"/>
        <v>-1.0246888395597264</v>
      </c>
      <c r="CH13" s="69">
        <f>'RD T1'!E244</f>
        <v>1.0068243440239566</v>
      </c>
      <c r="CI13" s="69">
        <f t="shared" si="48"/>
        <v>-1.7864495535769853E-2</v>
      </c>
      <c r="CK13" t="str">
        <f t="shared" si="49"/>
        <v>24 Business, media and public service professionals</v>
      </c>
      <c r="CL13" s="69">
        <v>0.54175702217639043</v>
      </c>
      <c r="CM13" s="69">
        <v>0.67904053838068268</v>
      </c>
      <c r="CN13" s="69">
        <v>0.69039763610170923</v>
      </c>
      <c r="CO13" s="69">
        <v>0.92491699646664938</v>
      </c>
      <c r="CP13" s="69">
        <v>1.3251782627955211</v>
      </c>
      <c r="CQ13" s="69"/>
      <c r="CR13" s="69">
        <f t="shared" si="50"/>
        <v>0.63478062669381186</v>
      </c>
      <c r="CS13" s="69">
        <f>'RD T1'!E273</f>
        <v>0.32383483724202539</v>
      </c>
      <c r="CT13" s="69">
        <f t="shared" si="51"/>
        <v>0.9586154639358373</v>
      </c>
    </row>
    <row r="14" spans="1:98" x14ac:dyDescent="0.2">
      <c r="A14" s="10" t="str">
        <f>name!D10</f>
        <v>31 Science, engineering and technology associate professionals</v>
      </c>
      <c r="B14" s="69">
        <v>0.31126819199538353</v>
      </c>
      <c r="C14" s="69">
        <v>0.42249100594006972</v>
      </c>
      <c r="D14" s="69">
        <v>0.47325213932799404</v>
      </c>
      <c r="E14" s="69">
        <v>0.51747184309992722</v>
      </c>
      <c r="F14" s="69">
        <v>0.74342839314283338</v>
      </c>
      <c r="G14" s="11"/>
      <c r="H14" s="69">
        <f t="shared" si="26"/>
        <v>0.27017625381483934</v>
      </c>
      <c r="I14" s="69">
        <f>'RD T1'!E42</f>
        <v>0.27911696950272769</v>
      </c>
      <c r="J14" s="69">
        <f t="shared" si="27"/>
        <v>0.54929322331756703</v>
      </c>
      <c r="L14" t="str">
        <f t="shared" si="28"/>
        <v>31 Science, engineering and technology associate professionals</v>
      </c>
      <c r="M14" s="69">
        <v>1.7180953658722169</v>
      </c>
      <c r="N14" s="69">
        <v>2.2234663145466453</v>
      </c>
      <c r="O14" s="69">
        <v>2.6141368088409891</v>
      </c>
      <c r="P14" s="69">
        <v>2.6129394184066306</v>
      </c>
      <c r="Q14" s="69">
        <v>3.3640382090516763</v>
      </c>
      <c r="R14" s="11"/>
      <c r="S14" s="69">
        <f t="shared" si="29"/>
        <v>0.74990140021068719</v>
      </c>
      <c r="T14" s="69">
        <f>'RD T1'!E71</f>
        <v>1.2620327666554181</v>
      </c>
      <c r="U14" s="69">
        <f t="shared" si="30"/>
        <v>2.011934166866105</v>
      </c>
      <c r="W14" t="str">
        <f t="shared" si="31"/>
        <v>31 Science, engineering and technology associate professionals</v>
      </c>
      <c r="X14" s="69">
        <v>4.62573553352206</v>
      </c>
      <c r="Y14" s="69">
        <v>5.470022774443958</v>
      </c>
      <c r="Z14" s="69">
        <v>5.5996587194072172</v>
      </c>
      <c r="AA14" s="69">
        <v>5.4611617725970039</v>
      </c>
      <c r="AB14" s="69">
        <v>6.2105196203051714</v>
      </c>
      <c r="AC14" s="69"/>
      <c r="AD14" s="69">
        <f t="shared" si="32"/>
        <v>0.6108609008979542</v>
      </c>
      <c r="AE14" s="69">
        <f>'RD T1'!E100</f>
        <v>2.5884332117923048</v>
      </c>
      <c r="AF14" s="69">
        <f t="shared" si="33"/>
        <v>3.199294112690259</v>
      </c>
      <c r="AH14" t="str">
        <f t="shared" si="34"/>
        <v>31 Science, engineering and technology associate professionals</v>
      </c>
      <c r="AI14" s="69">
        <v>0.67646204884855643</v>
      </c>
      <c r="AJ14" s="69">
        <v>0.80673577413740083</v>
      </c>
      <c r="AK14" s="69">
        <v>0.88983425828675744</v>
      </c>
      <c r="AL14" s="69">
        <v>0.94981924854350452</v>
      </c>
      <c r="AM14" s="69">
        <v>1.2539526159499308</v>
      </c>
      <c r="AN14" s="69"/>
      <c r="AO14" s="69">
        <f t="shared" si="35"/>
        <v>0.36411835766317335</v>
      </c>
      <c r="AP14" s="69">
        <f>'RD T1'!E129</f>
        <v>0.5047108581000268</v>
      </c>
      <c r="AQ14" s="69">
        <f t="shared" si="36"/>
        <v>0.86882921576320016</v>
      </c>
      <c r="AS14" t="str">
        <f t="shared" si="37"/>
        <v>31 Science, engineering and technology associate professionals</v>
      </c>
      <c r="AT14" s="69">
        <v>1.7427991467997888</v>
      </c>
      <c r="AU14" s="69">
        <v>1.8591374431327394</v>
      </c>
      <c r="AV14" s="69">
        <v>1.8978891208977748</v>
      </c>
      <c r="AW14" s="69">
        <v>1.6586491045674228</v>
      </c>
      <c r="AX14" s="69">
        <v>1.6506336857965118</v>
      </c>
      <c r="AY14" s="69"/>
      <c r="AZ14" s="69">
        <f t="shared" si="38"/>
        <v>-0.24725543510126302</v>
      </c>
      <c r="BA14" s="69">
        <f>'RD T1'!E158</f>
        <v>0.65142917205912509</v>
      </c>
      <c r="BB14" s="69">
        <f t="shared" si="39"/>
        <v>0.40417373695786207</v>
      </c>
      <c r="BD14" t="str">
        <f t="shared" si="40"/>
        <v>31 Science, engineering and technology associate professionals</v>
      </c>
      <c r="BE14" s="69">
        <v>2.6271463714872052</v>
      </c>
      <c r="BF14" s="69">
        <v>2.2930663971488636</v>
      </c>
      <c r="BG14" s="69">
        <v>2.688444742008449</v>
      </c>
      <c r="BH14" s="69">
        <v>2.0783860482751892</v>
      </c>
      <c r="BI14" s="69">
        <v>1.5908156098063075</v>
      </c>
      <c r="BJ14" s="69"/>
      <c r="BK14" s="69">
        <f t="shared" si="41"/>
        <v>-1.0976291322021414</v>
      </c>
      <c r="BL14" s="69">
        <f>'RD T1'!E187</f>
        <v>0.69403487492138749</v>
      </c>
      <c r="BM14" s="69">
        <f t="shared" si="42"/>
        <v>-0.40359425728075393</v>
      </c>
      <c r="BO14" t="str">
        <f t="shared" si="43"/>
        <v>31 Science, engineering and technology associate professionals</v>
      </c>
      <c r="BP14" s="69">
        <v>1.9098783033556521</v>
      </c>
      <c r="BQ14" s="69">
        <v>2.0454004853479182</v>
      </c>
      <c r="BR14" s="69">
        <v>2.0650538002608405</v>
      </c>
      <c r="BS14" s="69">
        <v>1.890264707185477</v>
      </c>
      <c r="BT14" s="69">
        <v>1.8009373068630357</v>
      </c>
      <c r="BU14" s="69"/>
      <c r="BV14" s="69">
        <f t="shared" si="44"/>
        <v>-0.26411649339780485</v>
      </c>
      <c r="BW14" s="69">
        <f>'RD T1'!E216</f>
        <v>0.71369139141723836</v>
      </c>
      <c r="BX14" s="69">
        <f t="shared" si="45"/>
        <v>0.44957489801943351</v>
      </c>
      <c r="BZ14" t="str">
        <f t="shared" si="46"/>
        <v>31 Science, engineering and technology associate professionals</v>
      </c>
      <c r="CA14" s="69">
        <v>1.6277266702383479</v>
      </c>
      <c r="CB14" s="69">
        <v>1.6067746467625641</v>
      </c>
      <c r="CC14" s="69">
        <v>1.6427462311458576</v>
      </c>
      <c r="CD14" s="69">
        <v>1.5858454999246252</v>
      </c>
      <c r="CE14" s="69">
        <v>1.2713770249598511</v>
      </c>
      <c r="CF14" s="69"/>
      <c r="CG14" s="69">
        <f t="shared" si="47"/>
        <v>-0.37136920618600655</v>
      </c>
      <c r="CH14" s="69">
        <f>'RD T1'!E245</f>
        <v>0.50552072390622749</v>
      </c>
      <c r="CI14" s="69">
        <f t="shared" si="48"/>
        <v>0.13415151772022094</v>
      </c>
      <c r="CK14" t="str">
        <f t="shared" si="49"/>
        <v>31 Science, engineering and technology associate professionals</v>
      </c>
      <c r="CL14" s="69">
        <v>0.25605685693799923</v>
      </c>
      <c r="CM14" s="69">
        <v>0.34246570818768829</v>
      </c>
      <c r="CN14" s="69">
        <v>0.39724146596368459</v>
      </c>
      <c r="CO14" s="69">
        <v>0.54925951783859661</v>
      </c>
      <c r="CP14" s="69">
        <v>0.91719571504693509</v>
      </c>
      <c r="CQ14" s="69"/>
      <c r="CR14" s="69">
        <f t="shared" si="50"/>
        <v>0.5199542490832505</v>
      </c>
      <c r="CS14" s="69">
        <f>'RD T1'!E274</f>
        <v>0.22379022219792061</v>
      </c>
      <c r="CT14" s="69">
        <f t="shared" si="51"/>
        <v>0.74374447128117116</v>
      </c>
    </row>
    <row r="15" spans="1:98" x14ac:dyDescent="0.2">
      <c r="A15" s="10" t="str">
        <f>name!D11</f>
        <v>32 Health and social care associate professionals</v>
      </c>
      <c r="B15" s="69">
        <v>6.121534653224988E-2</v>
      </c>
      <c r="C15" s="69">
        <v>7.8205060734986745E-2</v>
      </c>
      <c r="D15" s="69">
        <v>7.6786036488527512E-2</v>
      </c>
      <c r="E15" s="69">
        <v>0.13248453041745964</v>
      </c>
      <c r="F15" s="69">
        <v>0.18954398947572629</v>
      </c>
      <c r="G15" s="11"/>
      <c r="H15" s="69">
        <f t="shared" si="26"/>
        <v>0.11275795298719878</v>
      </c>
      <c r="I15" s="69">
        <f>'RD T1'!E43</f>
        <v>8.919526738493111E-2</v>
      </c>
      <c r="J15" s="69">
        <f t="shared" si="27"/>
        <v>0.20195322037212987</v>
      </c>
      <c r="L15" t="str">
        <f t="shared" si="28"/>
        <v>32 Health and social care associate professionals</v>
      </c>
      <c r="M15" s="69">
        <v>1.2349678687187555</v>
      </c>
      <c r="N15" s="69">
        <v>1.6968180872440644</v>
      </c>
      <c r="O15" s="69">
        <v>1.7744256183842329</v>
      </c>
      <c r="P15" s="69">
        <v>3.1760670679182077</v>
      </c>
      <c r="Q15" s="69">
        <v>4.3525527338944654</v>
      </c>
      <c r="R15" s="11"/>
      <c r="S15" s="69">
        <f t="shared" si="29"/>
        <v>2.5781271155102328</v>
      </c>
      <c r="T15" s="69">
        <f>'RD T1'!E72</f>
        <v>2.0269238970233219</v>
      </c>
      <c r="U15" s="69">
        <f t="shared" si="30"/>
        <v>4.6050510125335542</v>
      </c>
      <c r="W15" t="str">
        <f t="shared" si="31"/>
        <v>32 Health and social care associate professionals</v>
      </c>
      <c r="X15" s="69">
        <v>3.7004266599138318</v>
      </c>
      <c r="Y15" s="69">
        <v>4.5819348515335738</v>
      </c>
      <c r="Z15" s="69">
        <v>4.5931609871370229</v>
      </c>
      <c r="AA15" s="69">
        <v>7.6881232814484459</v>
      </c>
      <c r="AB15" s="69">
        <v>9.5886285608227979</v>
      </c>
      <c r="AC15" s="69"/>
      <c r="AD15" s="69">
        <f t="shared" si="32"/>
        <v>4.995467573685775</v>
      </c>
      <c r="AE15" s="69">
        <f>'RD T1'!E101</f>
        <v>5.0655798101990399</v>
      </c>
      <c r="AF15" s="69">
        <f t="shared" si="33"/>
        <v>10.061047383884816</v>
      </c>
      <c r="AH15" t="str">
        <f t="shared" si="34"/>
        <v>32 Health and social care associate professionals</v>
      </c>
      <c r="AI15" s="69">
        <v>2.4674289806652916</v>
      </c>
      <c r="AJ15" s="69">
        <v>2.2882286979568995</v>
      </c>
      <c r="AK15" s="69">
        <v>2.1717885672361259</v>
      </c>
      <c r="AL15" s="69">
        <v>2.437897667242833</v>
      </c>
      <c r="AM15" s="69">
        <v>1.5930772550462464</v>
      </c>
      <c r="AN15" s="69"/>
      <c r="AO15" s="69">
        <f t="shared" si="35"/>
        <v>-0.57871131218987948</v>
      </c>
      <c r="AP15" s="69">
        <f>'RD T1'!E130</f>
        <v>0.93484496128748673</v>
      </c>
      <c r="AQ15" s="69">
        <f t="shared" si="36"/>
        <v>0.35613364909760725</v>
      </c>
      <c r="AS15" t="str">
        <f t="shared" si="37"/>
        <v>32 Health and social care associate professionals</v>
      </c>
      <c r="AT15" s="69">
        <v>0.60264092142091996</v>
      </c>
      <c r="AU15" s="69">
        <v>0.69890218624926836</v>
      </c>
      <c r="AV15" s="69">
        <v>0.78211649691541207</v>
      </c>
      <c r="AW15" s="69">
        <v>1.1173690062190642</v>
      </c>
      <c r="AX15" s="69">
        <v>1.2930908512273291</v>
      </c>
      <c r="AY15" s="69"/>
      <c r="AZ15" s="69">
        <f t="shared" si="38"/>
        <v>0.51097435431191707</v>
      </c>
      <c r="BA15" s="69">
        <f>'RD T1'!E159</f>
        <v>0.65632098097181968</v>
      </c>
      <c r="BB15" s="69">
        <f t="shared" si="39"/>
        <v>1.1672953352837367</v>
      </c>
      <c r="BD15" t="str">
        <f t="shared" si="40"/>
        <v>32 Health and social care associate professionals</v>
      </c>
      <c r="BE15" s="69">
        <v>2.1645225705066324</v>
      </c>
      <c r="BF15" s="69">
        <v>2.5212633601918126</v>
      </c>
      <c r="BG15" s="69">
        <v>2.7768732522558275</v>
      </c>
      <c r="BH15" s="69">
        <v>4.3800546293681286</v>
      </c>
      <c r="BI15" s="69">
        <v>5.4173204466796205</v>
      </c>
      <c r="BJ15" s="69"/>
      <c r="BK15" s="69">
        <f t="shared" si="41"/>
        <v>2.6404471944237931</v>
      </c>
      <c r="BL15" s="69">
        <f>'RD T1'!E188</f>
        <v>2.7436565339263592</v>
      </c>
      <c r="BM15" s="69">
        <f t="shared" si="42"/>
        <v>5.3841037283501523</v>
      </c>
      <c r="BO15" t="str">
        <f t="shared" si="43"/>
        <v>32 Health and social care associate professionals</v>
      </c>
      <c r="BP15" s="69">
        <v>1.6887797965571001</v>
      </c>
      <c r="BQ15" s="69">
        <v>1.8117180869968801</v>
      </c>
      <c r="BR15" s="69">
        <v>1.8201836657685337</v>
      </c>
      <c r="BS15" s="69">
        <v>2.7190529361138989</v>
      </c>
      <c r="BT15" s="69">
        <v>2.4149676511799707</v>
      </c>
      <c r="BU15" s="69"/>
      <c r="BV15" s="69">
        <f t="shared" si="44"/>
        <v>0.59478398541143696</v>
      </c>
      <c r="BW15" s="69">
        <f>'RD T1'!E217</f>
        <v>1.3030003673908086</v>
      </c>
      <c r="BX15" s="69">
        <f t="shared" si="45"/>
        <v>1.8977843528022456</v>
      </c>
      <c r="BZ15" t="str">
        <f t="shared" si="46"/>
        <v>32 Health and social care associate professionals</v>
      </c>
      <c r="CA15" s="69">
        <v>0.7035089546605805</v>
      </c>
      <c r="CB15" s="69">
        <v>0.66006034729801077</v>
      </c>
      <c r="CC15" s="69">
        <v>0.55947717127598251</v>
      </c>
      <c r="CD15" s="69">
        <v>0.78720593534774763</v>
      </c>
      <c r="CE15" s="69">
        <v>0.54149658197338613</v>
      </c>
      <c r="CF15" s="69"/>
      <c r="CG15" s="69">
        <f t="shared" si="47"/>
        <v>-1.7980589302596384E-2</v>
      </c>
      <c r="CH15" s="69">
        <f>'RD T1'!E246</f>
        <v>0.3017031415730787</v>
      </c>
      <c r="CI15" s="69">
        <f t="shared" si="48"/>
        <v>0.28372255227048232</v>
      </c>
      <c r="CK15" t="str">
        <f t="shared" si="49"/>
        <v>32 Health and social care associate professionals</v>
      </c>
      <c r="CL15" s="69">
        <v>8.3993320464939958E-2</v>
      </c>
      <c r="CM15" s="69">
        <v>0.10884966598065769</v>
      </c>
      <c r="CN15" s="69">
        <v>0.11362535766902802</v>
      </c>
      <c r="CO15" s="69">
        <v>0.2245078442123172</v>
      </c>
      <c r="CP15" s="69">
        <v>0.40526927120681294</v>
      </c>
      <c r="CQ15" s="69"/>
      <c r="CR15" s="69">
        <f t="shared" si="50"/>
        <v>0.2916439135377849</v>
      </c>
      <c r="CS15" s="69">
        <f>'RD T1'!E275</f>
        <v>0.10477424653555101</v>
      </c>
      <c r="CT15" s="69">
        <f t="shared" si="51"/>
        <v>0.39641816007333591</v>
      </c>
    </row>
    <row r="16" spans="1:98" x14ac:dyDescent="0.2">
      <c r="A16" s="10" t="str">
        <f>name!D12</f>
        <v>33 Protective service occupations</v>
      </c>
      <c r="B16" s="69">
        <v>3.3502591891019735E-2</v>
      </c>
      <c r="C16" s="69">
        <v>3.2632899703651866E-2</v>
      </c>
      <c r="D16" s="69">
        <v>3.7851935040222155E-2</v>
      </c>
      <c r="E16" s="69">
        <v>4.0032693147930509E-2</v>
      </c>
      <c r="F16" s="69">
        <v>5.5112407755267649E-2</v>
      </c>
      <c r="G16" s="11"/>
      <c r="H16" s="69">
        <f t="shared" si="26"/>
        <v>1.7260472715045494E-2</v>
      </c>
      <c r="I16" s="69">
        <f>'RD T1'!E44</f>
        <v>1.5233742760497337E-2</v>
      </c>
      <c r="J16" s="69">
        <f t="shared" si="27"/>
        <v>3.2494215475542834E-2</v>
      </c>
      <c r="L16" t="str">
        <f t="shared" si="28"/>
        <v>33 Protective service occupations</v>
      </c>
      <c r="M16" s="69">
        <v>0.58084532474051698</v>
      </c>
      <c r="N16" s="69">
        <v>0.63895378617402687</v>
      </c>
      <c r="O16" s="69">
        <v>0.77712498866517921</v>
      </c>
      <c r="P16" s="69">
        <v>0.72295614082023496</v>
      </c>
      <c r="Q16" s="69">
        <v>1.0005310644954601</v>
      </c>
      <c r="R16" s="11"/>
      <c r="S16" s="69">
        <f t="shared" si="29"/>
        <v>0.22340607583028094</v>
      </c>
      <c r="T16" s="69">
        <f>'RD T1'!E73</f>
        <v>0.27056521001761369</v>
      </c>
      <c r="U16" s="69">
        <f t="shared" si="30"/>
        <v>0.49397128584789463</v>
      </c>
      <c r="W16" t="str">
        <f t="shared" si="31"/>
        <v>33 Protective service occupations</v>
      </c>
      <c r="X16" s="69">
        <v>2.5065866101611247</v>
      </c>
      <c r="Y16" s="69">
        <v>2.7198651624800401</v>
      </c>
      <c r="Z16" s="69">
        <v>2.9125943642880947</v>
      </c>
      <c r="AA16" s="69">
        <v>2.6644755271202607</v>
      </c>
      <c r="AB16" s="69">
        <v>3.4176598549233113</v>
      </c>
      <c r="AC16" s="69"/>
      <c r="AD16" s="69">
        <f t="shared" si="32"/>
        <v>0.50506549063521655</v>
      </c>
      <c r="AE16" s="69">
        <f>'RD T1'!E102</f>
        <v>1.2121197918909263</v>
      </c>
      <c r="AF16" s="69">
        <f t="shared" si="33"/>
        <v>1.7171852825261429</v>
      </c>
      <c r="AH16" t="str">
        <f t="shared" si="34"/>
        <v>33 Protective service occupations</v>
      </c>
      <c r="AI16" s="69">
        <v>0.65083065553999331</v>
      </c>
      <c r="AJ16" s="69">
        <v>0.67781508802441981</v>
      </c>
      <c r="AK16" s="69">
        <v>0.73095413643692564</v>
      </c>
      <c r="AL16" s="69">
        <v>0.66400924372878811</v>
      </c>
      <c r="AM16" s="69">
        <v>0.81188433943209637</v>
      </c>
      <c r="AN16" s="69"/>
      <c r="AO16" s="69">
        <f t="shared" si="35"/>
        <v>8.093020299517073E-2</v>
      </c>
      <c r="AP16" s="69">
        <f>'RD T1'!E131</f>
        <v>0.26510707604276634</v>
      </c>
      <c r="AQ16" s="69">
        <f t="shared" si="36"/>
        <v>0.34603727903793707</v>
      </c>
      <c r="AS16" t="str">
        <f t="shared" si="37"/>
        <v>33 Protective service occupations</v>
      </c>
      <c r="AT16" s="69">
        <v>0.63326875830118157</v>
      </c>
      <c r="AU16" s="69">
        <v>0.5666004278145822</v>
      </c>
      <c r="AV16" s="69">
        <v>0.5983781850593648</v>
      </c>
      <c r="AW16" s="69">
        <v>0.46510343089659284</v>
      </c>
      <c r="AX16" s="69">
        <v>0.48590937841831888</v>
      </c>
      <c r="AY16" s="69"/>
      <c r="AZ16" s="69">
        <f t="shared" si="38"/>
        <v>-0.11246880664104592</v>
      </c>
      <c r="BA16" s="69">
        <f>'RD T1'!E160</f>
        <v>0.17022136992292169</v>
      </c>
      <c r="BB16" s="69">
        <f t="shared" si="39"/>
        <v>5.7752563281875779E-2</v>
      </c>
      <c r="BD16" t="str">
        <f t="shared" si="40"/>
        <v>33 Protective service occupations</v>
      </c>
      <c r="BE16" s="69">
        <v>2.1188247128836255</v>
      </c>
      <c r="BF16" s="69">
        <v>1.6923490793242768</v>
      </c>
      <c r="BG16" s="69">
        <v>1.8761428591860945</v>
      </c>
      <c r="BH16" s="69">
        <v>1.5948711487530249</v>
      </c>
      <c r="BI16" s="69">
        <v>1.4573455313882431</v>
      </c>
      <c r="BJ16" s="69"/>
      <c r="BK16" s="69">
        <f t="shared" si="41"/>
        <v>-0.41879732779785139</v>
      </c>
      <c r="BL16" s="69">
        <f>'RD T1'!E189</f>
        <v>0.39372516052033135</v>
      </c>
      <c r="BM16" s="69">
        <f t="shared" si="42"/>
        <v>-2.5072167277520041E-2</v>
      </c>
      <c r="BO16" t="str">
        <f t="shared" si="43"/>
        <v>33 Protective service occupations</v>
      </c>
      <c r="BP16" s="69">
        <v>2.2633320676501989</v>
      </c>
      <c r="BQ16" s="69">
        <v>2.1492668022341936</v>
      </c>
      <c r="BR16" s="69">
        <v>2.0372107423997963</v>
      </c>
      <c r="BS16" s="69">
        <v>1.7087544785875437</v>
      </c>
      <c r="BT16" s="69">
        <v>1.3544570673102208</v>
      </c>
      <c r="BU16" s="69"/>
      <c r="BV16" s="69">
        <f t="shared" si="44"/>
        <v>-0.68275367508957552</v>
      </c>
      <c r="BW16" s="69">
        <f>'RD T1'!E218</f>
        <v>0.45962657216777897</v>
      </c>
      <c r="BX16" s="69">
        <f t="shared" si="45"/>
        <v>-0.22312710292179655</v>
      </c>
      <c r="BZ16" t="str">
        <f t="shared" si="46"/>
        <v>33 Protective service occupations</v>
      </c>
      <c r="CA16" s="69">
        <v>1.2873440689311553</v>
      </c>
      <c r="CB16" s="69">
        <v>1.0799694705361187</v>
      </c>
      <c r="CC16" s="69">
        <v>1.0546677074711293</v>
      </c>
      <c r="CD16" s="69">
        <v>0.90011558508060607</v>
      </c>
      <c r="CE16" s="69">
        <v>0.75812035439188785</v>
      </c>
      <c r="CF16" s="69"/>
      <c r="CG16" s="69">
        <f t="shared" si="47"/>
        <v>-0.2965473530792414</v>
      </c>
      <c r="CH16" s="69">
        <f>'RD T1'!E247</f>
        <v>0.3073733753917553</v>
      </c>
      <c r="CI16" s="69">
        <f t="shared" si="48"/>
        <v>1.0826022312513894E-2</v>
      </c>
      <c r="CK16" t="str">
        <f t="shared" si="49"/>
        <v>33 Protective service occupations</v>
      </c>
      <c r="CL16" s="69">
        <v>0.17069276929192409</v>
      </c>
      <c r="CM16" s="69">
        <v>0.14480448200112248</v>
      </c>
      <c r="CN16" s="69">
        <v>0.13875153055097472</v>
      </c>
      <c r="CO16" s="69">
        <v>8.2260939880858933E-2</v>
      </c>
      <c r="CP16" s="69">
        <v>9.1249207430644713E-2</v>
      </c>
      <c r="CQ16" s="69"/>
      <c r="CR16" s="69">
        <f t="shared" si="50"/>
        <v>-4.7502323120330009E-2</v>
      </c>
      <c r="CS16" s="69">
        <f>'RD T1'!E276</f>
        <v>1.74411288944703E-2</v>
      </c>
      <c r="CT16" s="69">
        <f t="shared" si="51"/>
        <v>-3.0061194225859709E-2</v>
      </c>
    </row>
    <row r="17" spans="1:98" x14ac:dyDescent="0.2">
      <c r="A17" s="10" t="str">
        <f>name!D13</f>
        <v>34 Culture, media and sports occupations</v>
      </c>
      <c r="B17" s="69">
        <v>0.21183547343741174</v>
      </c>
      <c r="C17" s="69">
        <v>0.25933174801655762</v>
      </c>
      <c r="D17" s="69">
        <v>0.28353406150533123</v>
      </c>
      <c r="E17" s="69">
        <v>0.30372225446251433</v>
      </c>
      <c r="F17" s="69">
        <v>0.37820306712277318</v>
      </c>
      <c r="G17" s="11"/>
      <c r="H17" s="69">
        <f t="shared" si="26"/>
        <v>9.4669005617441959E-2</v>
      </c>
      <c r="I17" s="69">
        <f>'RD T1'!E45</f>
        <v>0.17652045051399975</v>
      </c>
      <c r="J17" s="69">
        <f t="shared" si="27"/>
        <v>0.27118945613144174</v>
      </c>
      <c r="L17" t="str">
        <f t="shared" si="28"/>
        <v>34 Culture, media and sports occupations</v>
      </c>
      <c r="M17" s="69">
        <v>3.7797237473267784</v>
      </c>
      <c r="N17" s="69">
        <v>3.8350758175604676</v>
      </c>
      <c r="O17" s="69">
        <v>4.5752203826283608</v>
      </c>
      <c r="P17" s="69">
        <v>4.7616022668955837</v>
      </c>
      <c r="Q17" s="69">
        <v>6.0915186570779101</v>
      </c>
      <c r="R17" s="11"/>
      <c r="S17" s="69">
        <f t="shared" si="29"/>
        <v>1.5162982744495492</v>
      </c>
      <c r="T17" s="69">
        <f>'RD T1'!E74</f>
        <v>2.7134798487554868</v>
      </c>
      <c r="U17" s="69">
        <f t="shared" si="30"/>
        <v>4.229778123205036</v>
      </c>
      <c r="W17" t="str">
        <f t="shared" si="31"/>
        <v>34 Culture, media and sports occupations</v>
      </c>
      <c r="X17" s="69">
        <v>8.8861740364257837</v>
      </c>
      <c r="Y17" s="69">
        <v>8.1073057683873291</v>
      </c>
      <c r="Z17" s="69">
        <v>8.1660304342485386</v>
      </c>
      <c r="AA17" s="69">
        <v>7.540645969075741</v>
      </c>
      <c r="AB17" s="69">
        <v>8.1804310546193477</v>
      </c>
      <c r="AC17" s="69"/>
      <c r="AD17" s="69">
        <f t="shared" si="32"/>
        <v>1.4400620370809136E-2</v>
      </c>
      <c r="AE17" s="69">
        <f>'RD T1'!E103</f>
        <v>3.8036919890722487</v>
      </c>
      <c r="AF17" s="69">
        <f t="shared" si="33"/>
        <v>3.8180926094430578</v>
      </c>
      <c r="AH17" t="str">
        <f t="shared" si="34"/>
        <v>34 Culture, media and sports occupations</v>
      </c>
      <c r="AI17" s="69">
        <v>0.94886543812774937</v>
      </c>
      <c r="AJ17" s="69">
        <v>0.9193153240379246</v>
      </c>
      <c r="AK17" s="69">
        <v>1.0323036643908603</v>
      </c>
      <c r="AL17" s="69">
        <v>0.90680938232895281</v>
      </c>
      <c r="AM17" s="69">
        <v>1.1064335765435502</v>
      </c>
      <c r="AN17" s="69"/>
      <c r="AO17" s="69">
        <f t="shared" si="35"/>
        <v>7.4129912152689936E-2</v>
      </c>
      <c r="AP17" s="69">
        <f>'RD T1'!E132</f>
        <v>0.44621946190721073</v>
      </c>
      <c r="AQ17" s="69">
        <f t="shared" si="36"/>
        <v>0.52034937405990067</v>
      </c>
      <c r="AS17" t="str">
        <f t="shared" si="37"/>
        <v>34 Culture, media and sports occupations</v>
      </c>
      <c r="AT17" s="69">
        <v>1.4074897960830044</v>
      </c>
      <c r="AU17" s="69">
        <v>1.2278718576183723</v>
      </c>
      <c r="AV17" s="69">
        <v>1.19444171971045</v>
      </c>
      <c r="AW17" s="69">
        <v>1.0186029479254146</v>
      </c>
      <c r="AX17" s="69">
        <v>1.0029453146941796</v>
      </c>
      <c r="AY17" s="69"/>
      <c r="AZ17" s="69">
        <f t="shared" si="38"/>
        <v>-0.19149640501627041</v>
      </c>
      <c r="BA17" s="69">
        <f>'RD T1'!E161</f>
        <v>0.47208922218747879</v>
      </c>
      <c r="BB17" s="69">
        <f t="shared" si="39"/>
        <v>0.28059281717120838</v>
      </c>
      <c r="BD17" t="str">
        <f t="shared" si="40"/>
        <v>34 Culture, media and sports occupations</v>
      </c>
      <c r="BE17" s="69">
        <v>3.3554667034385246</v>
      </c>
      <c r="BF17" s="69">
        <v>2.4786619201108362</v>
      </c>
      <c r="BG17" s="69">
        <v>2.7657232737688391</v>
      </c>
      <c r="BH17" s="69">
        <v>2.3314065187830524</v>
      </c>
      <c r="BI17" s="69">
        <v>2.3035595834826648</v>
      </c>
      <c r="BJ17" s="69"/>
      <c r="BK17" s="69">
        <f t="shared" si="41"/>
        <v>-0.46216369028617432</v>
      </c>
      <c r="BL17" s="69">
        <f>'RD T1'!E190</f>
        <v>0.85768640879913349</v>
      </c>
      <c r="BM17" s="69">
        <f t="shared" si="42"/>
        <v>0.39552271851295917</v>
      </c>
      <c r="BO17" t="str">
        <f t="shared" si="43"/>
        <v>34 Culture, media and sports occupations</v>
      </c>
      <c r="BP17" s="69">
        <v>2.0271463277454451</v>
      </c>
      <c r="BQ17" s="69">
        <v>1.5017895106645152</v>
      </c>
      <c r="BR17" s="69">
        <v>1.3557629019527841</v>
      </c>
      <c r="BS17" s="69">
        <v>1.0230934122869204</v>
      </c>
      <c r="BT17" s="69">
        <v>0.61968600256037731</v>
      </c>
      <c r="BU17" s="69"/>
      <c r="BV17" s="69">
        <f t="shared" si="44"/>
        <v>-0.73607689939240684</v>
      </c>
      <c r="BW17" s="69">
        <f>'RD T1'!E219</f>
        <v>0.34384335857849596</v>
      </c>
      <c r="BX17" s="69">
        <f t="shared" si="45"/>
        <v>-0.39223354081391087</v>
      </c>
      <c r="BZ17" t="str">
        <f t="shared" si="46"/>
        <v>34 Culture, media and sports occupations</v>
      </c>
      <c r="CA17" s="69">
        <v>1.4756006535536121</v>
      </c>
      <c r="CB17" s="69">
        <v>1.1585520898153983</v>
      </c>
      <c r="CC17" s="69">
        <v>1.0551478640851533</v>
      </c>
      <c r="CD17" s="69">
        <v>0.80675788867568621</v>
      </c>
      <c r="CE17" s="69">
        <v>0.49207337313662292</v>
      </c>
      <c r="CF17" s="69"/>
      <c r="CG17" s="69">
        <f t="shared" si="47"/>
        <v>-0.56307449094853035</v>
      </c>
      <c r="CH17" s="69">
        <f>'RD T1'!E248</f>
        <v>0.25762743597495324</v>
      </c>
      <c r="CI17" s="69">
        <f t="shared" si="48"/>
        <v>-0.3054470549735771</v>
      </c>
      <c r="CK17" t="str">
        <f t="shared" si="49"/>
        <v>34 Culture, media and sports occupations</v>
      </c>
      <c r="CL17" s="69">
        <v>0.35614681359257927</v>
      </c>
      <c r="CM17" s="69">
        <v>0.370608264010516</v>
      </c>
      <c r="CN17" s="69">
        <v>0.35845555292830211</v>
      </c>
      <c r="CO17" s="69">
        <v>0.40407344915845711</v>
      </c>
      <c r="CP17" s="69">
        <v>0.53086182016719718</v>
      </c>
      <c r="CQ17" s="69"/>
      <c r="CR17" s="69">
        <f t="shared" si="50"/>
        <v>0.17240626723889507</v>
      </c>
      <c r="CS17" s="69">
        <f>'RD T1'!E277</f>
        <v>0.1292440478336277</v>
      </c>
      <c r="CT17" s="69">
        <f t="shared" si="51"/>
        <v>0.30165031507252277</v>
      </c>
    </row>
    <row r="18" spans="1:98" x14ac:dyDescent="0.2">
      <c r="A18" s="10" t="str">
        <f>name!D14</f>
        <v>35 Business and public service associate professionals</v>
      </c>
      <c r="B18" s="69">
        <v>0.71233058687991302</v>
      </c>
      <c r="C18" s="69">
        <v>0.83799009754954379</v>
      </c>
      <c r="D18" s="69">
        <v>0.96037853388187133</v>
      </c>
      <c r="E18" s="69">
        <v>1.1251463286327077</v>
      </c>
      <c r="F18" s="69">
        <v>1.500079186474901</v>
      </c>
      <c r="G18" s="11"/>
      <c r="H18" s="69">
        <f t="shared" si="26"/>
        <v>0.53970065259302968</v>
      </c>
      <c r="I18" s="69">
        <f>'RD T1'!E46</f>
        <v>0.60186413691123419</v>
      </c>
      <c r="J18" s="69">
        <f t="shared" si="27"/>
        <v>1.141564789504264</v>
      </c>
      <c r="L18" t="str">
        <f t="shared" si="28"/>
        <v>35 Business and public service associate professionals</v>
      </c>
      <c r="M18" s="69">
        <v>7.1173914806145948</v>
      </c>
      <c r="N18" s="69">
        <v>8.5195633858082314</v>
      </c>
      <c r="O18" s="69">
        <v>9.0712843957921621</v>
      </c>
      <c r="P18" s="69">
        <v>10.40779637381438</v>
      </c>
      <c r="Q18" s="69">
        <v>13.04620621600208</v>
      </c>
      <c r="R18" s="11"/>
      <c r="S18" s="69">
        <f t="shared" si="29"/>
        <v>3.9749218202099179</v>
      </c>
      <c r="T18" s="69">
        <f>'RD T1'!E75</f>
        <v>5.4938732795329956</v>
      </c>
      <c r="U18" s="69">
        <f t="shared" si="30"/>
        <v>9.4687950997429127</v>
      </c>
      <c r="W18" t="str">
        <f t="shared" si="31"/>
        <v>35 Business and public service associate professionals</v>
      </c>
      <c r="X18" s="69">
        <v>16.349220550741716</v>
      </c>
      <c r="Y18" s="69">
        <v>17.488602469014804</v>
      </c>
      <c r="Z18" s="69">
        <v>17.293337898680246</v>
      </c>
      <c r="AA18" s="69">
        <v>17.85413280134059</v>
      </c>
      <c r="AB18" s="69">
        <v>19.34853071112142</v>
      </c>
      <c r="AC18" s="69"/>
      <c r="AD18" s="69">
        <f t="shared" si="32"/>
        <v>2.0551928124411738</v>
      </c>
      <c r="AE18" s="69">
        <f>'RD T1'!E104</f>
        <v>9.1894140850705082</v>
      </c>
      <c r="AF18" s="69">
        <f t="shared" si="33"/>
        <v>11.244606897511682</v>
      </c>
      <c r="AH18" t="str">
        <f t="shared" si="34"/>
        <v>35 Business and public service associate professionals</v>
      </c>
      <c r="AI18" s="69">
        <v>4.0563279267476577</v>
      </c>
      <c r="AJ18" s="69">
        <v>4.34502367417402</v>
      </c>
      <c r="AK18" s="69">
        <v>4.5066384448931336</v>
      </c>
      <c r="AL18" s="69">
        <v>4.6787279103895045</v>
      </c>
      <c r="AM18" s="69">
        <v>5.3146317348149132</v>
      </c>
      <c r="AN18" s="69"/>
      <c r="AO18" s="69">
        <f t="shared" si="35"/>
        <v>0.80799328992177966</v>
      </c>
      <c r="AP18" s="69">
        <f>'RD T1'!E133</f>
        <v>2.3599899186142506</v>
      </c>
      <c r="AQ18" s="69">
        <f t="shared" si="36"/>
        <v>3.1679832085360302</v>
      </c>
      <c r="AS18" t="str">
        <f t="shared" si="37"/>
        <v>35 Business and public service associate professionals</v>
      </c>
      <c r="AT18" s="69">
        <v>3.8416829683922451</v>
      </c>
      <c r="AU18" s="69">
        <v>4.0647746684898687</v>
      </c>
      <c r="AV18" s="69">
        <v>4.1486399597581922</v>
      </c>
      <c r="AW18" s="69">
        <v>4.2378310982615046</v>
      </c>
      <c r="AX18" s="69">
        <v>4.7328942097288031</v>
      </c>
      <c r="AY18" s="69"/>
      <c r="AZ18" s="69">
        <f t="shared" si="38"/>
        <v>0.58425424997061093</v>
      </c>
      <c r="BA18" s="69">
        <f>'RD T1'!E162</f>
        <v>2.0990017419754525</v>
      </c>
      <c r="BB18" s="69">
        <f t="shared" si="39"/>
        <v>2.6832559919460635</v>
      </c>
      <c r="BD18" t="str">
        <f t="shared" si="40"/>
        <v>35 Business and public service associate professionals</v>
      </c>
      <c r="BE18" s="69">
        <v>10.529887942946486</v>
      </c>
      <c r="BF18" s="69">
        <v>9.9041247915552315</v>
      </c>
      <c r="BG18" s="69">
        <v>10.954062290864842</v>
      </c>
      <c r="BH18" s="69">
        <v>10.444573965777424</v>
      </c>
      <c r="BI18" s="69">
        <v>10.420581801641628</v>
      </c>
      <c r="BJ18" s="69"/>
      <c r="BK18" s="69">
        <f t="shared" si="41"/>
        <v>-0.53348048922321389</v>
      </c>
      <c r="BL18" s="69">
        <f>'RD T1'!E191</f>
        <v>4.5447289700113904</v>
      </c>
      <c r="BM18" s="69">
        <f t="shared" si="42"/>
        <v>4.0112484807881765</v>
      </c>
      <c r="BO18" t="str">
        <f t="shared" si="43"/>
        <v>35 Business and public service associate professionals</v>
      </c>
      <c r="BP18" s="69">
        <v>8.503466595747911</v>
      </c>
      <c r="BQ18" s="69">
        <v>8.2058451726047732</v>
      </c>
      <c r="BR18" s="69">
        <v>7.9084042765592351</v>
      </c>
      <c r="BS18" s="69">
        <v>7.5644840173387307</v>
      </c>
      <c r="BT18" s="69">
        <v>6.3996482478155601</v>
      </c>
      <c r="BU18" s="69"/>
      <c r="BV18" s="69">
        <f t="shared" si="44"/>
        <v>-1.508756028743675</v>
      </c>
      <c r="BW18" s="69">
        <f>'RD T1'!E220</f>
        <v>2.7806070769972986</v>
      </c>
      <c r="BX18" s="69">
        <f t="shared" si="45"/>
        <v>1.2718510482536236</v>
      </c>
      <c r="BZ18" t="str">
        <f t="shared" si="46"/>
        <v>35 Business and public service associate professionals</v>
      </c>
      <c r="CA18" s="69">
        <v>5.2097166798607528</v>
      </c>
      <c r="CB18" s="69">
        <v>4.675243944290794</v>
      </c>
      <c r="CC18" s="69">
        <v>4.3002004771870421</v>
      </c>
      <c r="CD18" s="69">
        <v>4.0212898592556163</v>
      </c>
      <c r="CE18" s="69">
        <v>2.5929167924128085</v>
      </c>
      <c r="CF18" s="69"/>
      <c r="CG18" s="69">
        <f t="shared" si="47"/>
        <v>-1.7072836847742336</v>
      </c>
      <c r="CH18" s="69">
        <f>'RD T1'!E249</f>
        <v>1.24004241999084</v>
      </c>
      <c r="CI18" s="69">
        <f t="shared" si="48"/>
        <v>-0.46724126478339367</v>
      </c>
      <c r="CK18" t="str">
        <f t="shared" si="49"/>
        <v>35 Business and public service associate professionals</v>
      </c>
      <c r="CL18" s="69">
        <v>0.84599848083618667</v>
      </c>
      <c r="CM18" s="69">
        <v>0.93792674404531085</v>
      </c>
      <c r="CN18" s="69">
        <v>0.94287596236242233</v>
      </c>
      <c r="CO18" s="69">
        <v>1.0277652872317442</v>
      </c>
      <c r="CP18" s="69">
        <v>1.356461738902321</v>
      </c>
      <c r="CQ18" s="69"/>
      <c r="CR18" s="69">
        <f t="shared" si="50"/>
        <v>0.4135857765398987</v>
      </c>
      <c r="CS18" s="69">
        <f>'RD T1'!E278</f>
        <v>0.32284722001824823</v>
      </c>
      <c r="CT18" s="69">
        <f t="shared" si="51"/>
        <v>0.73643299655814687</v>
      </c>
    </row>
    <row r="19" spans="1:98" x14ac:dyDescent="0.2">
      <c r="A19" s="10" t="str">
        <f>name!D15</f>
        <v>41 Administrative occupations</v>
      </c>
      <c r="B19" s="69">
        <v>0.36255275799030706</v>
      </c>
      <c r="C19" s="69">
        <v>0.4041396824685391</v>
      </c>
      <c r="D19" s="69">
        <v>0.48625990749021419</v>
      </c>
      <c r="E19" s="69">
        <v>0.60115065540332913</v>
      </c>
      <c r="F19" s="69">
        <v>0.84834027800469947</v>
      </c>
      <c r="G19" s="11"/>
      <c r="H19" s="69">
        <f t="shared" si="26"/>
        <v>0.36208037051448527</v>
      </c>
      <c r="I19" s="69">
        <f>'RD T1'!E47</f>
        <v>0.36390550880535327</v>
      </c>
      <c r="J19" s="69">
        <f t="shared" si="27"/>
        <v>0.7259858793198386</v>
      </c>
      <c r="L19" t="str">
        <f t="shared" si="28"/>
        <v>41 Administrative occupations</v>
      </c>
      <c r="M19" s="69">
        <v>4.2194060984455355</v>
      </c>
      <c r="N19" s="69">
        <v>4.9298433965688861</v>
      </c>
      <c r="O19" s="69">
        <v>5.3195004050913246</v>
      </c>
      <c r="P19" s="69">
        <v>6.6736297806148617</v>
      </c>
      <c r="Q19" s="69">
        <v>8.9759597165492515</v>
      </c>
      <c r="R19" s="11"/>
      <c r="S19" s="69">
        <f t="shared" si="29"/>
        <v>3.6564593114579269</v>
      </c>
      <c r="T19" s="69">
        <f>'RD T1'!E76</f>
        <v>3.9388604839426207</v>
      </c>
      <c r="U19" s="69">
        <f t="shared" si="30"/>
        <v>7.5953197954005471</v>
      </c>
      <c r="W19" t="str">
        <f t="shared" si="31"/>
        <v>41 Administrative occupations</v>
      </c>
      <c r="X19" s="69">
        <v>14.026683926414137</v>
      </c>
      <c r="Y19" s="69">
        <v>14.639841815758476</v>
      </c>
      <c r="Z19" s="69">
        <v>15.092786890645675</v>
      </c>
      <c r="AA19" s="69">
        <v>17.566774041951685</v>
      </c>
      <c r="AB19" s="69">
        <v>21.126896509762027</v>
      </c>
      <c r="AC19" s="69"/>
      <c r="AD19" s="69">
        <f t="shared" si="32"/>
        <v>6.0341096191163519</v>
      </c>
      <c r="AE19" s="69">
        <f>'RD T1'!E105</f>
        <v>10.266213468855392</v>
      </c>
      <c r="AF19" s="69">
        <f t="shared" si="33"/>
        <v>16.300323087971744</v>
      </c>
      <c r="AH19" t="str">
        <f t="shared" si="34"/>
        <v>41 Administrative occupations</v>
      </c>
      <c r="AI19" s="69">
        <v>5.1195924316515269</v>
      </c>
      <c r="AJ19" s="69">
        <v>5.4122764335383424</v>
      </c>
      <c r="AK19" s="69">
        <v>5.724792217119413</v>
      </c>
      <c r="AL19" s="69">
        <v>6.4631962411562336</v>
      </c>
      <c r="AM19" s="69">
        <v>7.6294380157491561</v>
      </c>
      <c r="AN19" s="69"/>
      <c r="AO19" s="69">
        <f t="shared" si="35"/>
        <v>1.9046457986297431</v>
      </c>
      <c r="AP19" s="69">
        <f>'RD T1'!E134</f>
        <v>3.9459016080465625</v>
      </c>
      <c r="AQ19" s="69">
        <f t="shared" si="36"/>
        <v>5.8505474066763057</v>
      </c>
      <c r="AS19" t="str">
        <f t="shared" si="37"/>
        <v>41 Administrative occupations</v>
      </c>
      <c r="AT19" s="69">
        <v>4.8268276495572229</v>
      </c>
      <c r="AU19" s="69">
        <v>5.0182594375987915</v>
      </c>
      <c r="AV19" s="69">
        <v>5.2628013740065223</v>
      </c>
      <c r="AW19" s="69">
        <v>5.6165744716088328</v>
      </c>
      <c r="AX19" s="69">
        <v>6.5756464772855141</v>
      </c>
      <c r="AY19" s="69"/>
      <c r="AZ19" s="69">
        <f t="shared" si="38"/>
        <v>1.3128451032789918</v>
      </c>
      <c r="BA19" s="69">
        <f>'RD T1'!E163</f>
        <v>3.2435415804416583</v>
      </c>
      <c r="BB19" s="69">
        <f t="shared" si="39"/>
        <v>4.5563866837206497</v>
      </c>
      <c r="BD19" t="str">
        <f t="shared" si="40"/>
        <v>41 Administrative occupations</v>
      </c>
      <c r="BE19" s="69">
        <v>15.271944477576646</v>
      </c>
      <c r="BF19" s="69">
        <v>13.524635268999818</v>
      </c>
      <c r="BG19" s="69">
        <v>14.678690732918223</v>
      </c>
      <c r="BH19" s="69">
        <v>14.03472204757418</v>
      </c>
      <c r="BI19" s="69">
        <v>11.06814118876434</v>
      </c>
      <c r="BJ19" s="69"/>
      <c r="BK19" s="69">
        <f t="shared" si="41"/>
        <v>-3.6105495441538835</v>
      </c>
      <c r="BL19" s="69">
        <f>'RD T1'!E192</f>
        <v>6.5144691329776636</v>
      </c>
      <c r="BM19" s="69">
        <f t="shared" si="42"/>
        <v>2.9039195888237801</v>
      </c>
      <c r="BO19" t="str">
        <f t="shared" si="43"/>
        <v>41 Administrative occupations</v>
      </c>
      <c r="BP19" s="69">
        <v>17.086364663251068</v>
      </c>
      <c r="BQ19" s="69">
        <v>14.519822087878778</v>
      </c>
      <c r="BR19" s="69">
        <v>14.468450190568864</v>
      </c>
      <c r="BS19" s="69">
        <v>13.706516654715847</v>
      </c>
      <c r="BT19" s="69">
        <v>9.2404212450671555</v>
      </c>
      <c r="BU19" s="69"/>
      <c r="BV19" s="69">
        <f t="shared" si="44"/>
        <v>-5.228028945501709</v>
      </c>
      <c r="BW19" s="69">
        <f>'RD T1'!E221</f>
        <v>5.1547732184848059</v>
      </c>
      <c r="BX19" s="69">
        <f t="shared" si="45"/>
        <v>-7.3255727016903194E-2</v>
      </c>
      <c r="BZ19" t="str">
        <f t="shared" si="46"/>
        <v>41 Administrative occupations</v>
      </c>
      <c r="CA19" s="69">
        <v>9.5738708676563604</v>
      </c>
      <c r="CB19" s="69">
        <v>8.2769921934446113</v>
      </c>
      <c r="CC19" s="69">
        <v>7.0880739921061648</v>
      </c>
      <c r="CD19" s="69">
        <v>5.5077465616866954</v>
      </c>
      <c r="CE19" s="69">
        <v>1.75405712584266</v>
      </c>
      <c r="CF19" s="69"/>
      <c r="CG19" s="69">
        <f t="shared" si="47"/>
        <v>-5.3340168662635046</v>
      </c>
      <c r="CH19" s="69">
        <f>'RD T1'!E250</f>
        <v>1.6174054976716905</v>
      </c>
      <c r="CI19" s="69">
        <f t="shared" si="48"/>
        <v>-3.7166113685918143</v>
      </c>
      <c r="CK19" t="str">
        <f t="shared" si="49"/>
        <v>41 Administrative occupations</v>
      </c>
      <c r="CL19" s="69">
        <v>1.6788956971378892</v>
      </c>
      <c r="CM19" s="69">
        <v>1.7391448876352584</v>
      </c>
      <c r="CN19" s="69">
        <v>1.6380297236322272</v>
      </c>
      <c r="CO19" s="69">
        <v>1.2990693296986497</v>
      </c>
      <c r="CP19" s="69">
        <v>1.0132952424654424</v>
      </c>
      <c r="CQ19" s="69"/>
      <c r="CR19" s="69">
        <f t="shared" si="50"/>
        <v>-0.62473448116678476</v>
      </c>
      <c r="CS19" s="69">
        <f>'RD T1'!E279</f>
        <v>0.3332518299304334</v>
      </c>
      <c r="CT19" s="69">
        <f t="shared" si="51"/>
        <v>-0.29148265123635136</v>
      </c>
    </row>
    <row r="20" spans="1:98" x14ac:dyDescent="0.2">
      <c r="A20" s="10" t="str">
        <f>name!D16</f>
        <v>42 Secretarial and related occupations</v>
      </c>
      <c r="B20" s="69">
        <v>3.6610771104404437E-2</v>
      </c>
      <c r="C20" s="69">
        <v>4.5839324562002022E-2</v>
      </c>
      <c r="D20" s="69">
        <v>4.6378394430244968E-2</v>
      </c>
      <c r="E20" s="69">
        <v>7.3757863198504969E-2</v>
      </c>
      <c r="F20" s="69">
        <v>0.13873442083503193</v>
      </c>
      <c r="G20" s="11"/>
      <c r="H20" s="69">
        <f t="shared" si="26"/>
        <v>9.2356026404786962E-2</v>
      </c>
      <c r="I20" s="69">
        <f>'RD T1'!E48</f>
        <v>5.8779667396840866E-2</v>
      </c>
      <c r="J20" s="69">
        <f t="shared" si="27"/>
        <v>0.15113569380162784</v>
      </c>
      <c r="L20" t="str">
        <f t="shared" si="28"/>
        <v>42 Secretarial and related occupations</v>
      </c>
      <c r="M20" s="69">
        <v>0.85221045648343585</v>
      </c>
      <c r="N20" s="69">
        <v>0.95136113323810334</v>
      </c>
      <c r="O20" s="69">
        <v>0.99792077156753622</v>
      </c>
      <c r="P20" s="69">
        <v>1.3623022823972495</v>
      </c>
      <c r="Q20" s="69">
        <v>1.637597859293408</v>
      </c>
      <c r="R20" s="11"/>
      <c r="S20" s="69">
        <f t="shared" si="29"/>
        <v>0.63967708772587173</v>
      </c>
      <c r="T20" s="69">
        <f>'RD T1'!E77</f>
        <v>0.83242578476773865</v>
      </c>
      <c r="U20" s="69">
        <f t="shared" si="30"/>
        <v>1.4721028724936103</v>
      </c>
      <c r="W20" t="str">
        <f t="shared" si="31"/>
        <v>42 Secretarial and related occupations</v>
      </c>
      <c r="X20" s="69">
        <v>3.058596948023665</v>
      </c>
      <c r="Y20" s="69">
        <v>3.0261706872456307</v>
      </c>
      <c r="Z20" s="69">
        <v>3.0537731578034739</v>
      </c>
      <c r="AA20" s="69">
        <v>3.8516942336277511</v>
      </c>
      <c r="AB20" s="69">
        <v>5.7806016236215472</v>
      </c>
      <c r="AC20" s="69"/>
      <c r="AD20" s="69">
        <f t="shared" si="32"/>
        <v>2.7268284658180733</v>
      </c>
      <c r="AE20" s="69">
        <f>'RD T1'!E106</f>
        <v>2.6389556476078693</v>
      </c>
      <c r="AF20" s="69">
        <f t="shared" si="33"/>
        <v>5.3657841134259421</v>
      </c>
      <c r="AH20" t="str">
        <f t="shared" si="34"/>
        <v>42 Secretarial and related occupations</v>
      </c>
      <c r="AI20" s="69">
        <v>1.4827552945094915</v>
      </c>
      <c r="AJ20" s="69">
        <v>1.4833663963550363</v>
      </c>
      <c r="AK20" s="69">
        <v>1.5217061329327084</v>
      </c>
      <c r="AL20" s="69">
        <v>1.7674303093632073</v>
      </c>
      <c r="AM20" s="69">
        <v>2.0793729865572432</v>
      </c>
      <c r="AN20" s="69"/>
      <c r="AO20" s="69">
        <f t="shared" si="35"/>
        <v>0.55766685362453483</v>
      </c>
      <c r="AP20" s="69">
        <f>'RD T1'!E135</f>
        <v>1.088056111402427</v>
      </c>
      <c r="AQ20" s="69">
        <f t="shared" si="36"/>
        <v>1.6457229650269618</v>
      </c>
      <c r="AS20" t="str">
        <f t="shared" si="37"/>
        <v>42 Secretarial and related occupations</v>
      </c>
      <c r="AT20" s="69">
        <v>1.1999002817393549</v>
      </c>
      <c r="AU20" s="69">
        <v>1.1480583122095644</v>
      </c>
      <c r="AV20" s="69">
        <v>1.1763167696878591</v>
      </c>
      <c r="AW20" s="69">
        <v>1.3350565684348938</v>
      </c>
      <c r="AX20" s="69">
        <v>1.360316439557743</v>
      </c>
      <c r="AY20" s="69"/>
      <c r="AZ20" s="69">
        <f t="shared" si="38"/>
        <v>0.18399966986988381</v>
      </c>
      <c r="BA20" s="69">
        <f>'RD T1'!E164</f>
        <v>0.75085492468475101</v>
      </c>
      <c r="BB20" s="69">
        <f t="shared" si="39"/>
        <v>0.93485459455463482</v>
      </c>
      <c r="BD20" t="str">
        <f t="shared" si="40"/>
        <v>42 Secretarial and related occupations</v>
      </c>
      <c r="BE20" s="69">
        <v>4.1817128387357565</v>
      </c>
      <c r="BF20" s="69">
        <v>3.5420999920441085</v>
      </c>
      <c r="BG20" s="69">
        <v>3.6809121983069351</v>
      </c>
      <c r="BH20" s="69">
        <v>3.3326429646735884</v>
      </c>
      <c r="BI20" s="69">
        <v>0.61924536773847305</v>
      </c>
      <c r="BJ20" s="69"/>
      <c r="BK20" s="69">
        <f t="shared" si="41"/>
        <v>-3.0616668305684618</v>
      </c>
      <c r="BL20" s="69">
        <f>'RD T1'!E193</f>
        <v>1.1907650058588939</v>
      </c>
      <c r="BM20" s="69">
        <f t="shared" si="42"/>
        <v>-1.8709018247095679</v>
      </c>
      <c r="BO20" t="str">
        <f t="shared" si="43"/>
        <v>42 Secretarial and related occupations</v>
      </c>
      <c r="BP20" s="69">
        <v>5.7026145078831814</v>
      </c>
      <c r="BQ20" s="69">
        <v>4.1404168099333543</v>
      </c>
      <c r="BR20" s="69">
        <v>3.9988270231519323</v>
      </c>
      <c r="BS20" s="69">
        <v>2.9167742464345263</v>
      </c>
      <c r="BT20" s="69">
        <v>0.55419392483865948</v>
      </c>
      <c r="BU20" s="69"/>
      <c r="BV20" s="69">
        <f t="shared" si="44"/>
        <v>-3.4446330983132727</v>
      </c>
      <c r="BW20" s="69">
        <f>'RD T1'!E222</f>
        <v>0.96664941662952497</v>
      </c>
      <c r="BX20" s="69">
        <f t="shared" si="45"/>
        <v>-2.4779836816837477</v>
      </c>
      <c r="BZ20" t="str">
        <f t="shared" si="46"/>
        <v>42 Secretarial and related occupations</v>
      </c>
      <c r="CA20" s="69">
        <v>4.4636423427982512</v>
      </c>
      <c r="CB20" s="69">
        <v>3.8367770032006652</v>
      </c>
      <c r="CC20" s="69">
        <v>3.1160556585359385</v>
      </c>
      <c r="CD20" s="69">
        <v>1.3100246440569452</v>
      </c>
      <c r="CE20" s="69">
        <v>0.1753019539432569</v>
      </c>
      <c r="CF20" s="69"/>
      <c r="CG20" s="69">
        <f t="shared" si="47"/>
        <v>-2.9407537045926815</v>
      </c>
      <c r="CH20" s="69">
        <f>'RD T1'!E251</f>
        <v>0.49219449843579061</v>
      </c>
      <c r="CI20" s="69">
        <f t="shared" si="48"/>
        <v>-2.448559206156891</v>
      </c>
      <c r="CK20" t="str">
        <f t="shared" si="49"/>
        <v>42 Secretarial and related occupations</v>
      </c>
      <c r="CL20" s="69">
        <v>0.82406345594436703</v>
      </c>
      <c r="CM20" s="69">
        <v>0.86108094748572617</v>
      </c>
      <c r="CN20" s="69">
        <v>0.80829852036469074</v>
      </c>
      <c r="CO20" s="69">
        <v>0.68833975104426159</v>
      </c>
      <c r="CP20" s="69">
        <v>0.40833306477875708</v>
      </c>
      <c r="CQ20" s="69"/>
      <c r="CR20" s="69">
        <f t="shared" si="50"/>
        <v>-0.39996545558593366</v>
      </c>
      <c r="CS20" s="69">
        <f>'RD T1'!E280</f>
        <v>0.2080398205604162</v>
      </c>
      <c r="CT20" s="69">
        <f t="shared" si="51"/>
        <v>-0.19192563502551746</v>
      </c>
    </row>
    <row r="21" spans="1:98" x14ac:dyDescent="0.2">
      <c r="A21" s="10" t="str">
        <f>name!D17</f>
        <v>51 Skilled agricultural and related trades</v>
      </c>
      <c r="B21" s="69">
        <v>2.3819015917317665E-2</v>
      </c>
      <c r="C21" s="69">
        <v>2.9471137745930017E-2</v>
      </c>
      <c r="D21" s="69">
        <v>2.7258582170193221E-2</v>
      </c>
      <c r="E21" s="69">
        <v>3.2257315804187586E-2</v>
      </c>
      <c r="F21" s="69">
        <v>4.2040480137661394E-2</v>
      </c>
      <c r="G21" s="11"/>
      <c r="H21" s="69">
        <f t="shared" si="26"/>
        <v>1.4781897967468174E-2</v>
      </c>
      <c r="I21" s="69">
        <f>'RD T1'!E49</f>
        <v>2.4668446337949963E-2</v>
      </c>
      <c r="J21" s="69">
        <f t="shared" si="27"/>
        <v>3.9450344305418134E-2</v>
      </c>
      <c r="L21" t="str">
        <f t="shared" si="28"/>
        <v>51 Skilled agricultural and related trades</v>
      </c>
      <c r="M21" s="69">
        <v>0.15615581129800538</v>
      </c>
      <c r="N21" s="69">
        <v>0.19026723073989668</v>
      </c>
      <c r="O21" s="69">
        <v>0.1551306463172222</v>
      </c>
      <c r="P21" s="69">
        <v>0.16899356805225835</v>
      </c>
      <c r="Q21" s="69">
        <v>0.22479205991811516</v>
      </c>
      <c r="R21" s="11"/>
      <c r="S21" s="69">
        <f t="shared" si="29"/>
        <v>6.9661413600892952E-2</v>
      </c>
      <c r="T21" s="69">
        <f>'RD T1'!E78</f>
        <v>0.10842358571511761</v>
      </c>
      <c r="U21" s="69">
        <f t="shared" si="30"/>
        <v>0.17808499931601057</v>
      </c>
      <c r="W21" t="str">
        <f t="shared" si="31"/>
        <v>51 Skilled agricultural and related trades</v>
      </c>
      <c r="X21" s="69">
        <v>1.2008430482181478</v>
      </c>
      <c r="Y21" s="69">
        <v>1.2869853257994477</v>
      </c>
      <c r="Z21" s="69">
        <v>1.2422529483240821</v>
      </c>
      <c r="AA21" s="69">
        <v>1.4085009031053342</v>
      </c>
      <c r="AB21" s="69">
        <v>2.0313109362481945</v>
      </c>
      <c r="AC21" s="69"/>
      <c r="AD21" s="69">
        <f t="shared" si="32"/>
        <v>0.78905798792411241</v>
      </c>
      <c r="AE21" s="69">
        <f>'RD T1'!E107</f>
        <v>1.0854303929339613</v>
      </c>
      <c r="AF21" s="69">
        <f t="shared" si="33"/>
        <v>1.8744883808580737</v>
      </c>
      <c r="AH21" t="str">
        <f t="shared" si="34"/>
        <v>51 Skilled agricultural and related trades</v>
      </c>
      <c r="AI21" s="69">
        <v>0.54917943075035491</v>
      </c>
      <c r="AJ21" s="69">
        <v>0.62677124207173085</v>
      </c>
      <c r="AK21" s="69">
        <v>0.50037469531807921</v>
      </c>
      <c r="AL21" s="69">
        <v>0.53893022341393759</v>
      </c>
      <c r="AM21" s="69">
        <v>0.71652095480184907</v>
      </c>
      <c r="AN21" s="69"/>
      <c r="AO21" s="69">
        <f t="shared" si="35"/>
        <v>0.21614625948376986</v>
      </c>
      <c r="AP21" s="69">
        <f>'RD T1'!E136</f>
        <v>0.42604515086067124</v>
      </c>
      <c r="AQ21" s="69">
        <f t="shared" si="36"/>
        <v>0.64219141034444105</v>
      </c>
      <c r="AS21" t="str">
        <f t="shared" si="37"/>
        <v>51 Skilled agricultural and related trades</v>
      </c>
      <c r="AT21" s="69">
        <v>0.7157654330630393</v>
      </c>
      <c r="AU21" s="69">
        <v>0.93170988313849568</v>
      </c>
      <c r="AV21" s="69">
        <v>0.73235996488096866</v>
      </c>
      <c r="AW21" s="69">
        <v>0.74794874470052919</v>
      </c>
      <c r="AX21" s="69">
        <v>1.0130237863732907</v>
      </c>
      <c r="AY21" s="69"/>
      <c r="AZ21" s="69">
        <f t="shared" si="38"/>
        <v>0.28066382149232205</v>
      </c>
      <c r="BA21" s="69">
        <f>'RD T1'!E165</f>
        <v>0.53998009940690439</v>
      </c>
      <c r="BB21" s="69">
        <f t="shared" si="39"/>
        <v>0.82064392089922644</v>
      </c>
      <c r="BD21" t="str">
        <f t="shared" si="40"/>
        <v>51 Skilled agricultural and related trades</v>
      </c>
      <c r="BE21" s="69">
        <v>1.3287131406047479</v>
      </c>
      <c r="BF21" s="69">
        <v>1.2789029737261339</v>
      </c>
      <c r="BG21" s="69">
        <v>1.0459645703416496</v>
      </c>
      <c r="BH21" s="69">
        <v>0.97849117369771899</v>
      </c>
      <c r="BI21" s="69">
        <v>0.99457340659732985</v>
      </c>
      <c r="BJ21" s="69"/>
      <c r="BK21" s="69">
        <f t="shared" si="41"/>
        <v>-5.1391163744319734E-2</v>
      </c>
      <c r="BL21" s="69">
        <f>'RD T1'!E194</f>
        <v>0.52319547010337331</v>
      </c>
      <c r="BM21" s="69">
        <f t="shared" si="42"/>
        <v>0.47180430635905357</v>
      </c>
      <c r="BO21" t="str">
        <f t="shared" si="43"/>
        <v>51 Skilled agricultural and related trades</v>
      </c>
      <c r="BP21" s="69">
        <v>1.9510339755460593</v>
      </c>
      <c r="BQ21" s="69">
        <v>2.0727583469408106</v>
      </c>
      <c r="BR21" s="69">
        <v>1.4782245936332006</v>
      </c>
      <c r="BS21" s="69">
        <v>1.5101285026406883</v>
      </c>
      <c r="BT21" s="69">
        <v>1.5527730305875278</v>
      </c>
      <c r="BU21" s="69"/>
      <c r="BV21" s="69">
        <f t="shared" si="44"/>
        <v>7.4548436954327224E-2</v>
      </c>
      <c r="BW21" s="69">
        <f>'RD T1'!E223</f>
        <v>0.79546261304616916</v>
      </c>
      <c r="BX21" s="69">
        <f t="shared" si="45"/>
        <v>0.87001105000049639</v>
      </c>
      <c r="BZ21" t="str">
        <f t="shared" si="46"/>
        <v>51 Skilled agricultural and related trades</v>
      </c>
      <c r="CA21" s="69">
        <v>1.6544753953892113</v>
      </c>
      <c r="CB21" s="69">
        <v>1.4962262905988597</v>
      </c>
      <c r="CC21" s="69">
        <v>1.2438445050026077</v>
      </c>
      <c r="CD21" s="69">
        <v>1.2287339648284763</v>
      </c>
      <c r="CE21" s="69">
        <v>1.4621025820076665</v>
      </c>
      <c r="CF21" s="69"/>
      <c r="CG21" s="69">
        <f t="shared" si="47"/>
        <v>0.21825807700505884</v>
      </c>
      <c r="CH21" s="69">
        <f>'RD T1'!E252</f>
        <v>0.58866047395125176</v>
      </c>
      <c r="CI21" s="69">
        <f t="shared" si="48"/>
        <v>0.8069185509563106</v>
      </c>
      <c r="CK21" t="str">
        <f t="shared" si="49"/>
        <v>51 Skilled agricultural and related trades</v>
      </c>
      <c r="CL21" s="69">
        <v>0.82396182000490092</v>
      </c>
      <c r="CM21" s="69">
        <v>0.96301472163556423</v>
      </c>
      <c r="CN21" s="69">
        <v>0.62882341536332287</v>
      </c>
      <c r="CO21" s="69">
        <v>0.67434105937436006</v>
      </c>
      <c r="CP21" s="69">
        <v>0.45356560943179791</v>
      </c>
      <c r="CQ21" s="69"/>
      <c r="CR21" s="69">
        <f t="shared" si="50"/>
        <v>-0.17525780593152496</v>
      </c>
      <c r="CS21" s="69">
        <f>'RD T1'!E281</f>
        <v>0.18666835178741559</v>
      </c>
      <c r="CT21" s="69">
        <f t="shared" si="51"/>
        <v>1.141054585589063E-2</v>
      </c>
    </row>
    <row r="22" spans="1:98" x14ac:dyDescent="0.2">
      <c r="A22" s="10" t="str">
        <f>name!D18</f>
        <v>52 Skilled metal, electrical and electronic trades</v>
      </c>
      <c r="B22" s="69">
        <v>3.4395344543589473E-2</v>
      </c>
      <c r="C22" s="69">
        <v>3.2079020809817269E-2</v>
      </c>
      <c r="D22" s="69">
        <v>3.5411313667773149E-2</v>
      </c>
      <c r="E22" s="69">
        <v>3.7106055706164022E-2</v>
      </c>
      <c r="F22" s="69">
        <v>4.9827089545646866E-2</v>
      </c>
      <c r="G22" s="11"/>
      <c r="H22" s="69">
        <f t="shared" si="26"/>
        <v>1.4415775877873717E-2</v>
      </c>
      <c r="I22" s="69">
        <f>'RD T1'!E50</f>
        <v>1.8524975014343973E-2</v>
      </c>
      <c r="J22" s="69">
        <f t="shared" si="27"/>
        <v>3.2940750892217693E-2</v>
      </c>
      <c r="L22" t="str">
        <f t="shared" si="28"/>
        <v>52 Skilled metal, electrical and electronic trades</v>
      </c>
      <c r="M22" s="69">
        <v>0.64817964433949415</v>
      </c>
      <c r="N22" s="69">
        <v>0.7544400582023717</v>
      </c>
      <c r="O22" s="69">
        <v>0.69320759014642441</v>
      </c>
      <c r="P22" s="69">
        <v>0.93221306913951518</v>
      </c>
      <c r="Q22" s="69">
        <v>1.4040578327588549</v>
      </c>
      <c r="R22" s="11"/>
      <c r="S22" s="69">
        <f t="shared" si="29"/>
        <v>0.71085024261243046</v>
      </c>
      <c r="T22" s="69">
        <f>'RD T1'!E79</f>
        <v>0.52690134146253231</v>
      </c>
      <c r="U22" s="69">
        <f t="shared" si="30"/>
        <v>1.2377515840749629</v>
      </c>
      <c r="W22" t="str">
        <f t="shared" si="31"/>
        <v>52 Skilled metal, electrical and electronic trades</v>
      </c>
      <c r="X22" s="69">
        <v>1.8449215083674246</v>
      </c>
      <c r="Y22" s="69">
        <v>1.9759592947458784</v>
      </c>
      <c r="Z22" s="69">
        <v>1.6191610791133313</v>
      </c>
      <c r="AA22" s="69">
        <v>1.8546498530324096</v>
      </c>
      <c r="AB22" s="69">
        <v>2.2916337042970141</v>
      </c>
      <c r="AC22" s="69"/>
      <c r="AD22" s="69">
        <f t="shared" si="32"/>
        <v>0.67247262518368278</v>
      </c>
      <c r="AE22" s="69">
        <f>'RD T1'!E108</f>
        <v>0.99125860370505203</v>
      </c>
      <c r="AF22" s="69">
        <f t="shared" si="33"/>
        <v>1.6637312288887349</v>
      </c>
      <c r="AH22" t="str">
        <f t="shared" si="34"/>
        <v>52 Skilled metal, electrical and electronic trades</v>
      </c>
      <c r="AI22" s="69">
        <v>0.60348456886532009</v>
      </c>
      <c r="AJ22" s="69">
        <v>0.69567099183249104</v>
      </c>
      <c r="AK22" s="69">
        <v>0.58839435692630826</v>
      </c>
      <c r="AL22" s="69">
        <v>0.65206950321472612</v>
      </c>
      <c r="AM22" s="69">
        <v>0.83287448161891564</v>
      </c>
      <c r="AN22" s="69"/>
      <c r="AO22" s="69">
        <f t="shared" si="35"/>
        <v>0.24448012469260738</v>
      </c>
      <c r="AP22" s="69">
        <f>'RD T1'!E137</f>
        <v>0.32645950155095171</v>
      </c>
      <c r="AQ22" s="69">
        <f t="shared" si="36"/>
        <v>0.5709396262435591</v>
      </c>
      <c r="AS22" t="str">
        <f t="shared" si="37"/>
        <v>52 Skilled metal, electrical and electronic trades</v>
      </c>
      <c r="AT22" s="69">
        <v>2.4397363264067438</v>
      </c>
      <c r="AU22" s="69">
        <v>2.6747866997889758</v>
      </c>
      <c r="AV22" s="69">
        <v>2.3421920361415314</v>
      </c>
      <c r="AW22" s="69">
        <v>2.4052840813531104</v>
      </c>
      <c r="AX22" s="69">
        <v>2.8666736243493571</v>
      </c>
      <c r="AY22" s="69"/>
      <c r="AZ22" s="69">
        <f t="shared" si="38"/>
        <v>0.52448158820782576</v>
      </c>
      <c r="BA22" s="69">
        <f>'RD T1'!E166</f>
        <v>1.1843861533417268</v>
      </c>
      <c r="BB22" s="69">
        <f t="shared" si="39"/>
        <v>1.7088677415495526</v>
      </c>
      <c r="BD22" t="str">
        <f t="shared" si="40"/>
        <v>52 Skilled metal, electrical and electronic trades</v>
      </c>
      <c r="BE22" s="69">
        <v>11.522487089088939</v>
      </c>
      <c r="BF22" s="69">
        <v>11.055155077504464</v>
      </c>
      <c r="BG22" s="69">
        <v>10.329250888147191</v>
      </c>
      <c r="BH22" s="69">
        <v>10.24538354110784</v>
      </c>
      <c r="BI22" s="69">
        <v>10.00716742218175</v>
      </c>
      <c r="BJ22" s="69"/>
      <c r="BK22" s="69">
        <f t="shared" si="41"/>
        <v>-0.32208346596544146</v>
      </c>
      <c r="BL22" s="69">
        <f>'RD T1'!E195</f>
        <v>3.5142364002879072</v>
      </c>
      <c r="BM22" s="69">
        <f t="shared" si="42"/>
        <v>3.1921529343224657</v>
      </c>
      <c r="BO22" t="str">
        <f t="shared" si="43"/>
        <v>52 Skilled metal, electrical and electronic trades</v>
      </c>
      <c r="BP22" s="69">
        <v>6.7661158586832659</v>
      </c>
      <c r="BQ22" s="69">
        <v>7.2110122302824422</v>
      </c>
      <c r="BR22" s="69">
        <v>5.7328437498895193</v>
      </c>
      <c r="BS22" s="69">
        <v>5.6955325958714527</v>
      </c>
      <c r="BT22" s="69">
        <v>4.9326667437849174</v>
      </c>
      <c r="BU22" s="69"/>
      <c r="BV22" s="69">
        <f t="shared" si="44"/>
        <v>-0.80017700610460185</v>
      </c>
      <c r="BW22" s="69">
        <f>'RD T1'!E224</f>
        <v>1.9669091109685108</v>
      </c>
      <c r="BX22" s="69">
        <f t="shared" si="45"/>
        <v>1.166732104863909</v>
      </c>
      <c r="BZ22" t="str">
        <f t="shared" si="46"/>
        <v>52 Skilled metal, electrical and electronic trades</v>
      </c>
      <c r="CA22" s="69">
        <v>3.9886296939320784</v>
      </c>
      <c r="CB22" s="69">
        <v>3.3431000578217538</v>
      </c>
      <c r="CC22" s="69">
        <v>2.7501240526194661</v>
      </c>
      <c r="CD22" s="69">
        <v>2.791474662785423</v>
      </c>
      <c r="CE22" s="69">
        <v>1.6454904932919938</v>
      </c>
      <c r="CF22" s="69"/>
      <c r="CG22" s="69">
        <f t="shared" si="47"/>
        <v>-1.1046335593274723</v>
      </c>
      <c r="CH22" s="69">
        <f>'RD T1'!E253</f>
        <v>0.85781134849587604</v>
      </c>
      <c r="CI22" s="69">
        <f t="shared" si="48"/>
        <v>-0.24682221083159628</v>
      </c>
      <c r="CK22" t="str">
        <f t="shared" si="49"/>
        <v>52 Skilled metal, electrical and electronic trades</v>
      </c>
      <c r="CL22" s="69">
        <v>1.0225278270802596</v>
      </c>
      <c r="CM22" s="69">
        <v>1.1655173481006749</v>
      </c>
      <c r="CN22" s="69">
        <v>0.90712954057293371</v>
      </c>
      <c r="CO22" s="69">
        <v>1.0442977480256848</v>
      </c>
      <c r="CP22" s="69">
        <v>0.79284373058043611</v>
      </c>
      <c r="CQ22" s="69"/>
      <c r="CR22" s="69">
        <f t="shared" si="50"/>
        <v>-0.1142858099924976</v>
      </c>
      <c r="CS22" s="69">
        <f>'RD T1'!E282</f>
        <v>0.2840736104073156</v>
      </c>
      <c r="CT22" s="69">
        <f t="shared" si="51"/>
        <v>0.169787800414818</v>
      </c>
    </row>
    <row r="23" spans="1:98" x14ac:dyDescent="0.2">
      <c r="A23" s="10" t="str">
        <f>name!D19</f>
        <v>53 Skilled construction and building trades</v>
      </c>
      <c r="B23" s="69">
        <v>1.9978884921979096E-2</v>
      </c>
      <c r="C23" s="69">
        <v>1.2780444674298367E-2</v>
      </c>
      <c r="D23" s="69">
        <v>1.1460691302857526E-2</v>
      </c>
      <c r="E23" s="69">
        <v>1.7615507894656157E-2</v>
      </c>
      <c r="F23" s="69">
        <v>1.9116309677750822E-2</v>
      </c>
      <c r="G23" s="11"/>
      <c r="H23" s="69">
        <f t="shared" si="26"/>
        <v>7.6556183748932964E-3</v>
      </c>
      <c r="I23" s="69">
        <f>'RD T1'!E51</f>
        <v>8.1481702130230815E-3</v>
      </c>
      <c r="J23" s="69">
        <f t="shared" si="27"/>
        <v>1.5803788587916378E-2</v>
      </c>
      <c r="L23" t="str">
        <f t="shared" si="28"/>
        <v>53 Skilled construction and building trades</v>
      </c>
      <c r="M23" s="69">
        <v>0.29239341471856745</v>
      </c>
      <c r="N23" s="69">
        <v>0.30562776351401472</v>
      </c>
      <c r="O23" s="69">
        <v>0.30521519374401851</v>
      </c>
      <c r="P23" s="69">
        <v>0.34664414863000809</v>
      </c>
      <c r="Q23" s="69">
        <v>0.42267126111619652</v>
      </c>
      <c r="R23" s="11"/>
      <c r="S23" s="69">
        <f t="shared" si="29"/>
        <v>0.11745606737217801</v>
      </c>
      <c r="T23" s="69">
        <f>'RD T1'!E80</f>
        <v>0.18510866690217045</v>
      </c>
      <c r="U23" s="69">
        <f t="shared" si="30"/>
        <v>0.30256473427434849</v>
      </c>
      <c r="W23" t="str">
        <f t="shared" si="31"/>
        <v>53 Skilled construction and building trades</v>
      </c>
      <c r="X23" s="69">
        <v>1.0489412434158785</v>
      </c>
      <c r="Y23" s="69">
        <v>1.0039693955633868</v>
      </c>
      <c r="Z23" s="69">
        <v>0.90068298942308533</v>
      </c>
      <c r="AA23" s="69">
        <v>0.9959285349642325</v>
      </c>
      <c r="AB23" s="69">
        <v>1.1021944377295669</v>
      </c>
      <c r="AC23" s="69"/>
      <c r="AD23" s="69">
        <f t="shared" si="32"/>
        <v>0.2015114483064816</v>
      </c>
      <c r="AE23" s="69">
        <f>'RD T1'!E109</f>
        <v>0.54104170500129822</v>
      </c>
      <c r="AF23" s="69">
        <f t="shared" si="33"/>
        <v>0.74255315330777982</v>
      </c>
      <c r="AH23" t="str">
        <f t="shared" si="34"/>
        <v>53 Skilled construction and building trades</v>
      </c>
      <c r="AI23" s="69">
        <v>0.6158158091378636</v>
      </c>
      <c r="AJ23" s="69">
        <v>0.68927753908455847</v>
      </c>
      <c r="AK23" s="69">
        <v>0.61002802804061373</v>
      </c>
      <c r="AL23" s="69">
        <v>0.68442846659120327</v>
      </c>
      <c r="AM23" s="69">
        <v>0.78868733858499895</v>
      </c>
      <c r="AN23" s="69"/>
      <c r="AO23" s="69">
        <f t="shared" si="35"/>
        <v>0.17865931054438522</v>
      </c>
      <c r="AP23" s="69">
        <f>'RD T1'!E138</f>
        <v>0.41031276357236102</v>
      </c>
      <c r="AQ23" s="69">
        <f t="shared" si="36"/>
        <v>0.58897207411674624</v>
      </c>
      <c r="AS23" t="str">
        <f t="shared" si="37"/>
        <v>53 Skilled construction and building trades</v>
      </c>
      <c r="AT23" s="69">
        <v>0.88134838008217564</v>
      </c>
      <c r="AU23" s="69">
        <v>0.86431055535856716</v>
      </c>
      <c r="AV23" s="69">
        <v>0.82254264221973061</v>
      </c>
      <c r="AW23" s="69">
        <v>0.92687716447836821</v>
      </c>
      <c r="AX23" s="69">
        <v>0.96607156782086301</v>
      </c>
      <c r="AY23" s="69"/>
      <c r="AZ23" s="69">
        <f t="shared" si="38"/>
        <v>0.1435289256011324</v>
      </c>
      <c r="BA23" s="69">
        <f>'RD T1'!E167</f>
        <v>0.5151452820750132</v>
      </c>
      <c r="BB23" s="69">
        <f t="shared" si="39"/>
        <v>0.6586742076761456</v>
      </c>
      <c r="BD23" t="str">
        <f t="shared" si="40"/>
        <v>53 Skilled construction and building trades</v>
      </c>
      <c r="BE23" s="69">
        <v>8.6324047211210022</v>
      </c>
      <c r="BF23" s="69">
        <v>7.2663843949460452</v>
      </c>
      <c r="BG23" s="69">
        <v>7.065542901319847</v>
      </c>
      <c r="BH23" s="69">
        <v>6.7868367325071448</v>
      </c>
      <c r="BI23" s="69">
        <v>5.8474127613630005</v>
      </c>
      <c r="BJ23" s="69"/>
      <c r="BK23" s="69">
        <f t="shared" si="41"/>
        <v>-1.2181301399568465</v>
      </c>
      <c r="BL23" s="69">
        <f>'RD T1'!E196</f>
        <v>2.4317956487682695</v>
      </c>
      <c r="BM23" s="69">
        <f t="shared" si="42"/>
        <v>1.213665508811423</v>
      </c>
      <c r="BO23" t="str">
        <f t="shared" si="43"/>
        <v>53 Skilled construction and building trades</v>
      </c>
      <c r="BP23" s="69">
        <v>7.1252184886402894</v>
      </c>
      <c r="BQ23" s="69">
        <v>7.6212765666315283</v>
      </c>
      <c r="BR23" s="69">
        <v>6.3978915571193102</v>
      </c>
      <c r="BS23" s="69">
        <v>6.8902887056982571</v>
      </c>
      <c r="BT23" s="69">
        <v>6.7260723671984968</v>
      </c>
      <c r="BU23" s="69"/>
      <c r="BV23" s="69">
        <f t="shared" si="44"/>
        <v>0.32818081007918654</v>
      </c>
      <c r="BW23" s="69">
        <f>'RD T1'!E225</f>
        <v>2.9678244075616771</v>
      </c>
      <c r="BX23" s="69">
        <f t="shared" si="45"/>
        <v>3.2960052176408636</v>
      </c>
      <c r="BZ23" t="str">
        <f t="shared" si="46"/>
        <v>53 Skilled construction and building trades</v>
      </c>
      <c r="CA23" s="69">
        <v>4.1188739619753605</v>
      </c>
      <c r="CB23" s="69">
        <v>3.3572953211865593</v>
      </c>
      <c r="CC23" s="69">
        <v>3.0269509501583913</v>
      </c>
      <c r="CD23" s="69">
        <v>3.3061322705079279</v>
      </c>
      <c r="CE23" s="69">
        <v>3.1692247657677588</v>
      </c>
      <c r="CF23" s="69"/>
      <c r="CG23" s="69">
        <f t="shared" si="47"/>
        <v>0.14227381560936747</v>
      </c>
      <c r="CH23" s="69">
        <f>'RD T1'!E254</f>
        <v>1.2691538239998583</v>
      </c>
      <c r="CI23" s="69">
        <f t="shared" si="48"/>
        <v>1.4114276396092258</v>
      </c>
      <c r="CK23" t="str">
        <f t="shared" si="49"/>
        <v>53 Skilled construction and building trades</v>
      </c>
      <c r="CL23" s="69">
        <v>1.7874433550694402</v>
      </c>
      <c r="CM23" s="69">
        <v>1.6348980861805378</v>
      </c>
      <c r="CN23" s="69">
        <v>1.3198445581298863</v>
      </c>
      <c r="CO23" s="69">
        <v>1.149850233550783</v>
      </c>
      <c r="CP23" s="69">
        <v>0.36257056081403805</v>
      </c>
      <c r="CQ23" s="69"/>
      <c r="CR23" s="69">
        <f t="shared" si="50"/>
        <v>-0.95727399731584828</v>
      </c>
      <c r="CS23" s="69">
        <f>'RD T1'!E283</f>
        <v>0.230419325078556</v>
      </c>
      <c r="CT23" s="69">
        <f t="shared" si="51"/>
        <v>-0.72685467223729228</v>
      </c>
    </row>
    <row r="24" spans="1:98" x14ac:dyDescent="0.2">
      <c r="A24" s="10" t="str">
        <f>name!D20</f>
        <v>54 Textiles, printing and other skilled trades</v>
      </c>
      <c r="B24" s="69">
        <v>5.5705444130503864E-2</v>
      </c>
      <c r="C24" s="69">
        <v>5.9658368203060037E-2</v>
      </c>
      <c r="D24" s="69">
        <v>6.482448146755633E-2</v>
      </c>
      <c r="E24" s="69">
        <v>8.9147008376063541E-2</v>
      </c>
      <c r="F24" s="69">
        <v>0.12527038200647092</v>
      </c>
      <c r="G24" s="11"/>
      <c r="H24" s="69">
        <f t="shared" si="26"/>
        <v>6.044590053891459E-2</v>
      </c>
      <c r="I24" s="69">
        <f>'RD T1'!E52</f>
        <v>5.1310910081684924E-2</v>
      </c>
      <c r="J24" s="69">
        <f t="shared" si="27"/>
        <v>0.11175681062059951</v>
      </c>
      <c r="L24" t="str">
        <f t="shared" si="28"/>
        <v>54 Textiles, printing and other skilled trades</v>
      </c>
      <c r="M24" s="69">
        <v>0.55214383313307969</v>
      </c>
      <c r="N24" s="69">
        <v>0.606922907780439</v>
      </c>
      <c r="O24" s="69">
        <v>0.65745449896288377</v>
      </c>
      <c r="P24" s="69">
        <v>0.8735438236025822</v>
      </c>
      <c r="Q24" s="69">
        <v>1.3492023037919261</v>
      </c>
      <c r="R24" s="11"/>
      <c r="S24" s="69">
        <f t="shared" si="29"/>
        <v>0.6917478048290423</v>
      </c>
      <c r="T24" s="69">
        <f>'RD T1'!E81</f>
        <v>0.56252386342408234</v>
      </c>
      <c r="U24" s="69">
        <f t="shared" si="30"/>
        <v>1.2542716682531245</v>
      </c>
      <c r="W24" t="str">
        <f t="shared" si="31"/>
        <v>54 Textiles, printing and other skilled trades</v>
      </c>
      <c r="X24" s="69">
        <v>1.7488966885978896</v>
      </c>
      <c r="Y24" s="69">
        <v>1.7637208349460793</v>
      </c>
      <c r="Z24" s="69">
        <v>1.6398319113643842</v>
      </c>
      <c r="AA24" s="69">
        <v>2.1147808563720556</v>
      </c>
      <c r="AB24" s="69">
        <v>2.8579663974017335</v>
      </c>
      <c r="AC24" s="69"/>
      <c r="AD24" s="69">
        <f t="shared" si="32"/>
        <v>1.2181344860373493</v>
      </c>
      <c r="AE24" s="69">
        <f>'RD T1'!E110</f>
        <v>1.2815178223108268</v>
      </c>
      <c r="AF24" s="69">
        <f t="shared" si="33"/>
        <v>2.4996523083481761</v>
      </c>
      <c r="AH24" t="str">
        <f t="shared" si="34"/>
        <v>54 Textiles, printing and other skilled trades</v>
      </c>
      <c r="AI24" s="69">
        <v>0.63896951749555642</v>
      </c>
      <c r="AJ24" s="69">
        <v>0.61528689283746629</v>
      </c>
      <c r="AK24" s="69">
        <v>0.58698260753040987</v>
      </c>
      <c r="AL24" s="69">
        <v>0.66616942440621152</v>
      </c>
      <c r="AM24" s="69">
        <v>0.87845426357673917</v>
      </c>
      <c r="AN24" s="69"/>
      <c r="AO24" s="69">
        <f t="shared" si="35"/>
        <v>0.2914716560463293</v>
      </c>
      <c r="AP24" s="69">
        <f>'RD T1'!E139</f>
        <v>0.39694921560414187</v>
      </c>
      <c r="AQ24" s="69">
        <f t="shared" si="36"/>
        <v>0.68842087165047117</v>
      </c>
      <c r="AS24" t="str">
        <f t="shared" si="37"/>
        <v>54 Textiles, printing and other skilled trades</v>
      </c>
      <c r="AT24" s="69">
        <v>0.77922689029261305</v>
      </c>
      <c r="AU24" s="69">
        <v>0.7584845570009382</v>
      </c>
      <c r="AV24" s="69">
        <v>0.72309747801386581</v>
      </c>
      <c r="AW24" s="69">
        <v>0.85991838021008293</v>
      </c>
      <c r="AX24" s="69">
        <v>1.0945773569327395</v>
      </c>
      <c r="AY24" s="69"/>
      <c r="AZ24" s="69">
        <f t="shared" si="38"/>
        <v>0.37147987891887368</v>
      </c>
      <c r="BA24" s="69">
        <f>'RD T1'!E168</f>
        <v>0.49674404470588973</v>
      </c>
      <c r="BB24" s="69">
        <f t="shared" si="39"/>
        <v>0.86822392362476342</v>
      </c>
      <c r="BD24" t="str">
        <f t="shared" si="40"/>
        <v>54 Textiles, printing and other skilled trades</v>
      </c>
      <c r="BE24" s="69">
        <v>5.011140302868947</v>
      </c>
      <c r="BF24" s="69">
        <v>4.4527609062851479</v>
      </c>
      <c r="BG24" s="69">
        <v>4.269294010310996</v>
      </c>
      <c r="BH24" s="69">
        <v>4.8967507542209256</v>
      </c>
      <c r="BI24" s="69">
        <v>5.5612125870825606</v>
      </c>
      <c r="BJ24" s="69"/>
      <c r="BK24" s="69">
        <f t="shared" si="41"/>
        <v>1.2919185767715646</v>
      </c>
      <c r="BL24" s="69">
        <f>'RD T1'!E197</f>
        <v>2.0846569809826883</v>
      </c>
      <c r="BM24" s="69">
        <f t="shared" si="42"/>
        <v>3.3765755577542529</v>
      </c>
      <c r="BO24" t="str">
        <f t="shared" si="43"/>
        <v>54 Textiles, printing and other skilled trades</v>
      </c>
      <c r="BP24" s="69">
        <v>4.9376940785794536</v>
      </c>
      <c r="BQ24" s="69">
        <v>4.0744382053320365</v>
      </c>
      <c r="BR24" s="69">
        <v>3.6972526490563942</v>
      </c>
      <c r="BS24" s="69">
        <v>3.5661664709478504</v>
      </c>
      <c r="BT24" s="69">
        <v>3.2146507767098136</v>
      </c>
      <c r="BU24" s="69"/>
      <c r="BV24" s="69">
        <f t="shared" si="44"/>
        <v>-0.48260187234658058</v>
      </c>
      <c r="BW24" s="69">
        <f>'RD T1'!E226</f>
        <v>1.356668657916644</v>
      </c>
      <c r="BX24" s="69">
        <f t="shared" si="45"/>
        <v>0.87406678557006345</v>
      </c>
      <c r="BZ24" t="str">
        <f t="shared" si="46"/>
        <v>54 Textiles, printing and other skilled trades</v>
      </c>
      <c r="CA24" s="69">
        <v>4.435755070972168</v>
      </c>
      <c r="CB24" s="69">
        <v>3.6299461175921195</v>
      </c>
      <c r="CC24" s="69">
        <v>3.1065556997860546</v>
      </c>
      <c r="CD24" s="69">
        <v>3.5318469466087143</v>
      </c>
      <c r="CE24" s="69">
        <v>2.9579408955945827</v>
      </c>
      <c r="CF24" s="69"/>
      <c r="CG24" s="69">
        <f t="shared" si="47"/>
        <v>-0.14861480419147188</v>
      </c>
      <c r="CH24" s="69">
        <f>'RD T1'!E255</f>
        <v>1.224597263052799</v>
      </c>
      <c r="CI24" s="69">
        <f t="shared" si="48"/>
        <v>1.0759824588613272</v>
      </c>
      <c r="CK24" t="str">
        <f t="shared" si="49"/>
        <v>54 Textiles, printing and other skilled trades</v>
      </c>
      <c r="CL24" s="69">
        <v>1.4561417664898311</v>
      </c>
      <c r="CM24" s="69">
        <v>1.3411622571042119</v>
      </c>
      <c r="CN24" s="69">
        <v>1.1586629281453105</v>
      </c>
      <c r="CO24" s="69">
        <v>0.93570136875908871</v>
      </c>
      <c r="CP24" s="69">
        <v>0.63603036627819687</v>
      </c>
      <c r="CQ24" s="69"/>
      <c r="CR24" s="69">
        <f t="shared" si="50"/>
        <v>-0.5226325618671136</v>
      </c>
      <c r="CS24" s="69">
        <f>'RD T1'!E284</f>
        <v>0.23165420311612248</v>
      </c>
      <c r="CT24" s="69">
        <f t="shared" si="51"/>
        <v>-0.2909783587509911</v>
      </c>
    </row>
    <row r="25" spans="1:98" x14ac:dyDescent="0.2">
      <c r="A25" s="10" t="str">
        <f>name!D21</f>
        <v>61 Caring personal service occupations</v>
      </c>
      <c r="B25" s="69">
        <v>4.7626179471131944E-2</v>
      </c>
      <c r="C25" s="69">
        <v>5.9211908423711448E-2</v>
      </c>
      <c r="D25" s="69">
        <v>5.9251423499718243E-2</v>
      </c>
      <c r="E25" s="69">
        <v>7.9239264707726076E-2</v>
      </c>
      <c r="F25" s="69">
        <v>0.10971777285805741</v>
      </c>
      <c r="G25" s="11"/>
      <c r="H25" s="69">
        <f t="shared" si="26"/>
        <v>5.0466349358339165E-2</v>
      </c>
      <c r="I25" s="69">
        <f>'RD T1'!E53</f>
        <v>4.8132796837487953E-2</v>
      </c>
      <c r="J25" s="69">
        <f t="shared" si="27"/>
        <v>9.8599146195827117E-2</v>
      </c>
      <c r="L25" t="str">
        <f t="shared" si="28"/>
        <v>61 Caring personal service occupations</v>
      </c>
      <c r="M25" s="69">
        <v>2.1861468704360076</v>
      </c>
      <c r="N25" s="69">
        <v>2.9628280965524412</v>
      </c>
      <c r="O25" s="69">
        <v>2.9795604450717126</v>
      </c>
      <c r="P25" s="69">
        <v>3.9362533502752384</v>
      </c>
      <c r="Q25" s="69">
        <v>5.2525679099276976</v>
      </c>
      <c r="R25" s="11"/>
      <c r="S25" s="69">
        <f t="shared" si="29"/>
        <v>2.273007464855985</v>
      </c>
      <c r="T25" s="69">
        <f>'RD T1'!E82</f>
        <v>2.5308248255945358</v>
      </c>
      <c r="U25" s="69">
        <f t="shared" si="30"/>
        <v>4.8038322904505204</v>
      </c>
      <c r="W25" t="str">
        <f t="shared" si="31"/>
        <v>61 Caring personal service occupations</v>
      </c>
      <c r="X25" s="69">
        <v>7.08080889493369</v>
      </c>
      <c r="Y25" s="69">
        <v>8.4447117890616017</v>
      </c>
      <c r="Z25" s="69">
        <v>7.9040832964943144</v>
      </c>
      <c r="AA25" s="69">
        <v>9.2102121179096592</v>
      </c>
      <c r="AB25" s="69">
        <v>10.856176887731358</v>
      </c>
      <c r="AC25" s="69"/>
      <c r="AD25" s="69">
        <f t="shared" si="32"/>
        <v>2.9520935912370438</v>
      </c>
      <c r="AE25" s="69">
        <f>'RD T1'!E111</f>
        <v>6.1269269760415135</v>
      </c>
      <c r="AF25" s="69">
        <f t="shared" si="33"/>
        <v>9.0790205672785582</v>
      </c>
      <c r="AH25" t="str">
        <f t="shared" si="34"/>
        <v>61 Caring personal service occupations</v>
      </c>
      <c r="AI25" s="69">
        <v>6.2033469248314601</v>
      </c>
      <c r="AJ25" s="69">
        <v>6.5609563147758863</v>
      </c>
      <c r="AK25" s="69">
        <v>6.2521715992171654</v>
      </c>
      <c r="AL25" s="69">
        <v>6.3200364023498414</v>
      </c>
      <c r="AM25" s="69">
        <v>6.63664028082757</v>
      </c>
      <c r="AN25" s="69"/>
      <c r="AO25" s="69">
        <f t="shared" si="35"/>
        <v>0.38446868161040459</v>
      </c>
      <c r="AP25" s="69">
        <f>'RD T1'!E140</f>
        <v>3.6850484904204879</v>
      </c>
      <c r="AQ25" s="69">
        <f t="shared" si="36"/>
        <v>4.069517172030892</v>
      </c>
      <c r="AS25" t="str">
        <f t="shared" si="37"/>
        <v>61 Caring personal service occupations</v>
      </c>
      <c r="AT25" s="69">
        <v>3.3554637448045361</v>
      </c>
      <c r="AU25" s="69">
        <v>3.8352753284570094</v>
      </c>
      <c r="AV25" s="69">
        <v>3.67693017675747</v>
      </c>
      <c r="AW25" s="69">
        <v>3.7842648991309336</v>
      </c>
      <c r="AX25" s="69">
        <v>4.0284084977867085</v>
      </c>
      <c r="AY25" s="69"/>
      <c r="AZ25" s="69">
        <f t="shared" si="38"/>
        <v>0.35147832102923848</v>
      </c>
      <c r="BA25" s="69">
        <f>'RD T1'!E169</f>
        <v>2.2562453333126915</v>
      </c>
      <c r="BB25" s="69">
        <f t="shared" si="39"/>
        <v>2.60772365434193</v>
      </c>
      <c r="BD25" t="str">
        <f t="shared" si="40"/>
        <v>61 Caring personal service occupations</v>
      </c>
      <c r="BE25" s="69">
        <v>19.16483562791522</v>
      </c>
      <c r="BF25" s="69">
        <v>20.403507086316282</v>
      </c>
      <c r="BG25" s="69">
        <v>20.304966904864063</v>
      </c>
      <c r="BH25" s="69">
        <v>20.991850749785254</v>
      </c>
      <c r="BI25" s="69">
        <v>23.601286240103775</v>
      </c>
      <c r="BJ25" s="69"/>
      <c r="BK25" s="69">
        <f t="shared" si="41"/>
        <v>3.296319335239712</v>
      </c>
      <c r="BL25" s="69">
        <f>'RD T1'!E198</f>
        <v>12.306099041176727</v>
      </c>
      <c r="BM25" s="69">
        <f t="shared" si="42"/>
        <v>15.602418376416439</v>
      </c>
      <c r="BO25" t="str">
        <f t="shared" si="43"/>
        <v>61 Caring personal service occupations</v>
      </c>
      <c r="BP25" s="69">
        <v>14.714802190406644</v>
      </c>
      <c r="BQ25" s="69">
        <v>14.000544553229998</v>
      </c>
      <c r="BR25" s="69">
        <v>12.72015692957161</v>
      </c>
      <c r="BS25" s="69">
        <v>12.387365814461781</v>
      </c>
      <c r="BT25" s="69">
        <v>10.205827794423621</v>
      </c>
      <c r="BU25" s="69"/>
      <c r="BV25" s="69">
        <f t="shared" si="44"/>
        <v>-2.5143291351479888</v>
      </c>
      <c r="BW25" s="69">
        <f>'RD T1'!E227</f>
        <v>5.4420363801336995</v>
      </c>
      <c r="BX25" s="69">
        <f t="shared" si="45"/>
        <v>2.9277072449857107</v>
      </c>
      <c r="BZ25" t="str">
        <f t="shared" si="46"/>
        <v>61 Caring personal service occupations</v>
      </c>
      <c r="CA25" s="69">
        <v>4.7453542077020598</v>
      </c>
      <c r="CB25" s="69">
        <v>2.8972628828184748</v>
      </c>
      <c r="CC25" s="69">
        <v>2.3943489410003984</v>
      </c>
      <c r="CD25" s="69">
        <v>2.0550605535784503</v>
      </c>
      <c r="CE25" s="69">
        <v>1.7245463107723997</v>
      </c>
      <c r="CF25" s="69"/>
      <c r="CG25" s="69">
        <f t="shared" si="47"/>
        <v>-0.66980263022799869</v>
      </c>
      <c r="CH25" s="69">
        <f>'RD T1'!E256</f>
        <v>0.64376589524800576</v>
      </c>
      <c r="CI25" s="69">
        <f t="shared" si="48"/>
        <v>-2.6036734979992926E-2</v>
      </c>
      <c r="CK25" t="str">
        <f t="shared" si="49"/>
        <v>61 Caring personal service occupations</v>
      </c>
      <c r="CL25" s="69">
        <v>0.63262112701027307</v>
      </c>
      <c r="CM25" s="69">
        <v>0.52443422830513953</v>
      </c>
      <c r="CN25" s="69">
        <v>0.50988837815166765</v>
      </c>
      <c r="CO25" s="69">
        <v>0.62535555676199217</v>
      </c>
      <c r="CP25" s="69">
        <v>0.77379347466850701</v>
      </c>
      <c r="CQ25" s="69"/>
      <c r="CR25" s="69">
        <f t="shared" si="50"/>
        <v>0.26390509651683935</v>
      </c>
      <c r="CS25" s="69">
        <f>'RD T1'!E285</f>
        <v>0.17137051136946507</v>
      </c>
      <c r="CT25" s="69">
        <f t="shared" si="51"/>
        <v>0.43527560788630443</v>
      </c>
    </row>
    <row r="26" spans="1:98" x14ac:dyDescent="0.2">
      <c r="A26" s="10" t="str">
        <f>name!D22</f>
        <v>62 Leisure, travel and related personal service occupations</v>
      </c>
      <c r="B26" s="69">
        <v>2.6655091170799967E-2</v>
      </c>
      <c r="C26" s="69">
        <v>3.6780603905892779E-2</v>
      </c>
      <c r="D26" s="69">
        <v>4.0278929502389212E-2</v>
      </c>
      <c r="E26" s="69">
        <v>4.6277566685263456E-2</v>
      </c>
      <c r="F26" s="69">
        <v>6.1979053362749323E-2</v>
      </c>
      <c r="G26" s="11"/>
      <c r="H26" s="69">
        <f t="shared" si="26"/>
        <v>2.1700123860360111E-2</v>
      </c>
      <c r="I26" s="69">
        <f>'RD T1'!E54</f>
        <v>2.8537513373876722E-2</v>
      </c>
      <c r="J26" s="69">
        <f t="shared" si="27"/>
        <v>5.0237637234236833E-2</v>
      </c>
      <c r="L26" t="str">
        <f t="shared" si="28"/>
        <v>62 Leisure, travel and related personal service occupations</v>
      </c>
      <c r="M26" s="69">
        <v>0.47957196026993232</v>
      </c>
      <c r="N26" s="69">
        <v>0.59871251097302358</v>
      </c>
      <c r="O26" s="69">
        <v>0.5761491037723927</v>
      </c>
      <c r="P26" s="69">
        <v>0.63880001520911756</v>
      </c>
      <c r="Q26" s="69">
        <v>0.8229329974159062</v>
      </c>
      <c r="R26" s="11"/>
      <c r="S26" s="69">
        <f t="shared" si="29"/>
        <v>0.2467838936435135</v>
      </c>
      <c r="T26" s="69">
        <f>'RD T1'!E83</f>
        <v>0.38793536773131743</v>
      </c>
      <c r="U26" s="69">
        <f t="shared" si="30"/>
        <v>0.63471926137483092</v>
      </c>
      <c r="W26" t="str">
        <f t="shared" si="31"/>
        <v>62 Leisure, travel and related personal service occupations</v>
      </c>
      <c r="X26" s="69">
        <v>2.2453349449670732</v>
      </c>
      <c r="Y26" s="69">
        <v>2.7204152395563885</v>
      </c>
      <c r="Z26" s="69">
        <v>2.4871146117260663</v>
      </c>
      <c r="AA26" s="69">
        <v>2.8685207261849488</v>
      </c>
      <c r="AB26" s="69">
        <v>3.8227388168028753</v>
      </c>
      <c r="AC26" s="69"/>
      <c r="AD26" s="69">
        <f t="shared" si="32"/>
        <v>1.335624205076809</v>
      </c>
      <c r="AE26" s="69">
        <f>'RD T1'!E112</f>
        <v>1.905716857175958</v>
      </c>
      <c r="AF26" s="69">
        <f t="shared" si="33"/>
        <v>3.2413410622527667</v>
      </c>
      <c r="AH26" t="str">
        <f t="shared" si="34"/>
        <v>62 Leisure, travel and related personal service occupations</v>
      </c>
      <c r="AI26" s="69">
        <v>1.3754609308002663</v>
      </c>
      <c r="AJ26" s="69">
        <v>1.6478434790343328</v>
      </c>
      <c r="AK26" s="69">
        <v>1.5281236152514712</v>
      </c>
      <c r="AL26" s="69">
        <v>1.5906897915345284</v>
      </c>
      <c r="AM26" s="69">
        <v>2.077991421344286</v>
      </c>
      <c r="AN26" s="69"/>
      <c r="AO26" s="69">
        <f t="shared" si="35"/>
        <v>0.54986780609281483</v>
      </c>
      <c r="AP26" s="69">
        <f>'RD T1'!E141</f>
        <v>1.0602023541217851</v>
      </c>
      <c r="AQ26" s="69">
        <f t="shared" si="36"/>
        <v>1.6100701602145999</v>
      </c>
      <c r="AS26" t="str">
        <f t="shared" si="37"/>
        <v>62 Leisure, travel and related personal service occupations</v>
      </c>
      <c r="AT26" s="69">
        <v>1.6727819556175076</v>
      </c>
      <c r="AU26" s="69">
        <v>2.0677310280091712</v>
      </c>
      <c r="AV26" s="69">
        <v>2.0507467684428353</v>
      </c>
      <c r="AW26" s="69">
        <v>2.1973637298838815</v>
      </c>
      <c r="AX26" s="69">
        <v>3.0508754089290386</v>
      </c>
      <c r="AY26" s="69"/>
      <c r="AZ26" s="69">
        <f t="shared" si="38"/>
        <v>1.0001286404862033</v>
      </c>
      <c r="BA26" s="69">
        <f>'RD T1'!E170</f>
        <v>1.5347153122291974</v>
      </c>
      <c r="BB26" s="69">
        <f t="shared" si="39"/>
        <v>2.5348439527154008</v>
      </c>
      <c r="BD26" t="str">
        <f t="shared" si="40"/>
        <v>62 Leisure, travel and related personal service occupations</v>
      </c>
      <c r="BE26" s="69">
        <v>6.1304417325034732</v>
      </c>
      <c r="BF26" s="69">
        <v>5.6670936527621754</v>
      </c>
      <c r="BG26" s="69">
        <v>5.605356363723268</v>
      </c>
      <c r="BH26" s="69">
        <v>4.9555180114598931</v>
      </c>
      <c r="BI26" s="69">
        <v>4.3682084778939956</v>
      </c>
      <c r="BJ26" s="69"/>
      <c r="BK26" s="69">
        <f t="shared" si="41"/>
        <v>-1.2371478858292724</v>
      </c>
      <c r="BL26" s="69">
        <f>'RD T1'!E199</f>
        <v>2.2392252635362699</v>
      </c>
      <c r="BM26" s="69">
        <f t="shared" si="42"/>
        <v>1.0020773777069976</v>
      </c>
      <c r="BO26" t="str">
        <f t="shared" si="43"/>
        <v>62 Leisure, travel and related personal service occupations</v>
      </c>
      <c r="BP26" s="69">
        <v>5.9071948927788966</v>
      </c>
      <c r="BQ26" s="69">
        <v>5.3637721706781267</v>
      </c>
      <c r="BR26" s="69">
        <v>4.9113291697119612</v>
      </c>
      <c r="BS26" s="69">
        <v>4.1796875447954651</v>
      </c>
      <c r="BT26" s="69">
        <v>3.3517418205972618</v>
      </c>
      <c r="BU26" s="69"/>
      <c r="BV26" s="69">
        <f t="shared" si="44"/>
        <v>-1.5595873491146994</v>
      </c>
      <c r="BW26" s="69">
        <f>'RD T1'!E228</f>
        <v>1.7826718706292066</v>
      </c>
      <c r="BX26" s="69">
        <f t="shared" si="45"/>
        <v>0.22308452151450719</v>
      </c>
      <c r="BZ26" t="str">
        <f t="shared" si="46"/>
        <v>62 Leisure, travel and related personal service occupations</v>
      </c>
      <c r="CA26" s="69">
        <v>3.5974654772613079</v>
      </c>
      <c r="CB26" s="69">
        <v>3.6047028332237661</v>
      </c>
      <c r="CC26" s="69">
        <v>2.967487547595185</v>
      </c>
      <c r="CD26" s="69">
        <v>2.7523082695594461</v>
      </c>
      <c r="CE26" s="69">
        <v>1.9807512661268316</v>
      </c>
      <c r="CF26" s="69"/>
      <c r="CG26" s="69">
        <f t="shared" si="47"/>
        <v>-0.98673628146835335</v>
      </c>
      <c r="CH26" s="69">
        <f>'RD T1'!E257</f>
        <v>1.0489663072731423</v>
      </c>
      <c r="CI26" s="69">
        <f t="shared" si="48"/>
        <v>6.223002580478898E-2</v>
      </c>
      <c r="CK26" t="str">
        <f t="shared" si="49"/>
        <v>62 Leisure, travel and related personal service occupations</v>
      </c>
      <c r="CL26" s="69">
        <v>1.0531525180718402</v>
      </c>
      <c r="CM26" s="69">
        <v>1.0575362586314543</v>
      </c>
      <c r="CN26" s="69">
        <v>0.89601872317563913</v>
      </c>
      <c r="CO26" s="69">
        <v>0.64295144847812102</v>
      </c>
      <c r="CP26" s="69">
        <v>0.53275545432706839</v>
      </c>
      <c r="CQ26" s="69"/>
      <c r="CR26" s="69">
        <f t="shared" si="50"/>
        <v>-0.36326326884857074</v>
      </c>
      <c r="CS26" s="69">
        <f>'RD T1'!E286</f>
        <v>0.18325567152761793</v>
      </c>
      <c r="CT26" s="69">
        <f t="shared" si="51"/>
        <v>-0.18000759732095281</v>
      </c>
    </row>
    <row r="27" spans="1:98" x14ac:dyDescent="0.2">
      <c r="A27" s="10" t="str">
        <f>name!D23</f>
        <v>63 Community and civil enforcement occupations</v>
      </c>
      <c r="B27" s="69">
        <v>1.9457593955285023E-3</v>
      </c>
      <c r="C27" s="69">
        <v>1.8210082574651081E-3</v>
      </c>
      <c r="D27" s="69">
        <v>2.144256988474339E-3</v>
      </c>
      <c r="E27" s="69">
        <v>2.0796735756540914E-3</v>
      </c>
      <c r="F27" s="69">
        <v>2.9105241498657195E-3</v>
      </c>
      <c r="G27" s="11"/>
      <c r="H27" s="69">
        <f t="shared" si="26"/>
        <v>7.6626716139138046E-4</v>
      </c>
      <c r="I27" s="69">
        <f>'RD T1'!E55</f>
        <v>1.2999447725670656E-3</v>
      </c>
      <c r="J27" s="69">
        <f t="shared" si="27"/>
        <v>2.0662119339584463E-3</v>
      </c>
      <c r="L27" t="str">
        <f t="shared" si="28"/>
        <v>63 Community and civil enforcement occupations</v>
      </c>
      <c r="M27" s="69">
        <v>3.6366143346365169E-2</v>
      </c>
      <c r="N27" s="69">
        <v>3.3713083752795581E-2</v>
      </c>
      <c r="O27" s="69">
        <v>4.8744331853593635E-2</v>
      </c>
      <c r="P27" s="69">
        <v>3.8692628621573529E-2</v>
      </c>
      <c r="Q27" s="69">
        <v>5.5709127975070709E-2</v>
      </c>
      <c r="R27" s="11"/>
      <c r="S27" s="69">
        <f t="shared" si="29"/>
        <v>6.9647961214770737E-3</v>
      </c>
      <c r="T27" s="69">
        <f>'RD T1'!E84</f>
        <v>2.4227747112988297E-2</v>
      </c>
      <c r="U27" s="69">
        <f t="shared" si="30"/>
        <v>3.119254323446537E-2</v>
      </c>
      <c r="W27" t="str">
        <f t="shared" si="31"/>
        <v>63 Community and civil enforcement occupations</v>
      </c>
      <c r="X27" s="69">
        <v>0.16559580365380766</v>
      </c>
      <c r="Y27" s="69">
        <v>0.16700011095165848</v>
      </c>
      <c r="Z27" s="69">
        <v>0.17912998505675679</v>
      </c>
      <c r="AA27" s="69">
        <v>0.18026406218460955</v>
      </c>
      <c r="AB27" s="69">
        <v>0.22012668480574751</v>
      </c>
      <c r="AC27" s="69"/>
      <c r="AD27" s="69">
        <f t="shared" si="32"/>
        <v>4.0996699748990728E-2</v>
      </c>
      <c r="AE27" s="69">
        <f>'RD T1'!E113</f>
        <v>0.1208067454707249</v>
      </c>
      <c r="AF27" s="69">
        <f t="shared" si="33"/>
        <v>0.16180344521971562</v>
      </c>
      <c r="AH27" t="str">
        <f t="shared" si="34"/>
        <v>63 Community and civil enforcement occupations</v>
      </c>
      <c r="AI27" s="69">
        <v>4.578012191630957E-2</v>
      </c>
      <c r="AJ27" s="69">
        <v>4.2410089104304341E-2</v>
      </c>
      <c r="AK27" s="69">
        <v>5.3986978147684932E-2</v>
      </c>
      <c r="AL27" s="69">
        <v>4.0515988908323468E-2</v>
      </c>
      <c r="AM27" s="69">
        <v>4.8411503960491452E-2</v>
      </c>
      <c r="AN27" s="69"/>
      <c r="AO27" s="69">
        <f t="shared" si="35"/>
        <v>-5.5754741871934799E-3</v>
      </c>
      <c r="AP27" s="69">
        <f>'RD T1'!E142</f>
        <v>2.6085590715111805E-2</v>
      </c>
      <c r="AQ27" s="69">
        <f t="shared" si="36"/>
        <v>2.0510116527918325E-2</v>
      </c>
      <c r="AS27" t="str">
        <f t="shared" si="37"/>
        <v>63 Community and civil enforcement occupations</v>
      </c>
      <c r="AT27" s="69">
        <v>4.6292870220059207E-2</v>
      </c>
      <c r="AU27" s="69">
        <v>3.8981218771283861E-2</v>
      </c>
      <c r="AV27" s="69">
        <v>4.8005578319317205E-2</v>
      </c>
      <c r="AW27" s="69">
        <v>3.3407062442490969E-2</v>
      </c>
      <c r="AX27" s="69">
        <v>3.577642961876161E-2</v>
      </c>
      <c r="AY27" s="69"/>
      <c r="AZ27" s="69">
        <f t="shared" si="38"/>
        <v>-1.2229148700555595E-2</v>
      </c>
      <c r="BA27" s="69">
        <f>'RD T1'!E171</f>
        <v>2.106944408388434E-2</v>
      </c>
      <c r="BB27" s="69">
        <f t="shared" si="39"/>
        <v>8.8402953833287452E-3</v>
      </c>
      <c r="BD27" t="str">
        <f t="shared" si="40"/>
        <v>63 Community and civil enforcement occupations</v>
      </c>
      <c r="BE27" s="69">
        <v>0.17313220023672815</v>
      </c>
      <c r="BF27" s="69">
        <v>0.10715970273561648</v>
      </c>
      <c r="BG27" s="69">
        <v>0.15864579142867835</v>
      </c>
      <c r="BH27" s="69">
        <v>9.994257673155274E-2</v>
      </c>
      <c r="BI27" s="69">
        <v>0.11096682803112479</v>
      </c>
      <c r="BJ27" s="69"/>
      <c r="BK27" s="69">
        <f t="shared" si="41"/>
        <v>-4.7678963397553564E-2</v>
      </c>
      <c r="BL27" s="69">
        <f>'RD T1'!E200</f>
        <v>4.1813008892416736E-2</v>
      </c>
      <c r="BM27" s="69">
        <f t="shared" si="42"/>
        <v>-5.8659545051368278E-3</v>
      </c>
      <c r="BO27" t="str">
        <f t="shared" si="43"/>
        <v>63 Community and civil enforcement occupations</v>
      </c>
      <c r="BP27" s="69">
        <v>0.21985335700664665</v>
      </c>
      <c r="BQ27" s="69">
        <v>0.18035723718965882</v>
      </c>
      <c r="BR27" s="69">
        <v>0.21252425655452914</v>
      </c>
      <c r="BS27" s="69">
        <v>0.14875775554237136</v>
      </c>
      <c r="BT27" s="69">
        <v>0.14490881274611828</v>
      </c>
      <c r="BU27" s="69"/>
      <c r="BV27" s="69">
        <f t="shared" si="44"/>
        <v>-6.7615443808410863E-2</v>
      </c>
      <c r="BW27" s="69">
        <f>'RD T1'!E229</f>
        <v>6.3712188112118179E-2</v>
      </c>
      <c r="BX27" s="69">
        <f t="shared" si="45"/>
        <v>-3.9032556962926845E-3</v>
      </c>
      <c r="BZ27" t="str">
        <f t="shared" si="46"/>
        <v>63 Community and civil enforcement occupations</v>
      </c>
      <c r="CA27" s="69">
        <v>0.18467932657516664</v>
      </c>
      <c r="CB27" s="69">
        <v>0.14278458574223118</v>
      </c>
      <c r="CC27" s="69">
        <v>0.16768474161148894</v>
      </c>
      <c r="CD27" s="69">
        <v>0.12393273650290322</v>
      </c>
      <c r="CE27" s="69">
        <v>0.10548758021515985</v>
      </c>
      <c r="CF27" s="69"/>
      <c r="CG27" s="69">
        <f t="shared" si="47"/>
        <v>-6.2197161396329095E-2</v>
      </c>
      <c r="CH27" s="69">
        <f>'RD T1'!E258</f>
        <v>4.9142470308633696E-2</v>
      </c>
      <c r="CI27" s="69">
        <f t="shared" si="48"/>
        <v>-1.30546910876954E-2</v>
      </c>
      <c r="CK27" t="str">
        <f t="shared" si="49"/>
        <v>63 Community and civil enforcement occupations</v>
      </c>
      <c r="CL27" s="69">
        <v>4.9602443055441432E-2</v>
      </c>
      <c r="CM27" s="69">
        <v>3.5822422828190786E-2</v>
      </c>
      <c r="CN27" s="69">
        <v>4.7390208404025518E-2</v>
      </c>
      <c r="CO27" s="69">
        <v>2.1696289118280653E-2</v>
      </c>
      <c r="CP27" s="69">
        <v>1.5848642379310395E-2</v>
      </c>
      <c r="CQ27" s="69"/>
      <c r="CR27" s="69">
        <f t="shared" si="50"/>
        <v>-3.1541566024715126E-2</v>
      </c>
      <c r="CS27" s="69">
        <f>'RD T1'!E287</f>
        <v>5.2309129724666097E-3</v>
      </c>
      <c r="CT27" s="69">
        <f t="shared" si="51"/>
        <v>-2.6310653052248514E-2</v>
      </c>
    </row>
    <row r="28" spans="1:98" x14ac:dyDescent="0.2">
      <c r="A28" s="10" t="str">
        <f>name!D24</f>
        <v>71 Sales occupations</v>
      </c>
      <c r="B28" s="69">
        <v>0.14670856323222126</v>
      </c>
      <c r="C28" s="69">
        <v>0.16572547427820272</v>
      </c>
      <c r="D28" s="69">
        <v>0.15386879691694932</v>
      </c>
      <c r="E28" s="69">
        <v>0.17440067976411691</v>
      </c>
      <c r="F28" s="69">
        <v>0.22503722432672396</v>
      </c>
      <c r="G28" s="11"/>
      <c r="H28" s="69">
        <f t="shared" si="26"/>
        <v>7.1168427409774637E-2</v>
      </c>
      <c r="I28" s="69">
        <f>'RD T1'!E56</f>
        <v>9.0393256357916674E-2</v>
      </c>
      <c r="J28" s="69">
        <f t="shared" si="27"/>
        <v>0.16156168376769131</v>
      </c>
      <c r="L28" t="str">
        <f t="shared" si="28"/>
        <v>71 Sales occupations</v>
      </c>
      <c r="M28" s="69">
        <v>1.7711175604370815</v>
      </c>
      <c r="N28" s="69">
        <v>2.0778147018631907</v>
      </c>
      <c r="O28" s="69">
        <v>2.2884616144584085</v>
      </c>
      <c r="P28" s="69">
        <v>2.7663440265437025</v>
      </c>
      <c r="Q28" s="69">
        <v>3.9657934321687813</v>
      </c>
      <c r="R28" s="11"/>
      <c r="S28" s="69">
        <f t="shared" si="29"/>
        <v>1.6773318177103729</v>
      </c>
      <c r="T28" s="69">
        <f>'RD T1'!E85</f>
        <v>1.5065827508738643</v>
      </c>
      <c r="U28" s="69">
        <f t="shared" si="30"/>
        <v>3.1839145685842372</v>
      </c>
      <c r="W28" t="str">
        <f t="shared" si="31"/>
        <v>71 Sales occupations</v>
      </c>
      <c r="X28" s="69">
        <v>7.0133571774474044</v>
      </c>
      <c r="Y28" s="69">
        <v>7.6924558675511596</v>
      </c>
      <c r="Z28" s="69">
        <v>7.922401271776855</v>
      </c>
      <c r="AA28" s="69">
        <v>8.7689764865027975</v>
      </c>
      <c r="AB28" s="69">
        <v>11.118981982339022</v>
      </c>
      <c r="AC28" s="69"/>
      <c r="AD28" s="69">
        <f t="shared" si="32"/>
        <v>3.1965807105621673</v>
      </c>
      <c r="AE28" s="69">
        <f>'RD T1'!E114</f>
        <v>4.9980002240617782</v>
      </c>
      <c r="AF28" s="69">
        <f t="shared" si="33"/>
        <v>8.1945809346239464</v>
      </c>
      <c r="AH28" t="str">
        <f t="shared" si="34"/>
        <v>71 Sales occupations</v>
      </c>
      <c r="AI28" s="69">
        <v>2.2882300240417561</v>
      </c>
      <c r="AJ28" s="69">
        <v>2.3167036321510914</v>
      </c>
      <c r="AK28" s="69">
        <v>2.4043116168519587</v>
      </c>
      <c r="AL28" s="69">
        <v>2.5134676062076364</v>
      </c>
      <c r="AM28" s="69">
        <v>3.0283658792663948</v>
      </c>
      <c r="AN28" s="69"/>
      <c r="AO28" s="69">
        <f t="shared" si="35"/>
        <v>0.62405426241443607</v>
      </c>
      <c r="AP28" s="69">
        <f>'RD T1'!E143</f>
        <v>1.4004138290197421</v>
      </c>
      <c r="AQ28" s="69">
        <f t="shared" si="36"/>
        <v>2.0244680914341782</v>
      </c>
      <c r="AS28" t="str">
        <f t="shared" si="37"/>
        <v>71 Sales occupations</v>
      </c>
      <c r="AT28" s="69">
        <v>1.9530407623853128</v>
      </c>
      <c r="AU28" s="69">
        <v>1.9463747405700238</v>
      </c>
      <c r="AV28" s="69">
        <v>1.9896354257057423</v>
      </c>
      <c r="AW28" s="69">
        <v>2.0096602869184421</v>
      </c>
      <c r="AX28" s="69">
        <v>2.4116426927619847</v>
      </c>
      <c r="AY28" s="69"/>
      <c r="AZ28" s="69">
        <f t="shared" si="38"/>
        <v>0.42200726705624247</v>
      </c>
      <c r="BA28" s="69">
        <f>'RD T1'!E172</f>
        <v>0.96844707769890637</v>
      </c>
      <c r="BB28" s="69">
        <f t="shared" si="39"/>
        <v>1.390454344755149</v>
      </c>
      <c r="BD28" t="str">
        <f t="shared" si="40"/>
        <v>71 Sales occupations</v>
      </c>
      <c r="BE28" s="69">
        <v>14.204193786850158</v>
      </c>
      <c r="BF28" s="69">
        <v>13.458062519821787</v>
      </c>
      <c r="BG28" s="69">
        <v>14.795696032496078</v>
      </c>
      <c r="BH28" s="69">
        <v>14.7422356706026</v>
      </c>
      <c r="BI28" s="69">
        <v>15.358145631076267</v>
      </c>
      <c r="BJ28" s="69"/>
      <c r="BK28" s="69">
        <f t="shared" si="41"/>
        <v>0.56244959858018895</v>
      </c>
      <c r="BL28" s="69">
        <f>'RD T1'!E201</f>
        <v>6.5899788365269334</v>
      </c>
      <c r="BM28" s="69">
        <f t="shared" si="42"/>
        <v>7.1524284351071223</v>
      </c>
      <c r="BO28" t="str">
        <f t="shared" si="43"/>
        <v>71 Sales occupations</v>
      </c>
      <c r="BP28" s="69">
        <v>14.209373736928491</v>
      </c>
      <c r="BQ28" s="69">
        <v>12.79044388737972</v>
      </c>
      <c r="BR28" s="69">
        <v>12.237118311799776</v>
      </c>
      <c r="BS28" s="69">
        <v>11.654255354149916</v>
      </c>
      <c r="BT28" s="69">
        <v>9.5565683656801141</v>
      </c>
      <c r="BU28" s="69"/>
      <c r="BV28" s="69">
        <f t="shared" si="44"/>
        <v>-2.6805499461196618</v>
      </c>
      <c r="BW28" s="69">
        <f>'RD T1'!E230</f>
        <v>4.6899827134641416</v>
      </c>
      <c r="BX28" s="69">
        <f t="shared" si="45"/>
        <v>2.0094327673444798</v>
      </c>
      <c r="BZ28" t="str">
        <f t="shared" si="46"/>
        <v>71 Sales occupations</v>
      </c>
      <c r="CA28" s="69">
        <v>9.650424721154506</v>
      </c>
      <c r="CB28" s="69">
        <v>8.9497760403234103</v>
      </c>
      <c r="CC28" s="69">
        <v>7.8755117016742577</v>
      </c>
      <c r="CD28" s="69">
        <v>6.9238861074768225</v>
      </c>
      <c r="CE28" s="69">
        <v>2.9168480020156222</v>
      </c>
      <c r="CF28" s="69"/>
      <c r="CG28" s="69">
        <f t="shared" si="47"/>
        <v>-4.9586636996586355</v>
      </c>
      <c r="CH28" s="69">
        <f>'RD T1'!E259</f>
        <v>1.9029828284488106</v>
      </c>
      <c r="CI28" s="69">
        <f t="shared" si="48"/>
        <v>-3.0556808712098249</v>
      </c>
      <c r="CK28" t="str">
        <f t="shared" si="49"/>
        <v>71 Sales occupations</v>
      </c>
      <c r="CL28" s="69">
        <v>3.2415172604135112</v>
      </c>
      <c r="CM28" s="69">
        <v>3.1450491303982555</v>
      </c>
      <c r="CN28" s="69">
        <v>2.8144454643895784</v>
      </c>
      <c r="CO28" s="69">
        <v>2.5593691902377911</v>
      </c>
      <c r="CP28" s="69">
        <v>2.1392812009043554</v>
      </c>
      <c r="CQ28" s="69"/>
      <c r="CR28" s="69">
        <f t="shared" si="50"/>
        <v>-0.67516426348522307</v>
      </c>
      <c r="CS28" s="69">
        <f>'RD T1'!E288</f>
        <v>0.59353967419607334</v>
      </c>
      <c r="CT28" s="69">
        <f t="shared" si="51"/>
        <v>-8.1624589289149729E-2</v>
      </c>
    </row>
    <row r="29" spans="1:98" x14ac:dyDescent="0.2">
      <c r="A29" s="10" t="str">
        <f>name!D25</f>
        <v>72 Customer service occupations</v>
      </c>
      <c r="B29" s="69">
        <v>4.5484557183310695E-2</v>
      </c>
      <c r="C29" s="69">
        <v>5.249780181198424E-2</v>
      </c>
      <c r="D29" s="69">
        <v>6.0873529483994264E-2</v>
      </c>
      <c r="E29" s="69">
        <v>8.2361171043698833E-2</v>
      </c>
      <c r="F29" s="69">
        <v>0.10991384805102372</v>
      </c>
      <c r="G29" s="11"/>
      <c r="H29" s="69">
        <f>F29-D29</f>
        <v>4.9040318567029458E-2</v>
      </c>
      <c r="I29" s="69">
        <f>'RD T1'!E57</f>
        <v>4.0280192288587133E-2</v>
      </c>
      <c r="J29" s="69">
        <f t="shared" si="27"/>
        <v>8.9320510855616597E-2</v>
      </c>
      <c r="L29" t="str">
        <f t="shared" si="28"/>
        <v>72 Customer service occupations</v>
      </c>
      <c r="M29" s="69">
        <v>0.55076927122205588</v>
      </c>
      <c r="N29" s="69">
        <v>0.68882998736349843</v>
      </c>
      <c r="O29" s="69">
        <v>0.72248978501248851</v>
      </c>
      <c r="P29" s="69">
        <v>0.9304351166975241</v>
      </c>
      <c r="Q29" s="69">
        <v>1.2403143140296196</v>
      </c>
      <c r="R29" s="11"/>
      <c r="S29" s="69">
        <f t="shared" si="29"/>
        <v>0.51782452901713105</v>
      </c>
      <c r="T29" s="69">
        <f>'RD T1'!E86</f>
        <v>0.4913274570254087</v>
      </c>
      <c r="U29" s="69">
        <f t="shared" si="30"/>
        <v>1.0091519860425398</v>
      </c>
      <c r="W29" t="str">
        <f t="shared" si="31"/>
        <v>72 Customer service occupations</v>
      </c>
      <c r="X29" s="69">
        <v>2.1936868664738745</v>
      </c>
      <c r="Y29" s="69">
        <v>2.4512599992547437</v>
      </c>
      <c r="Z29" s="69">
        <v>2.5134583740550451</v>
      </c>
      <c r="AA29" s="69">
        <v>2.9783558890996167</v>
      </c>
      <c r="AB29" s="69">
        <v>3.8399446268565822</v>
      </c>
      <c r="AC29" s="69"/>
      <c r="AD29" s="69">
        <f t="shared" si="32"/>
        <v>1.3264862528015371</v>
      </c>
      <c r="AE29" s="69">
        <f>'RD T1'!E115</f>
        <v>1.6190071545887887</v>
      </c>
      <c r="AF29" s="69">
        <f t="shared" si="33"/>
        <v>2.9454934073903258</v>
      </c>
      <c r="AH29" t="str">
        <f t="shared" si="34"/>
        <v>72 Customer service occupations</v>
      </c>
      <c r="AI29" s="69">
        <v>0.65855168025084232</v>
      </c>
      <c r="AJ29" s="69">
        <v>0.78419189828792224</v>
      </c>
      <c r="AK29" s="69">
        <v>0.86441741011806872</v>
      </c>
      <c r="AL29" s="69">
        <v>1.0155428089685434</v>
      </c>
      <c r="AM29" s="69">
        <v>1.2422199883343634</v>
      </c>
      <c r="AN29" s="69"/>
      <c r="AO29" s="69">
        <f t="shared" si="35"/>
        <v>0.3778025782162947</v>
      </c>
      <c r="AP29" s="69">
        <f>'RD T1'!E144</f>
        <v>0.58282553310783036</v>
      </c>
      <c r="AQ29" s="69">
        <f t="shared" si="36"/>
        <v>0.96062811132412507</v>
      </c>
      <c r="AS29" t="str">
        <f t="shared" si="37"/>
        <v>72 Customer service occupations</v>
      </c>
      <c r="AT29" s="69">
        <v>0.82247223713582329</v>
      </c>
      <c r="AU29" s="69">
        <v>0.90995846024082827</v>
      </c>
      <c r="AV29" s="69">
        <v>0.9322130244114768</v>
      </c>
      <c r="AW29" s="69">
        <v>1.0412267074992221</v>
      </c>
      <c r="AX29" s="69">
        <v>1.1781032885355549</v>
      </c>
      <c r="AY29" s="69"/>
      <c r="AZ29" s="69">
        <f t="shared" si="38"/>
        <v>0.24589026412407811</v>
      </c>
      <c r="BA29" s="69">
        <f>'RD T1'!E173</f>
        <v>0.53094994785638971</v>
      </c>
      <c r="BB29" s="69">
        <f t="shared" si="39"/>
        <v>0.77684021198046782</v>
      </c>
      <c r="BD29" t="str">
        <f t="shared" si="40"/>
        <v>72 Customer service occupations</v>
      </c>
      <c r="BE29" s="69">
        <v>3.2659731508038319</v>
      </c>
      <c r="BF29" s="69">
        <v>3.1099242276727788</v>
      </c>
      <c r="BG29" s="69">
        <v>3.3346749241011455</v>
      </c>
      <c r="BH29" s="69">
        <v>3.4477360214339901</v>
      </c>
      <c r="BI29" s="69">
        <v>3.6718815935963023</v>
      </c>
      <c r="BJ29" s="69"/>
      <c r="BK29" s="69">
        <f t="shared" si="41"/>
        <v>0.33720666949515676</v>
      </c>
      <c r="BL29" s="69">
        <f>'RD T1'!E202</f>
        <v>1.5595362151382324</v>
      </c>
      <c r="BM29" s="69">
        <f t="shared" si="42"/>
        <v>1.8967428846333891</v>
      </c>
      <c r="BO29" t="str">
        <f t="shared" si="43"/>
        <v>72 Customer service occupations</v>
      </c>
      <c r="BP29" s="69">
        <v>3.4402953830292895</v>
      </c>
      <c r="BQ29" s="69">
        <v>3.3528569853170991</v>
      </c>
      <c r="BR29" s="69">
        <v>3.2651506947906896</v>
      </c>
      <c r="BS29" s="69">
        <v>3.4941161928713513</v>
      </c>
      <c r="BT29" s="69">
        <v>3.2752518867861653</v>
      </c>
      <c r="BU29" s="69"/>
      <c r="BV29" s="69">
        <f t="shared" si="44"/>
        <v>1.0101191995475656E-2</v>
      </c>
      <c r="BW29" s="69">
        <f>'RD T1'!E231</f>
        <v>1.5257759639220012</v>
      </c>
      <c r="BX29" s="69">
        <f t="shared" si="45"/>
        <v>1.5358771559174769</v>
      </c>
      <c r="BZ29" t="str">
        <f t="shared" si="46"/>
        <v>72 Customer service occupations</v>
      </c>
      <c r="CA29" s="69">
        <v>1.7752670429598496</v>
      </c>
      <c r="CB29" s="69">
        <v>1.6126907424278354</v>
      </c>
      <c r="CC29" s="69">
        <v>1.4666422607572844</v>
      </c>
      <c r="CD29" s="69">
        <v>1.4987435739604402</v>
      </c>
      <c r="CE29" s="69">
        <v>1.3523381581244176</v>
      </c>
      <c r="CF29" s="69"/>
      <c r="CG29" s="69">
        <f t="shared" si="47"/>
        <v>-0.11430410263286683</v>
      </c>
      <c r="CH29" s="69">
        <f>'RD T1'!E260</f>
        <v>0.47381786861107417</v>
      </c>
      <c r="CI29" s="69">
        <f t="shared" si="48"/>
        <v>0.35951376597820733</v>
      </c>
      <c r="CK29" t="str">
        <f t="shared" si="49"/>
        <v>72 Customer service occupations</v>
      </c>
      <c r="CL29" s="69">
        <v>0.4196487716333378</v>
      </c>
      <c r="CM29" s="69">
        <v>0.560056385914108</v>
      </c>
      <c r="CN29" s="69">
        <v>0.55785179034326349</v>
      </c>
      <c r="CO29" s="69">
        <v>0.78875003252971987</v>
      </c>
      <c r="CP29" s="69">
        <v>1.0849718381122271</v>
      </c>
      <c r="CQ29" s="69"/>
      <c r="CR29" s="69">
        <f t="shared" si="50"/>
        <v>0.5271200477689636</v>
      </c>
      <c r="CS29" s="69">
        <f>'RD T1'!E289</f>
        <v>0.24971654693692094</v>
      </c>
      <c r="CT29" s="69">
        <f t="shared" si="51"/>
        <v>0.77683659470588451</v>
      </c>
    </row>
    <row r="30" spans="1:98" x14ac:dyDescent="0.2">
      <c r="A30" s="10" t="str">
        <f>name!D26</f>
        <v>81 Process, plant and machine operatives</v>
      </c>
      <c r="B30" s="69">
        <v>2.8652496084933126E-2</v>
      </c>
      <c r="C30" s="69">
        <v>3.6718696181298138E-2</v>
      </c>
      <c r="D30" s="69">
        <v>3.476617313524178E-2</v>
      </c>
      <c r="E30" s="69">
        <v>4.4303634590875232E-2</v>
      </c>
      <c r="F30" s="69">
        <v>6.5570340769620719E-2</v>
      </c>
      <c r="G30" s="11"/>
      <c r="H30" s="69">
        <f t="shared" si="26"/>
        <v>3.0804167634378939E-2</v>
      </c>
      <c r="I30" s="69">
        <f>'RD T1'!E58</f>
        <v>2.5630398335609969E-2</v>
      </c>
      <c r="J30" s="69">
        <f t="shared" si="27"/>
        <v>5.6434565969988908E-2</v>
      </c>
      <c r="L30" t="str">
        <f t="shared" si="28"/>
        <v>81 Process, plant and machine operatives</v>
      </c>
      <c r="M30" s="69">
        <v>0.16568254357704695</v>
      </c>
      <c r="N30" s="69">
        <v>0.2063426263487447</v>
      </c>
      <c r="O30" s="69">
        <v>0.20762017655807827</v>
      </c>
      <c r="P30" s="69">
        <v>0.29144113821037537</v>
      </c>
      <c r="Q30" s="69">
        <v>0.4494418415170906</v>
      </c>
      <c r="R30" s="11"/>
      <c r="S30" s="69">
        <f t="shared" si="29"/>
        <v>0.24182166495901233</v>
      </c>
      <c r="T30" s="69">
        <f>'RD T1'!E87</f>
        <v>0.15568854546553423</v>
      </c>
      <c r="U30" s="69">
        <f t="shared" si="30"/>
        <v>0.3975102104245466</v>
      </c>
      <c r="W30" t="str">
        <f t="shared" si="31"/>
        <v>81 Process, plant and machine operatives</v>
      </c>
      <c r="X30" s="69">
        <v>0.51704634268047134</v>
      </c>
      <c r="Y30" s="69">
        <v>0.53474214016017385</v>
      </c>
      <c r="Z30" s="69">
        <v>0.49946635952426066</v>
      </c>
      <c r="AA30" s="69">
        <v>0.73285561204265603</v>
      </c>
      <c r="AB30" s="69">
        <v>1.1100498346790586</v>
      </c>
      <c r="AC30" s="69"/>
      <c r="AD30" s="69">
        <f t="shared" si="32"/>
        <v>0.61058347515479794</v>
      </c>
      <c r="AE30" s="69">
        <f>'RD T1'!E116</f>
        <v>0.40701834240475732</v>
      </c>
      <c r="AF30" s="69">
        <f t="shared" si="33"/>
        <v>1.0176018175595551</v>
      </c>
      <c r="AH30" t="str">
        <f t="shared" si="34"/>
        <v>81 Process, plant and machine operatives</v>
      </c>
      <c r="AI30" s="69">
        <v>0.22767436610367656</v>
      </c>
      <c r="AJ30" s="69">
        <v>0.25465737455682075</v>
      </c>
      <c r="AK30" s="69">
        <v>0.2443335750912127</v>
      </c>
      <c r="AL30" s="69">
        <v>0.34724221532371347</v>
      </c>
      <c r="AM30" s="69">
        <v>0.5436807062851402</v>
      </c>
      <c r="AN30" s="69"/>
      <c r="AO30" s="69">
        <f t="shared" si="35"/>
        <v>0.29934713119392753</v>
      </c>
      <c r="AP30" s="69">
        <f>'RD T1'!E145</f>
        <v>0.1942068553460104</v>
      </c>
      <c r="AQ30" s="69">
        <f t="shared" si="36"/>
        <v>0.49355398653993793</v>
      </c>
      <c r="AS30" t="str">
        <f t="shared" si="37"/>
        <v>81 Process, plant and machine operatives</v>
      </c>
      <c r="AT30" s="69">
        <v>0.51365649086440213</v>
      </c>
      <c r="AU30" s="69">
        <v>0.56399180544007688</v>
      </c>
      <c r="AV30" s="69">
        <v>0.52644485110249351</v>
      </c>
      <c r="AW30" s="69">
        <v>0.63543948458903965</v>
      </c>
      <c r="AX30" s="69">
        <v>0.81154803857127522</v>
      </c>
      <c r="AY30" s="69"/>
      <c r="AZ30" s="69">
        <f t="shared" si="38"/>
        <v>0.28510318746878172</v>
      </c>
      <c r="BA30" s="69">
        <f>'RD T1'!E174</f>
        <v>0.32787001244796149</v>
      </c>
      <c r="BB30" s="69">
        <f t="shared" si="39"/>
        <v>0.61297319991674315</v>
      </c>
      <c r="BD30" t="str">
        <f t="shared" si="40"/>
        <v>81 Process, plant and machine operatives</v>
      </c>
      <c r="BE30" s="69">
        <v>3.0074514355690525</v>
      </c>
      <c r="BF30" s="69">
        <v>2.9606309157120085</v>
      </c>
      <c r="BG30" s="69">
        <v>2.8536918427762203</v>
      </c>
      <c r="BH30" s="69">
        <v>3.2068162109520406</v>
      </c>
      <c r="BI30" s="69">
        <v>3.5337033759494956</v>
      </c>
      <c r="BJ30" s="69"/>
      <c r="BK30" s="69">
        <f t="shared" si="41"/>
        <v>0.68001153317327523</v>
      </c>
      <c r="BL30" s="69">
        <f>'RD T1'!E203</f>
        <v>1.2014126535426939</v>
      </c>
      <c r="BM30" s="69">
        <f t="shared" si="42"/>
        <v>1.8814241867159691</v>
      </c>
      <c r="BO30" t="str">
        <f t="shared" si="43"/>
        <v>81 Process, plant and machine operatives</v>
      </c>
      <c r="BP30" s="69">
        <v>3.6867345548409771</v>
      </c>
      <c r="BQ30" s="69">
        <v>4.0422145837031227</v>
      </c>
      <c r="BR30" s="69">
        <v>3.3356760313956828</v>
      </c>
      <c r="BS30" s="69">
        <v>3.7299211360869586</v>
      </c>
      <c r="BT30" s="69">
        <v>3.4446838286086012</v>
      </c>
      <c r="BU30" s="69"/>
      <c r="BV30" s="69">
        <f t="shared" si="44"/>
        <v>0.10900779721291842</v>
      </c>
      <c r="BW30" s="69">
        <f>'RD T1'!E232</f>
        <v>1.3708418607395472</v>
      </c>
      <c r="BX30" s="69">
        <f t="shared" si="45"/>
        <v>1.4798496579524656</v>
      </c>
      <c r="BZ30" t="str">
        <f t="shared" si="46"/>
        <v>81 Process, plant and machine operatives</v>
      </c>
      <c r="CA30" s="69">
        <v>3.3295775002355024</v>
      </c>
      <c r="CB30" s="69">
        <v>2.8332674057465068</v>
      </c>
      <c r="CC30" s="69">
        <v>2.4373962441325467</v>
      </c>
      <c r="CD30" s="69">
        <v>2.3412460181733761</v>
      </c>
      <c r="CE30" s="69">
        <v>1.0317966457377807</v>
      </c>
      <c r="CF30" s="69"/>
      <c r="CG30" s="69">
        <f t="shared" si="47"/>
        <v>-1.405599598394766</v>
      </c>
      <c r="CH30" s="69">
        <f>'RD T1'!E261</f>
        <v>0.62577325712851595</v>
      </c>
      <c r="CI30" s="69">
        <f t="shared" si="48"/>
        <v>-0.77982634126625006</v>
      </c>
      <c r="CK30" t="str">
        <f t="shared" si="49"/>
        <v>81 Process, plant and machine operatives</v>
      </c>
      <c r="CL30" s="69">
        <v>1.2674868208610468</v>
      </c>
      <c r="CM30" s="69">
        <v>1.0645003160008413</v>
      </c>
      <c r="CN30" s="69">
        <v>0.85605618366156999</v>
      </c>
      <c r="CO30" s="69">
        <v>0.4816371643638091</v>
      </c>
      <c r="CP30" s="69">
        <v>0.30066354184977306</v>
      </c>
      <c r="CQ30" s="69"/>
      <c r="CR30" s="69">
        <f t="shared" si="50"/>
        <v>-0.55539264181179693</v>
      </c>
      <c r="CS30" s="69">
        <f>'RD T1'!E290</f>
        <v>0.10527620194695578</v>
      </c>
      <c r="CT30" s="69">
        <f t="shared" si="51"/>
        <v>-0.45011643986484118</v>
      </c>
    </row>
    <row r="31" spans="1:98" x14ac:dyDescent="0.2">
      <c r="A31" s="10" t="str">
        <f>name!D27</f>
        <v>82 Transport and mobile machine drivers and operatives</v>
      </c>
      <c r="B31" s="69">
        <v>5.5138850661983714E-2</v>
      </c>
      <c r="C31" s="69">
        <v>7.4572685421623625E-2</v>
      </c>
      <c r="D31" s="69">
        <v>6.9766151039708207E-2</v>
      </c>
      <c r="E31" s="69">
        <v>8.7585760144579958E-2</v>
      </c>
      <c r="F31" s="69">
        <v>0.11889832235398987</v>
      </c>
      <c r="G31" s="11"/>
      <c r="H31" s="69">
        <f t="shared" si="26"/>
        <v>4.9132171314281659E-2</v>
      </c>
      <c r="I31" s="69">
        <f>'RD T1'!E59</f>
        <v>6.2823315146969178E-2</v>
      </c>
      <c r="J31" s="69">
        <f t="shared" si="27"/>
        <v>0.11195548646125084</v>
      </c>
      <c r="L31" t="str">
        <f t="shared" si="28"/>
        <v>82 Transport and mobile machine drivers and operatives</v>
      </c>
      <c r="M31" s="69">
        <v>0.45392424885351607</v>
      </c>
      <c r="N31" s="69">
        <v>0.62522262733533696</v>
      </c>
      <c r="O31" s="69">
        <v>0.61269865980054494</v>
      </c>
      <c r="P31" s="69">
        <v>0.70634310091310271</v>
      </c>
      <c r="Q31" s="69">
        <v>0.9711293563604112</v>
      </c>
      <c r="R31" s="11"/>
      <c r="S31" s="69">
        <f t="shared" si="29"/>
        <v>0.35843069655986626</v>
      </c>
      <c r="T31" s="69">
        <f>'RD T1'!E88</f>
        <v>0.50103566765551932</v>
      </c>
      <c r="U31" s="69">
        <f t="shared" si="30"/>
        <v>0.85946636421538558</v>
      </c>
      <c r="W31" t="str">
        <f t="shared" si="31"/>
        <v>82 Transport and mobile machine drivers and operatives</v>
      </c>
      <c r="X31" s="69">
        <v>1.2668533517907221</v>
      </c>
      <c r="Y31" s="69">
        <v>1.6342699867059411</v>
      </c>
      <c r="Z31" s="69">
        <v>1.4464258961259606</v>
      </c>
      <c r="AA31" s="69">
        <v>1.5967508213058572</v>
      </c>
      <c r="AB31" s="69">
        <v>2.154015445208282</v>
      </c>
      <c r="AC31" s="69"/>
      <c r="AD31" s="69">
        <f t="shared" si="32"/>
        <v>0.70758954908232141</v>
      </c>
      <c r="AE31" s="69">
        <f>'RD T1'!E117</f>
        <v>1.1756417943822242</v>
      </c>
      <c r="AF31" s="69">
        <f t="shared" si="33"/>
        <v>1.8832313434645456</v>
      </c>
      <c r="AH31" t="str">
        <f t="shared" si="34"/>
        <v>82 Transport and mobile machine drivers and operatives</v>
      </c>
      <c r="AI31" s="69">
        <v>0.56027577568162945</v>
      </c>
      <c r="AJ31" s="69">
        <v>0.72570697810092122</v>
      </c>
      <c r="AK31" s="69">
        <v>0.64321023069567262</v>
      </c>
      <c r="AL31" s="69">
        <v>0.71430670006549446</v>
      </c>
      <c r="AM31" s="69">
        <v>0.87678950730673388</v>
      </c>
      <c r="AN31" s="69"/>
      <c r="AO31" s="69">
        <f t="shared" si="35"/>
        <v>0.23357927661106126</v>
      </c>
      <c r="AP31" s="69">
        <f>'RD T1'!E146</f>
        <v>0.51032515239582943</v>
      </c>
      <c r="AQ31" s="69">
        <f t="shared" si="36"/>
        <v>0.74390442900689069</v>
      </c>
      <c r="AS31" t="str">
        <f t="shared" si="37"/>
        <v>82 Transport and mobile machine drivers and operatives</v>
      </c>
      <c r="AT31" s="69">
        <v>0.94897557579371816</v>
      </c>
      <c r="AU31" s="69">
        <v>1.1839746085781839</v>
      </c>
      <c r="AV31" s="69">
        <v>1.1137897563441712</v>
      </c>
      <c r="AW31" s="69">
        <v>1.168117165280512</v>
      </c>
      <c r="AX31" s="69">
        <v>1.3574015786944902</v>
      </c>
      <c r="AY31" s="69"/>
      <c r="AZ31" s="69">
        <f t="shared" si="38"/>
        <v>0.24361182235031897</v>
      </c>
      <c r="BA31" s="69">
        <f>'RD T1'!E175</f>
        <v>0.83227198212828613</v>
      </c>
      <c r="BB31" s="69">
        <f t="shared" si="39"/>
        <v>1.0758838044786052</v>
      </c>
      <c r="BD31" t="str">
        <f t="shared" si="40"/>
        <v>82 Transport and mobile machine drivers and operatives</v>
      </c>
      <c r="BE31" s="69">
        <v>5.0812363304906025</v>
      </c>
      <c r="BF31" s="69">
        <v>5.3344309165254247</v>
      </c>
      <c r="BG31" s="69">
        <v>5.0235515992546222</v>
      </c>
      <c r="BH31" s="69">
        <v>5.3260777188291488</v>
      </c>
      <c r="BI31" s="69">
        <v>5.9025126976838491</v>
      </c>
      <c r="BJ31" s="69"/>
      <c r="BK31" s="69">
        <f t="shared" si="41"/>
        <v>0.87896109842922687</v>
      </c>
      <c r="BL31" s="69">
        <f>'RD T1'!E204</f>
        <v>2.7851966175383338</v>
      </c>
      <c r="BM31" s="69">
        <f t="shared" si="42"/>
        <v>3.6641577159675607</v>
      </c>
      <c r="BO31" t="str">
        <f t="shared" si="43"/>
        <v>82 Transport and mobile machine drivers and operatives</v>
      </c>
      <c r="BP31" s="69">
        <v>7.0728968550197466</v>
      </c>
      <c r="BQ31" s="69">
        <v>8.2561703458421647</v>
      </c>
      <c r="BR31" s="69">
        <v>6.4427493280337194</v>
      </c>
      <c r="BS31" s="69">
        <v>6.5991509201210468</v>
      </c>
      <c r="BT31" s="69">
        <v>6.2218835130501873</v>
      </c>
      <c r="BU31" s="69"/>
      <c r="BV31" s="69">
        <f t="shared" si="44"/>
        <v>-0.22086581498353208</v>
      </c>
      <c r="BW31" s="69">
        <f>'RD T1'!E233</f>
        <v>3.4503237006669134</v>
      </c>
      <c r="BX31" s="69">
        <f t="shared" si="45"/>
        <v>3.2294578856833813</v>
      </c>
      <c r="BZ31" t="str">
        <f t="shared" si="46"/>
        <v>82 Transport and mobile machine drivers and operatives</v>
      </c>
      <c r="CA31" s="69">
        <v>7.1996220133475797</v>
      </c>
      <c r="CB31" s="69">
        <v>6.4750082815402132</v>
      </c>
      <c r="CC31" s="69">
        <v>5.028869826309653</v>
      </c>
      <c r="CD31" s="69">
        <v>4.6999815856679854</v>
      </c>
      <c r="CE31" s="69">
        <v>3.5144823366865898</v>
      </c>
      <c r="CF31" s="69"/>
      <c r="CG31" s="69">
        <f t="shared" si="47"/>
        <v>-1.5143874896230631</v>
      </c>
      <c r="CH31" s="69">
        <f>'RD T1'!E262</f>
        <v>1.949668296469687</v>
      </c>
      <c r="CI31" s="69">
        <f t="shared" si="48"/>
        <v>0.43528080684662385</v>
      </c>
      <c r="CK31" t="str">
        <f t="shared" si="49"/>
        <v>82 Transport and mobile machine drivers and operatives</v>
      </c>
      <c r="CL31" s="69">
        <v>2.4807980769199078</v>
      </c>
      <c r="CM31" s="69">
        <v>2.9351213164833294</v>
      </c>
      <c r="CN31" s="69">
        <v>2.3540306990799191</v>
      </c>
      <c r="CO31" s="69">
        <v>2.3375996825071064</v>
      </c>
      <c r="CP31" s="69">
        <v>1.7466992839526856</v>
      </c>
      <c r="CQ31" s="69"/>
      <c r="CR31" s="69">
        <f t="shared" si="50"/>
        <v>-0.60733141512723354</v>
      </c>
      <c r="CS31" s="69">
        <f>'RD T1'!E291</f>
        <v>0.79882847742239105</v>
      </c>
      <c r="CT31" s="69">
        <f t="shared" si="51"/>
        <v>0.19149706229515751</v>
      </c>
    </row>
    <row r="32" spans="1:98" x14ac:dyDescent="0.2">
      <c r="A32" s="10" t="str">
        <f>name!D28</f>
        <v>91 Elementary trades and related occupations</v>
      </c>
      <c r="B32" s="69">
        <v>8.7919037190540195E-4</v>
      </c>
      <c r="C32" s="69">
        <v>6.8374080451315939E-4</v>
      </c>
      <c r="D32" s="69">
        <v>6.9088997049888197E-4</v>
      </c>
      <c r="E32" s="69">
        <v>3.1888950641639413E-3</v>
      </c>
      <c r="F32" s="69">
        <v>4.9672978229378896E-3</v>
      </c>
      <c r="G32" s="11"/>
      <c r="H32" s="69">
        <f t="shared" si="26"/>
        <v>4.2764078524390077E-3</v>
      </c>
      <c r="I32" s="69">
        <f>'RD T1'!E60</f>
        <v>2.554987692394638E-3</v>
      </c>
      <c r="J32" s="69">
        <f t="shared" si="27"/>
        <v>6.8313955448336457E-3</v>
      </c>
      <c r="L32" t="str">
        <f t="shared" si="28"/>
        <v>91 Elementary trades and related occupations</v>
      </c>
      <c r="M32" s="69">
        <v>0.10699624115018887</v>
      </c>
      <c r="N32" s="69">
        <v>0.13113605301956024</v>
      </c>
      <c r="O32" s="69">
        <v>0.12172166200809995</v>
      </c>
      <c r="P32" s="69">
        <v>0.25319241134789933</v>
      </c>
      <c r="Q32" s="69">
        <v>0.41844738600521991</v>
      </c>
      <c r="R32" s="11"/>
      <c r="S32" s="69">
        <f t="shared" si="29"/>
        <v>0.29672572399711994</v>
      </c>
      <c r="T32" s="69">
        <f>'RD T1'!E89</f>
        <v>0.16033222031603556</v>
      </c>
      <c r="U32" s="69">
        <f t="shared" si="30"/>
        <v>0.4570579443131555</v>
      </c>
      <c r="W32" t="str">
        <f t="shared" si="31"/>
        <v>91 Elementary trades and related occupations</v>
      </c>
      <c r="X32" s="69">
        <v>0.46696368468945654</v>
      </c>
      <c r="Y32" s="69">
        <v>0.48080331947686872</v>
      </c>
      <c r="Z32" s="69">
        <v>0.41846913374357908</v>
      </c>
      <c r="AA32" s="69">
        <v>1.0640091892675154</v>
      </c>
      <c r="AB32" s="69">
        <v>1.5140497425083672</v>
      </c>
      <c r="AC32" s="69"/>
      <c r="AD32" s="69">
        <f t="shared" si="32"/>
        <v>1.0955806087647881</v>
      </c>
      <c r="AE32" s="69">
        <f>'RD T1'!E118</f>
        <v>0.71753688575329255</v>
      </c>
      <c r="AF32" s="69">
        <f t="shared" si="33"/>
        <v>1.8131174945180808</v>
      </c>
      <c r="AH32" t="str">
        <f t="shared" si="34"/>
        <v>91 Elementary trades and related occupations</v>
      </c>
      <c r="AI32" s="69">
        <v>0.33856166507337726</v>
      </c>
      <c r="AJ32" s="69">
        <v>0.36721198504165509</v>
      </c>
      <c r="AK32" s="69">
        <v>0.3068166250835766</v>
      </c>
      <c r="AL32" s="69">
        <v>0.72139986133870426</v>
      </c>
      <c r="AM32" s="69">
        <v>1.0462528383432863</v>
      </c>
      <c r="AN32" s="69"/>
      <c r="AO32" s="69">
        <f t="shared" si="35"/>
        <v>0.73943621325970965</v>
      </c>
      <c r="AP32" s="69">
        <f>'RD T1'!E147</f>
        <v>0.48680320929000859</v>
      </c>
      <c r="AQ32" s="69">
        <f t="shared" si="36"/>
        <v>1.2262394225497182</v>
      </c>
      <c r="AS32" t="str">
        <f t="shared" si="37"/>
        <v>91 Elementary trades and related occupations</v>
      </c>
      <c r="AT32" s="69">
        <v>0.37701688537021155</v>
      </c>
      <c r="AU32" s="69">
        <v>0.36774423944359619</v>
      </c>
      <c r="AV32" s="69">
        <v>0.37008797497596219</v>
      </c>
      <c r="AW32" s="69">
        <v>0.86246941031015956</v>
      </c>
      <c r="AX32" s="69">
        <v>1.1742279364458488</v>
      </c>
      <c r="AY32" s="69"/>
      <c r="AZ32" s="69">
        <f t="shared" si="38"/>
        <v>0.80413996146988653</v>
      </c>
      <c r="BA32" s="69">
        <f>'RD T1'!E176</f>
        <v>0.52779609250087878</v>
      </c>
      <c r="BB32" s="69">
        <f t="shared" si="39"/>
        <v>1.3319360539707654</v>
      </c>
      <c r="BD32" t="str">
        <f t="shared" si="40"/>
        <v>91 Elementary trades and related occupations</v>
      </c>
      <c r="BE32" s="69">
        <v>1.918614142867145</v>
      </c>
      <c r="BF32" s="69">
        <v>1.6078233643044266</v>
      </c>
      <c r="BG32" s="69">
        <v>1.5771566550074021</v>
      </c>
      <c r="BH32" s="69">
        <v>2.9440249756082517</v>
      </c>
      <c r="BI32" s="69">
        <v>3.7278136082688156</v>
      </c>
      <c r="BJ32" s="69"/>
      <c r="BK32" s="69">
        <f t="shared" si="41"/>
        <v>2.1506569532614135</v>
      </c>
      <c r="BL32" s="69">
        <f>'RD T1'!E205</f>
        <v>1.3844158697081461</v>
      </c>
      <c r="BM32" s="69">
        <f t="shared" si="42"/>
        <v>3.5350728229695596</v>
      </c>
      <c r="BO32" t="str">
        <f t="shared" si="43"/>
        <v>91 Elementary trades and related occupations</v>
      </c>
      <c r="BP32" s="69">
        <v>2.8947204812749878</v>
      </c>
      <c r="BQ32" s="69">
        <v>2.7086648296314255</v>
      </c>
      <c r="BR32" s="69">
        <v>2.29385778209206</v>
      </c>
      <c r="BS32" s="69">
        <v>3.9769046027826631</v>
      </c>
      <c r="BT32" s="69">
        <v>4.1610623229363153</v>
      </c>
      <c r="BU32" s="69"/>
      <c r="BV32" s="69">
        <f t="shared" si="44"/>
        <v>1.8672045408442552</v>
      </c>
      <c r="BW32" s="69">
        <f>'RD T1'!E234</f>
        <v>1.5383507395083651</v>
      </c>
      <c r="BX32" s="69">
        <f t="shared" si="45"/>
        <v>3.4055552803526203</v>
      </c>
      <c r="BZ32" t="str">
        <f t="shared" si="46"/>
        <v>91 Elementary trades and related occupations</v>
      </c>
      <c r="CA32" s="69">
        <v>3.6646473513011255</v>
      </c>
      <c r="CB32" s="69">
        <v>2.8766507674255717</v>
      </c>
      <c r="CC32" s="69">
        <v>2.4485387531841187</v>
      </c>
      <c r="CD32" s="69">
        <v>4.0562357536730751</v>
      </c>
      <c r="CE32" s="69">
        <v>3.4808357411754174</v>
      </c>
      <c r="CF32" s="69"/>
      <c r="CG32" s="69">
        <f t="shared" si="47"/>
        <v>1.0322969879912987</v>
      </c>
      <c r="CH32" s="69">
        <f>'RD T1'!E263</f>
        <v>1.4244917633533709</v>
      </c>
      <c r="CI32" s="69">
        <f t="shared" si="48"/>
        <v>2.4567887513446696</v>
      </c>
      <c r="CK32" t="str">
        <f t="shared" si="49"/>
        <v>91 Elementary trades and related occupations</v>
      </c>
      <c r="CL32" s="69">
        <v>1.4423821154636702</v>
      </c>
      <c r="CM32" s="69">
        <v>1.2472064987571905</v>
      </c>
      <c r="CN32" s="69">
        <v>1.1280425622264034</v>
      </c>
      <c r="CO32" s="69">
        <v>2.2676661991600411</v>
      </c>
      <c r="CP32" s="69">
        <v>2.5569870962192303</v>
      </c>
      <c r="CQ32" s="69"/>
      <c r="CR32" s="69">
        <f t="shared" si="50"/>
        <v>1.4289445339928268</v>
      </c>
      <c r="CS32" s="69">
        <f>'RD T1'!E292</f>
        <v>0.68469113947587945</v>
      </c>
      <c r="CT32" s="69">
        <f t="shared" si="51"/>
        <v>2.1136356734687061</v>
      </c>
    </row>
    <row r="33" spans="1:98" x14ac:dyDescent="0.2">
      <c r="A33" s="10" t="str">
        <f>name!D29</f>
        <v>92 Elementary administration and service occupations</v>
      </c>
      <c r="B33" s="69">
        <v>5.2501358488558074E-2</v>
      </c>
      <c r="C33" s="69">
        <v>6.2149363443534472E-2</v>
      </c>
      <c r="D33" s="69">
        <v>6.6569920143904601E-2</v>
      </c>
      <c r="E33" s="69">
        <v>6.9202535827786502E-2</v>
      </c>
      <c r="F33" s="69">
        <v>8.5305559087293828E-2</v>
      </c>
      <c r="G33" s="11"/>
      <c r="H33" s="69">
        <f t="shared" ref="H33" si="52">F33-D33</f>
        <v>1.8735638943389227E-2</v>
      </c>
      <c r="I33" s="69">
        <f>'RD T1'!E61</f>
        <v>4.2029985234464051E-2</v>
      </c>
      <c r="J33" s="69">
        <f t="shared" ref="J33" si="53">SUM(H33:I33)</f>
        <v>6.0765624177853278E-2</v>
      </c>
      <c r="L33" t="str">
        <f t="shared" ref="L33" si="54">A33</f>
        <v>92 Elementary administration and service occupations</v>
      </c>
      <c r="M33" s="69">
        <v>1.5739017966559854</v>
      </c>
      <c r="N33" s="69">
        <v>2.0549288971987743</v>
      </c>
      <c r="O33" s="69">
        <v>2.2089493463483141</v>
      </c>
      <c r="P33" s="69">
        <v>2.5500973601464256</v>
      </c>
      <c r="Q33" s="69">
        <v>3.4891776588718471</v>
      </c>
      <c r="R33" s="11"/>
      <c r="S33" s="69">
        <f t="shared" ref="S33" si="55">Q33-O33</f>
        <v>1.280228312523533</v>
      </c>
      <c r="T33" s="69">
        <f>'RD T1'!E90</f>
        <v>1.6078548579612848</v>
      </c>
      <c r="U33" s="69">
        <f t="shared" ref="U33" si="56">SUM(S33:T33)</f>
        <v>2.8880831704848178</v>
      </c>
      <c r="W33" t="str">
        <f t="shared" ref="W33" si="57">A33</f>
        <v>92 Elementary administration and service occupations</v>
      </c>
      <c r="X33" s="69">
        <v>5.9899618269805686</v>
      </c>
      <c r="Y33" s="69">
        <v>7.1544237967071886</v>
      </c>
      <c r="Z33" s="69">
        <v>6.9714996399928024</v>
      </c>
      <c r="AA33" s="69">
        <v>7.4346035491663658</v>
      </c>
      <c r="AB33" s="69">
        <v>9.500866413709435</v>
      </c>
      <c r="AC33" s="69"/>
      <c r="AD33" s="69">
        <f t="shared" ref="AD33" si="58">AB33-Z33</f>
        <v>2.5293667737166325</v>
      </c>
      <c r="AE33" s="69">
        <f>'RD T1'!E119</f>
        <v>5.0766992348141731</v>
      </c>
      <c r="AF33" s="69">
        <f t="shared" ref="AF33" si="59">SUM(AD33:AE33)</f>
        <v>7.6060660085308056</v>
      </c>
      <c r="AH33" t="str">
        <f t="shared" ref="AH33" si="60">L33</f>
        <v>92 Elementary administration and service occupations</v>
      </c>
      <c r="AI33" s="69">
        <v>2.9517873721234156</v>
      </c>
      <c r="AJ33" s="69">
        <v>3.5763763138196727</v>
      </c>
      <c r="AK33" s="69">
        <v>3.5514033483429364</v>
      </c>
      <c r="AL33" s="69">
        <v>3.6466199540161126</v>
      </c>
      <c r="AM33" s="69">
        <v>4.6278126361893026</v>
      </c>
      <c r="AN33" s="69"/>
      <c r="AO33" s="69">
        <f t="shared" ref="AO33" si="61">AM33-AK33</f>
        <v>1.0764092878463662</v>
      </c>
      <c r="AP33" s="69">
        <f>'RD T1'!E148</f>
        <v>2.4014707394728556</v>
      </c>
      <c r="AQ33" s="69">
        <f t="shared" ref="AQ33" si="62">SUM(AO33:AP33)</f>
        <v>3.4778800273192219</v>
      </c>
      <c r="AS33" t="str">
        <f t="shared" ref="AS33" si="63">W33</f>
        <v>92 Elementary administration and service occupations</v>
      </c>
      <c r="AT33" s="69">
        <v>2.7539119016468212</v>
      </c>
      <c r="AU33" s="69">
        <v>3.1479019907288603</v>
      </c>
      <c r="AV33" s="69">
        <v>3.2318758554108626</v>
      </c>
      <c r="AW33" s="69">
        <v>3.279608557043546</v>
      </c>
      <c r="AX33" s="69">
        <v>4.2126260814479215</v>
      </c>
      <c r="AY33" s="69"/>
      <c r="AZ33" s="69">
        <f t="shared" ref="AZ33" si="64">AX33-AV33</f>
        <v>0.98075022603705886</v>
      </c>
      <c r="BA33" s="69">
        <f>'RD T1'!E177</f>
        <v>2.1483096016039731</v>
      </c>
      <c r="BB33" s="69">
        <f t="shared" ref="BB33" si="65">SUM(AZ33:BA33)</f>
        <v>3.129059827641032</v>
      </c>
      <c r="BD33" t="str">
        <f t="shared" ref="BD33" si="66">AH33</f>
        <v>92 Elementary administration and service occupations</v>
      </c>
      <c r="BE33" s="69">
        <v>16.783614921703855</v>
      </c>
      <c r="BF33" s="69">
        <v>14.875178309930606</v>
      </c>
      <c r="BG33" s="69">
        <v>14.915750449280088</v>
      </c>
      <c r="BH33" s="69">
        <v>12.411103112550025</v>
      </c>
      <c r="BI33" s="69">
        <v>11.525645082702258</v>
      </c>
      <c r="BJ33" s="69"/>
      <c r="BK33" s="69">
        <f t="shared" ref="BK33" si="67">BI33-BG33</f>
        <v>-3.3901053665778296</v>
      </c>
      <c r="BL33" s="69">
        <f>'RD T1'!E206</f>
        <v>6.230058693226872</v>
      </c>
      <c r="BM33" s="69">
        <f t="shared" ref="BM33" si="68">SUM(BK33:BL33)</f>
        <v>2.8399533266490424</v>
      </c>
      <c r="BO33" t="str">
        <f t="shared" ref="BO33" si="69">AS33</f>
        <v>92 Elementary administration and service occupations</v>
      </c>
      <c r="BP33" s="69">
        <v>24.621641903446722</v>
      </c>
      <c r="BQ33" s="69">
        <v>23.987652205009447</v>
      </c>
      <c r="BR33" s="69">
        <v>21.161350453146586</v>
      </c>
      <c r="BS33" s="69">
        <v>19.644014060414996</v>
      </c>
      <c r="BT33" s="69">
        <v>17.147034917719985</v>
      </c>
      <c r="BU33" s="69"/>
      <c r="BV33" s="69">
        <f t="shared" ref="BV33" si="70">BT33-BR33</f>
        <v>-4.0143155354266007</v>
      </c>
      <c r="BW33" s="69">
        <f>'RD T1'!E235</f>
        <v>8.7286269362497073</v>
      </c>
      <c r="BX33" s="69">
        <f t="shared" ref="BX33" si="71">SUM(BV33:BW33)</f>
        <v>4.7143114008231066</v>
      </c>
      <c r="BZ33" t="str">
        <f t="shared" ref="BZ33" si="72">BD33</f>
        <v>92 Elementary administration and service occupations</v>
      </c>
      <c r="CA33" s="69">
        <v>22.416806094061361</v>
      </c>
      <c r="CB33" s="69">
        <v>20.650175576639391</v>
      </c>
      <c r="CC33" s="69">
        <v>17.275004235007366</v>
      </c>
      <c r="CD33" s="69">
        <v>15.740797521704298</v>
      </c>
      <c r="CE33" s="69">
        <v>10.761808574180789</v>
      </c>
      <c r="CF33" s="69"/>
      <c r="CG33" s="69">
        <f t="shared" ref="CG33" si="73">CE33-CC33</f>
        <v>-6.5131956608265771</v>
      </c>
      <c r="CH33" s="69">
        <f>'RD T1'!E264</f>
        <v>5.5801193812906131</v>
      </c>
      <c r="CI33" s="69">
        <f t="shared" ref="CI33" si="74">SUM(CG33:CH33)</f>
        <v>-0.93307627953596395</v>
      </c>
      <c r="CK33" t="str">
        <f t="shared" ref="CK33" si="75">BO33</f>
        <v>92 Elementary administration and service occupations</v>
      </c>
      <c r="CL33" s="69">
        <v>8.9227399382370258</v>
      </c>
      <c r="CM33" s="69">
        <v>7.8454267855678772</v>
      </c>
      <c r="CN33" s="69">
        <v>6.6220960700571103</v>
      </c>
      <c r="CO33" s="69">
        <v>4.2816847211002047</v>
      </c>
      <c r="CP33" s="69">
        <v>3.2024149741979602</v>
      </c>
      <c r="CQ33" s="69"/>
      <c r="CR33" s="69">
        <f t="shared" ref="CR33" si="76">CP33-CN33</f>
        <v>-3.4196810958591501</v>
      </c>
      <c r="CS33" s="69">
        <f>'RD T1'!E293</f>
        <v>1.0159499769439757</v>
      </c>
      <c r="CT33" s="69">
        <f t="shared" ref="CT33" si="77">SUM(CR33:CS33)</f>
        <v>-2.4037311189151742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11.931101696696816</v>
      </c>
      <c r="C35" s="67">
        <f t="shared" ref="C35:F35" si="78">SUM(C8:C33)</f>
        <v>14.4162369603571</v>
      </c>
      <c r="D35" s="67">
        <f t="shared" si="78"/>
        <v>15.53024785021932</v>
      </c>
      <c r="E35" s="67">
        <f t="shared" si="78"/>
        <v>17.918559329526794</v>
      </c>
      <c r="F35" s="67">
        <f t="shared" si="78"/>
        <v>22.717129790187059</v>
      </c>
      <c r="G35" s="11"/>
      <c r="H35" s="67">
        <f>F35-D35</f>
        <v>7.1868819399677388</v>
      </c>
      <c r="I35" s="67">
        <f>SUM(I8:I33)</f>
        <v>9.2823648289702501</v>
      </c>
      <c r="J35" s="67">
        <f>SUM(H35:I35)</f>
        <v>16.469246768937989</v>
      </c>
      <c r="L35" s="24" t="str">
        <f>A35</f>
        <v>All occupations</v>
      </c>
      <c r="M35" s="67">
        <f>SUM(M8:M33)</f>
        <v>85.344949672341002</v>
      </c>
      <c r="N35" s="67">
        <f t="shared" ref="N35:Q35" si="79">SUM(N8:N33)</f>
        <v>104.16972003141224</v>
      </c>
      <c r="O35" s="67">
        <f t="shared" si="79"/>
        <v>112.22099198690167</v>
      </c>
      <c r="P35" s="67">
        <f t="shared" si="79"/>
        <v>130.31125906139923</v>
      </c>
      <c r="Q35" s="67">
        <f t="shared" si="79"/>
        <v>166.10780847022681</v>
      </c>
      <c r="R35" s="11"/>
      <c r="S35" s="67">
        <f t="shared" si="29"/>
        <v>53.886816483325148</v>
      </c>
      <c r="T35" s="67">
        <f>SUM(T8:T33)</f>
        <v>70.99494910314246</v>
      </c>
      <c r="U35" s="67">
        <f>SUM(S35:T35)</f>
        <v>124.88176558646761</v>
      </c>
      <c r="W35" s="24" t="str">
        <f>A35</f>
        <v>All occupations</v>
      </c>
      <c r="X35" s="67">
        <f>SUM(X8:X33)</f>
        <v>182.47766837630689</v>
      </c>
      <c r="Y35" s="67">
        <f t="shared" ref="Y35:AB35" si="80">SUM(Y8:Y33)</f>
        <v>199.8649209040795</v>
      </c>
      <c r="Z35" s="67">
        <f t="shared" si="80"/>
        <v>197.82478492300871</v>
      </c>
      <c r="AA35" s="67">
        <f t="shared" si="80"/>
        <v>211.88077342717006</v>
      </c>
      <c r="AB35" s="67">
        <f t="shared" si="80"/>
        <v>242.49124454625237</v>
      </c>
      <c r="AC35" s="69"/>
      <c r="AD35" s="67">
        <f t="shared" ref="AD35" si="81">AB35-Z35</f>
        <v>44.666459623243668</v>
      </c>
      <c r="AE35" s="67">
        <f>SUM(AE8:AE33)</f>
        <v>117.25549560602775</v>
      </c>
      <c r="AF35" s="67">
        <f>SUM(AD35:AE35)</f>
        <v>161.92195522927142</v>
      </c>
      <c r="AH35" s="24" t="str">
        <f>L35</f>
        <v>All occupations</v>
      </c>
      <c r="AI35" s="67">
        <f>SUM(AI8:AI33)</f>
        <v>49.613369511822548</v>
      </c>
      <c r="AJ35" s="67">
        <f t="shared" ref="AJ35:AM35" si="82">SUM(AJ8:AJ33)</f>
        <v>51.897926142239236</v>
      </c>
      <c r="AK35" s="67">
        <f t="shared" si="82"/>
        <v>51.553274889798551</v>
      </c>
      <c r="AL35" s="67">
        <f t="shared" si="82"/>
        <v>52.09150035649251</v>
      </c>
      <c r="AM35" s="67">
        <f t="shared" si="82"/>
        <v>58.361705304271176</v>
      </c>
      <c r="AN35" s="69"/>
      <c r="AO35" s="67">
        <f t="shared" ref="AO35" si="83">AM35-AK35</f>
        <v>6.8084304144726246</v>
      </c>
      <c r="AP35" s="67">
        <f>SUM(AP8:AP33)</f>
        <v>28.507407477470245</v>
      </c>
      <c r="AQ35" s="67">
        <f>SUM(AO35:AP35)</f>
        <v>35.31583789194287</v>
      </c>
      <c r="AS35" s="24" t="str">
        <f>W35</f>
        <v>All occupations</v>
      </c>
      <c r="AT35" s="67">
        <f>SUM(AT8:AT33)</f>
        <v>50.119931817120722</v>
      </c>
      <c r="AU35" s="67">
        <f t="shared" ref="AU35:AX35" si="84">SUM(AU8:AU33)</f>
        <v>54.168072164576479</v>
      </c>
      <c r="AV35" s="67">
        <f t="shared" si="84"/>
        <v>54.070088151795453</v>
      </c>
      <c r="AW35" s="67">
        <f t="shared" si="84"/>
        <v>55.790864139112117</v>
      </c>
      <c r="AX35" s="67">
        <f t="shared" si="84"/>
        <v>63.501164802612742</v>
      </c>
      <c r="AY35" s="69"/>
      <c r="AZ35" s="67">
        <f t="shared" ref="AZ35" si="85">AX35-AV35</f>
        <v>9.431076650817289</v>
      </c>
      <c r="BA35" s="67">
        <f>SUM(BA8:BA33)</f>
        <v>30.079526597503438</v>
      </c>
      <c r="BB35" s="67">
        <f>SUM(AZ35:BA35)</f>
        <v>39.510603248320727</v>
      </c>
      <c r="BD35" s="24" t="str">
        <f>AH35</f>
        <v>All occupations</v>
      </c>
      <c r="BE35" s="67">
        <f>SUM(BE8:BE33)</f>
        <v>173.1758567226515</v>
      </c>
      <c r="BF35" s="67">
        <f t="shared" ref="BF35:BI35" si="86">SUM(BF8:BF33)</f>
        <v>163.74816219200034</v>
      </c>
      <c r="BG35" s="67">
        <f t="shared" si="86"/>
        <v>170.35034931187349</v>
      </c>
      <c r="BH35" s="67">
        <f t="shared" si="86"/>
        <v>167.23097656363257</v>
      </c>
      <c r="BI35" s="67">
        <f t="shared" si="86"/>
        <v>167.10527831524436</v>
      </c>
      <c r="BJ35" s="69"/>
      <c r="BK35" s="67">
        <f t="shared" ref="BK35" si="87">BI35-BG35</f>
        <v>-3.2450709966291242</v>
      </c>
      <c r="BL35" s="67">
        <f>SUM(BL8:BL33)</f>
        <v>76.304508070378603</v>
      </c>
      <c r="BM35" s="67">
        <f>SUM(BK35:BL35)</f>
        <v>73.059437073749478</v>
      </c>
      <c r="BO35" s="24" t="str">
        <f>AS35</f>
        <v>All occupations</v>
      </c>
      <c r="BP35" s="67">
        <f>SUM(BP8:BP33)</f>
        <v>166.00576046874315</v>
      </c>
      <c r="BQ35" s="67">
        <f t="shared" ref="BQ35:BT35" si="88">SUM(BQ8:BQ33)</f>
        <v>160.43179252111443</v>
      </c>
      <c r="BR35" s="67">
        <f t="shared" si="88"/>
        <v>146.68548914310495</v>
      </c>
      <c r="BS35" s="67">
        <f t="shared" si="88"/>
        <v>143.71932972295454</v>
      </c>
      <c r="BT35" s="67">
        <f t="shared" si="88"/>
        <v>121.84798434732264</v>
      </c>
      <c r="BU35" s="69"/>
      <c r="BV35" s="67">
        <f t="shared" ref="BV35" si="89">BT35-BR35</f>
        <v>-24.837504795782309</v>
      </c>
      <c r="BW35" s="67">
        <f>SUM(BW8:BW33)</f>
        <v>59.383980049236087</v>
      </c>
      <c r="BX35" s="67">
        <f>SUM(BV35:BW35)</f>
        <v>34.546475253453778</v>
      </c>
      <c r="BZ35" s="24" t="str">
        <f>BD35</f>
        <v>All occupations</v>
      </c>
      <c r="CA35" s="67">
        <f>SUM(CA8:CA33)</f>
        <v>114.17181730873854</v>
      </c>
      <c r="CB35" s="67">
        <f t="shared" ref="CB35:CE35" si="90">SUM(CB8:CB33)</f>
        <v>101.74762688143801</v>
      </c>
      <c r="CC35" s="67">
        <f t="shared" si="90"/>
        <v>88.410758500414317</v>
      </c>
      <c r="CD35" s="67">
        <f t="shared" si="90"/>
        <v>83.892664813538815</v>
      </c>
      <c r="CE35" s="67">
        <f t="shared" si="90"/>
        <v>56.93911233834163</v>
      </c>
      <c r="CF35" s="69"/>
      <c r="CG35" s="67">
        <f t="shared" ref="CG35" si="91">CE35-CC35</f>
        <v>-31.471646162072688</v>
      </c>
      <c r="CH35" s="67">
        <f>SUM(CH8:CH33)</f>
        <v>28.76151296490923</v>
      </c>
      <c r="CI35" s="67">
        <f>SUM(CG35:CH35)</f>
        <v>-2.7101331971634579</v>
      </c>
      <c r="CK35" s="24" t="str">
        <f>BO35</f>
        <v>All occupations</v>
      </c>
      <c r="CL35" s="67">
        <f>SUM(CL8:CL33)</f>
        <v>32.164544425578725</v>
      </c>
      <c r="CM35" s="67">
        <f t="shared" ref="CM35:CP35" si="92">SUM(CM8:CM33)</f>
        <v>32.004542202782986</v>
      </c>
      <c r="CN35" s="67">
        <f t="shared" si="92"/>
        <v>27.994015242883869</v>
      </c>
      <c r="CO35" s="67">
        <f t="shared" si="92"/>
        <v>27.14407258617317</v>
      </c>
      <c r="CP35" s="67">
        <f t="shared" si="92"/>
        <v>26.406572085541136</v>
      </c>
      <c r="CQ35" s="69"/>
      <c r="CR35" s="67">
        <f t="shared" ref="CR35" si="93">CP35-CN35</f>
        <v>-1.587443157342733</v>
      </c>
      <c r="CS35" s="67">
        <f>SUM(CS8:CS33)</f>
        <v>7.8149290546678882</v>
      </c>
      <c r="CT35" s="67">
        <f>SUM(CR35:CS35)</f>
        <v>6.2274858973251552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Enterprise M3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Enterprise M3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Enterprise M3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Enterprise M3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Enterprise M3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Enterprise M3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Enterprise M3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Enterprise M3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Enterprise M3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8.4649554668541249</v>
      </c>
      <c r="C45" s="18">
        <f t="shared" si="104"/>
        <v>8.5429906614311832</v>
      </c>
      <c r="D45" s="18">
        <f t="shared" si="104"/>
        <v>9.0623052155860169</v>
      </c>
      <c r="E45" s="18">
        <f t="shared" si="104"/>
        <v>7.9956525899772899</v>
      </c>
      <c r="F45" s="18">
        <f t="shared" si="104"/>
        <v>8.2803625847461184</v>
      </c>
      <c r="H45" s="68">
        <f t="shared" ref="H45:H70" si="105">IF(D8&gt;0,(H8/D8)*100,0)</f>
        <v>33.655163601648084</v>
      </c>
      <c r="I45" s="69">
        <f t="shared" ref="I45:I70" si="106">IF(D8&gt;0,I8/D8*100,0)</f>
        <v>60.454299697820431</v>
      </c>
      <c r="J45" s="69">
        <f t="shared" ref="J45:J70" si="107">IF(D8&gt;0,(J8/D8)*100,0)</f>
        <v>94.109463299468516</v>
      </c>
      <c r="L45" t="str">
        <f>A45</f>
        <v>11 Corporate managers and directors</v>
      </c>
      <c r="M45" s="18">
        <f t="shared" ref="M45:Q54" si="108">M8/M$35*100</f>
        <v>9.3836264419133801</v>
      </c>
      <c r="N45" s="18">
        <f t="shared" si="108"/>
        <v>9.924917305076681</v>
      </c>
      <c r="O45" s="18">
        <f t="shared" si="108"/>
        <v>10.085581123924694</v>
      </c>
      <c r="P45" s="18">
        <f t="shared" si="108"/>
        <v>8.7253730286755662</v>
      </c>
      <c r="Q45" s="18">
        <f t="shared" si="108"/>
        <v>8.7898722182571731</v>
      </c>
      <c r="S45" s="68">
        <f t="shared" ref="S45:S70" si="109">IF(O8&gt;0,(S8/O8)*100,0)</f>
        <v>29.002337491521363</v>
      </c>
      <c r="T45" s="69">
        <f t="shared" ref="T45:T70" si="110">IF(O8&gt;0,T8/O8*100,0)</f>
        <v>59.322589104641729</v>
      </c>
      <c r="U45" s="69">
        <f t="shared" ref="U45:U70" si="111">IF(O8&gt;0,(U8/O8)*100,0)</f>
        <v>88.324926596163095</v>
      </c>
      <c r="W45" t="str">
        <f>A45</f>
        <v>11 Corporate managers and directors</v>
      </c>
      <c r="X45" s="18">
        <f t="shared" ref="X45:AB54" si="112">X8/X$35*100</f>
        <v>11.251387180845098</v>
      </c>
      <c r="Y45" s="18">
        <f t="shared" si="112"/>
        <v>12.232492548018351</v>
      </c>
      <c r="Z45" s="18">
        <f t="shared" si="112"/>
        <v>12.006934884261552</v>
      </c>
      <c r="AA45" s="18">
        <f t="shared" si="112"/>
        <v>10.402298298359799</v>
      </c>
      <c r="AB45" s="18">
        <f t="shared" si="112"/>
        <v>10.295436730974684</v>
      </c>
      <c r="AD45" s="68">
        <f t="shared" ref="AD45:AD70" si="113">IF(Z8&gt;0,(AD8/Z8)*100,0)</f>
        <v>5.1061138378169915</v>
      </c>
      <c r="AE45" s="69">
        <f t="shared" ref="AE45:AE70" si="114">IF(Z8&gt;0,AE8/Z8*100,0)</f>
        <v>55.833338619578512</v>
      </c>
      <c r="AF45" s="69">
        <f t="shared" ref="AF45:AF70" si="115">IF(Z8&gt;0,(AF8/Z8)*100,0)</f>
        <v>60.939452457395504</v>
      </c>
      <c r="AH45" t="str">
        <f>L45</f>
        <v>11 Corporate managers and directors</v>
      </c>
      <c r="AI45" s="18">
        <f t="shared" ref="AI45:AM54" si="116">AI8/AI$35*100</f>
        <v>7.4539830680961412</v>
      </c>
      <c r="AJ45" s="18">
        <f t="shared" si="116"/>
        <v>8.5299232652229087</v>
      </c>
      <c r="AK45" s="18">
        <f t="shared" si="116"/>
        <v>8.8139161935583807</v>
      </c>
      <c r="AL45" s="18">
        <f t="shared" si="116"/>
        <v>7.8477893923638078</v>
      </c>
      <c r="AM45" s="18">
        <f t="shared" si="116"/>
        <v>7.7941407334528199</v>
      </c>
      <c r="AO45" s="68">
        <f t="shared" ref="AO45:AO70" si="117">IF(AK8&gt;0,(AO8/AK8)*100,0)</f>
        <v>0.10852005528862478</v>
      </c>
      <c r="AP45" s="69">
        <f t="shared" ref="AP45:AP70" si="118">IF(AK8&gt;0,AP8/AK8*100,0)</f>
        <v>50.013795953857752</v>
      </c>
      <c r="AQ45" s="69">
        <f t="shared" ref="AQ45:AQ70" si="119">IF(AK8&gt;0,(AQ8/AK8)*100,0)</f>
        <v>50.122316009146374</v>
      </c>
      <c r="AS45" t="str">
        <f>W45</f>
        <v>11 Corporate managers and directors</v>
      </c>
      <c r="AT45" s="18">
        <f t="shared" ref="AT45:AX54" si="120">AT8/AT$35*100</f>
        <v>11.519426331313753</v>
      </c>
      <c r="AU45" s="18">
        <f t="shared" si="120"/>
        <v>12.351274114862656</v>
      </c>
      <c r="AV45" s="18">
        <f t="shared" si="120"/>
        <v>12.391993264139087</v>
      </c>
      <c r="AW45" s="18">
        <f t="shared" si="120"/>
        <v>10.471332080044997</v>
      </c>
      <c r="AX45" s="18">
        <f t="shared" si="120"/>
        <v>10.222489931785528</v>
      </c>
      <c r="AZ45" s="68">
        <f t="shared" ref="AZ45:AZ70" si="121">IF(AV8&gt;0,(AZ8/AV8)*100,0)</f>
        <v>-3.1186600529659749</v>
      </c>
      <c r="BA45" s="69">
        <f t="shared" ref="BA45:BA70" si="122">IF(AV8&gt;0,BA8/AV8*100,0)</f>
        <v>48.850949197711081</v>
      </c>
      <c r="BB45" s="69">
        <f t="shared" ref="BB45:BB70" si="123">IF(AV8&gt;0,(BB8/AV8)*100,0)</f>
        <v>45.732289144745103</v>
      </c>
      <c r="BD45" t="str">
        <f>AH45</f>
        <v>11 Corporate managers and directors</v>
      </c>
      <c r="BE45" s="18">
        <f t="shared" ref="BE45:BI54" si="124">BE8/BE$35*100</f>
        <v>7.0422245566204786</v>
      </c>
      <c r="BF45" s="18">
        <f t="shared" si="124"/>
        <v>7.7263264434908256</v>
      </c>
      <c r="BG45" s="18">
        <f t="shared" si="124"/>
        <v>8.0631737233957512</v>
      </c>
      <c r="BH45" s="18">
        <f t="shared" si="124"/>
        <v>7.0374154714994894</v>
      </c>
      <c r="BI45" s="18">
        <f t="shared" si="124"/>
        <v>7.5293783782160171</v>
      </c>
      <c r="BK45" s="68">
        <f t="shared" ref="BK45:BK70" si="125">IF(BG8&gt;0,(BK8/BG8)*100,0)</f>
        <v>-8.3989935850134394</v>
      </c>
      <c r="BL45" s="69">
        <f t="shared" ref="BL45:BL70" si="126">IF(BG8&gt;0,BL8/BG8*100,0)</f>
        <v>39.949877119404</v>
      </c>
      <c r="BM45" s="69">
        <f t="shared" ref="BM45:BM70" si="127">IF(BG8&gt;0,(BM8/BG8)*100,0)</f>
        <v>31.550883534390557</v>
      </c>
      <c r="BO45" t="str">
        <f>AS45</f>
        <v>11 Corporate managers and directors</v>
      </c>
      <c r="BP45" s="18">
        <f t="shared" ref="BP45:BT54" si="128">BP8/BP$35*100</f>
        <v>5.9145800155011452</v>
      </c>
      <c r="BQ45" s="18">
        <f t="shared" si="128"/>
        <v>6.6709787296482652</v>
      </c>
      <c r="BR45" s="18">
        <f t="shared" si="128"/>
        <v>6.8566661695071804</v>
      </c>
      <c r="BS45" s="18">
        <f t="shared" si="128"/>
        <v>6.0890910782365086</v>
      </c>
      <c r="BT45" s="18">
        <f t="shared" si="128"/>
        <v>6.0752723563561739</v>
      </c>
      <c r="BV45" s="68">
        <f t="shared" ref="BV45:BV70" si="129">IF(BR8&gt;0,(BV8/BR8)*100,0)</f>
        <v>-26.398961416921146</v>
      </c>
      <c r="BW45" s="69">
        <f t="shared" ref="BW45:BW70" si="130">IF(BR8&gt;0,BW8/BR8*100,0)</f>
        <v>37.622067406873896</v>
      </c>
      <c r="BX45" s="69">
        <f t="shared" ref="BX45:BX70" si="131">IF(BR8&gt;0,(BX8/BR8)*100,0)</f>
        <v>11.223105989952757</v>
      </c>
      <c r="BZ45" t="str">
        <f>BD45</f>
        <v>11 Corporate managers and directors</v>
      </c>
      <c r="CA45" s="18">
        <f t="shared" ref="CA45:CE54" si="132">CA8/CA$35*100</f>
        <v>5.8192639943114992</v>
      </c>
      <c r="CB45" s="18">
        <f t="shared" si="132"/>
        <v>6.5594428741195339</v>
      </c>
      <c r="CC45" s="18">
        <f t="shared" si="132"/>
        <v>7.3581154628934069</v>
      </c>
      <c r="CD45" s="18">
        <f t="shared" si="132"/>
        <v>7.2261999345965622</v>
      </c>
      <c r="CE45" s="18">
        <f t="shared" si="132"/>
        <v>8.2386160001444928</v>
      </c>
      <c r="CG45" s="68">
        <f t="shared" ref="CG45:CG70" si="133">IF(CC8&gt;0,(CG8/CC8)*100,0)</f>
        <v>-27.890374784653492</v>
      </c>
      <c r="CH45" s="69">
        <f t="shared" ref="CH45:CH70" si="134">IF(CC8&gt;0,CH8/CC8*100,0)</f>
        <v>37.411092714162905</v>
      </c>
      <c r="CI45" s="69">
        <f t="shared" ref="CI45:CI70" si="135">IF(CC8&gt;0,(CI8/CC8)*100,0)</f>
        <v>9.5207179295094075</v>
      </c>
      <c r="CK45" t="str">
        <f>BO45</f>
        <v>11 Corporate managers and directors</v>
      </c>
      <c r="CL45" s="18">
        <f t="shared" ref="CL45:CP54" si="136">CL8/CL$35*100</f>
        <v>3.0905956951366265</v>
      </c>
      <c r="CM45" s="18">
        <f t="shared" si="136"/>
        <v>3.7178914839385659</v>
      </c>
      <c r="CN45" s="18">
        <f t="shared" si="136"/>
        <v>3.9379674867364267</v>
      </c>
      <c r="CO45" s="18">
        <f t="shared" si="136"/>
        <v>4.4981130393306676</v>
      </c>
      <c r="CP45" s="18">
        <f t="shared" si="136"/>
        <v>5.8141885755350327</v>
      </c>
      <c r="CR45" s="68">
        <f t="shared" ref="CR45:CR70" si="137">IF(CN8&gt;0,(CR8/CN8)*100,0)</f>
        <v>39.272002601887571</v>
      </c>
      <c r="CS45" s="69">
        <f t="shared" ref="CS45:CS70" si="138">IF(CN8&gt;0,CS8/CN8*100,0)</f>
        <v>35.71203649924869</v>
      </c>
      <c r="CT45" s="69">
        <f t="shared" ref="CT45:CT70" si="139">IF(CN8&gt;0,(CT8/CN8)*100,0)</f>
        <v>74.984039101136261</v>
      </c>
    </row>
    <row r="46" spans="1:98" x14ac:dyDescent="0.2">
      <c r="A46" t="str">
        <f t="shared" si="103"/>
        <v>12 Other managers and proprietors</v>
      </c>
      <c r="B46" s="18">
        <f t="shared" si="104"/>
        <v>3.0027150017333786</v>
      </c>
      <c r="C46" s="18">
        <f t="shared" si="104"/>
        <v>3.1440221028348154</v>
      </c>
      <c r="D46" s="18">
        <f t="shared" si="104"/>
        <v>2.9800732721691205</v>
      </c>
      <c r="E46" s="18">
        <f t="shared" si="104"/>
        <v>3.040609547941818</v>
      </c>
      <c r="F46" s="18">
        <f t="shared" si="104"/>
        <v>3.2469858525691215</v>
      </c>
      <c r="H46" s="68">
        <f t="shared" si="105"/>
        <v>59.378056467675286</v>
      </c>
      <c r="I46" s="69">
        <f t="shared" si="106"/>
        <v>80.113432207624129</v>
      </c>
      <c r="J46" s="69">
        <f t="shared" si="107"/>
        <v>139.49148867529942</v>
      </c>
      <c r="L46" t="str">
        <f t="shared" ref="L46:L69" si="140">A46</f>
        <v>12 Other managers and proprietors</v>
      </c>
      <c r="M46" s="18">
        <f t="shared" si="108"/>
        <v>3.6065124051259021</v>
      </c>
      <c r="N46" s="18">
        <f t="shared" si="108"/>
        <v>3.5605588464723428</v>
      </c>
      <c r="O46" s="18">
        <f t="shared" si="108"/>
        <v>3.5935730219300597</v>
      </c>
      <c r="P46" s="18">
        <f t="shared" si="108"/>
        <v>3.6217915655425585</v>
      </c>
      <c r="Q46" s="18">
        <f t="shared" si="108"/>
        <v>3.8809443048305421</v>
      </c>
      <c r="S46" s="68">
        <f t="shared" si="109"/>
        <v>59.855241565219089</v>
      </c>
      <c r="T46" s="69">
        <f t="shared" si="110"/>
        <v>78.556056181250057</v>
      </c>
      <c r="U46" s="69">
        <f t="shared" si="111"/>
        <v>138.41129774646913</v>
      </c>
      <c r="W46" t="str">
        <f t="shared" ref="W46:W69" si="141">A46</f>
        <v>12 Other managers and proprietors</v>
      </c>
      <c r="X46" s="18">
        <f t="shared" si="112"/>
        <v>4.0184529519997767</v>
      </c>
      <c r="Y46" s="18">
        <f t="shared" si="112"/>
        <v>3.992791185326805</v>
      </c>
      <c r="Z46" s="18">
        <f t="shared" si="112"/>
        <v>3.8791519433450361</v>
      </c>
      <c r="AA46" s="18">
        <f t="shared" si="112"/>
        <v>3.8972272541073454</v>
      </c>
      <c r="AB46" s="18">
        <f t="shared" si="112"/>
        <v>4.0959718920431616</v>
      </c>
      <c r="AD46" s="68">
        <f t="shared" si="113"/>
        <v>29.430174599453281</v>
      </c>
      <c r="AE46" s="69">
        <f t="shared" si="114"/>
        <v>72.323231324263631</v>
      </c>
      <c r="AF46" s="69">
        <f t="shared" si="115"/>
        <v>101.75340592371691</v>
      </c>
      <c r="AH46" t="str">
        <f t="shared" ref="AH46:AH69" si="142">L46</f>
        <v>12 Other managers and proprietors</v>
      </c>
      <c r="AI46" s="18">
        <f t="shared" si="116"/>
        <v>4.0138016035851409</v>
      </c>
      <c r="AJ46" s="18">
        <f t="shared" si="116"/>
        <v>4.3400775376551959</v>
      </c>
      <c r="AK46" s="18">
        <f t="shared" si="116"/>
        <v>4.5318138124410181</v>
      </c>
      <c r="AL46" s="18">
        <f t="shared" si="116"/>
        <v>4.5621802616728218</v>
      </c>
      <c r="AM46" s="18">
        <f t="shared" si="116"/>
        <v>4.9784987630918547</v>
      </c>
      <c r="AO46" s="68">
        <f t="shared" si="117"/>
        <v>24.364967104377563</v>
      </c>
      <c r="AP46" s="69">
        <f t="shared" si="118"/>
        <v>70.412675019139186</v>
      </c>
      <c r="AQ46" s="69">
        <f t="shared" si="119"/>
        <v>94.777642123516756</v>
      </c>
      <c r="AS46" t="str">
        <f t="shared" ref="AS46:AS69" si="143">W46</f>
        <v>12 Other managers and proprietors</v>
      </c>
      <c r="AT46" s="18">
        <f t="shared" si="120"/>
        <v>4.6848656357975349</v>
      </c>
      <c r="AU46" s="18">
        <f t="shared" si="120"/>
        <v>4.6309624845206852</v>
      </c>
      <c r="AV46" s="18">
        <f t="shared" si="120"/>
        <v>4.5787772468271823</v>
      </c>
      <c r="AW46" s="18">
        <f t="shared" si="120"/>
        <v>4.8188164641759244</v>
      </c>
      <c r="AX46" s="18">
        <f t="shared" si="120"/>
        <v>5.0092859317083445</v>
      </c>
      <c r="AZ46" s="68">
        <f t="shared" si="121"/>
        <v>28.484553627703583</v>
      </c>
      <c r="BA46" s="69">
        <f t="shared" si="122"/>
        <v>68.763365394941914</v>
      </c>
      <c r="BB46" s="69">
        <f t="shared" si="123"/>
        <v>97.247919022645505</v>
      </c>
      <c r="BD46" t="str">
        <f t="shared" ref="BD46:BD69" si="144">AH46</f>
        <v>12 Other managers and proprietors</v>
      </c>
      <c r="BE46" s="18">
        <f t="shared" si="124"/>
        <v>3.3438228722529315</v>
      </c>
      <c r="BF46" s="18">
        <f t="shared" si="124"/>
        <v>3.0906355804584216</v>
      </c>
      <c r="BG46" s="18">
        <f t="shared" si="124"/>
        <v>3.1566232966695704</v>
      </c>
      <c r="BH46" s="18">
        <f t="shared" si="124"/>
        <v>3.0664027035831207</v>
      </c>
      <c r="BI46" s="18">
        <f t="shared" si="124"/>
        <v>3.1757808504811322</v>
      </c>
      <c r="BK46" s="68">
        <f t="shared" si="125"/>
        <v>-1.3096003029669516</v>
      </c>
      <c r="BL46" s="69">
        <f t="shared" si="126"/>
        <v>46.893772038169722</v>
      </c>
      <c r="BM46" s="69">
        <f t="shared" si="127"/>
        <v>45.584171735202773</v>
      </c>
      <c r="BO46" t="str">
        <f t="shared" ref="BO46:BO69" si="145">AS46</f>
        <v>12 Other managers and proprietors</v>
      </c>
      <c r="BP46" s="18">
        <f t="shared" si="128"/>
        <v>3.4237850050271224</v>
      </c>
      <c r="BQ46" s="18">
        <f t="shared" si="128"/>
        <v>3.4111247965563702</v>
      </c>
      <c r="BR46" s="18">
        <f t="shared" si="128"/>
        <v>3.5519360358555976</v>
      </c>
      <c r="BS46" s="18">
        <f t="shared" si="128"/>
        <v>3.7532793180177202</v>
      </c>
      <c r="BT46" s="18">
        <f t="shared" si="128"/>
        <v>4.2929064554077554</v>
      </c>
      <c r="BV46" s="68">
        <f t="shared" si="129"/>
        <v>0.3962484673360368</v>
      </c>
      <c r="BW46" s="69">
        <f t="shared" si="130"/>
        <v>54.270723359791184</v>
      </c>
      <c r="BX46" s="69">
        <f t="shared" si="131"/>
        <v>54.66697182712722</v>
      </c>
      <c r="BZ46" t="str">
        <f t="shared" ref="BZ46:BZ69" si="146">BD46</f>
        <v>12 Other managers and proprietors</v>
      </c>
      <c r="CA46" s="18">
        <f t="shared" si="132"/>
        <v>3.1262146346385147</v>
      </c>
      <c r="CB46" s="18">
        <f t="shared" si="132"/>
        <v>3.0714827837865459</v>
      </c>
      <c r="CC46" s="18">
        <f t="shared" si="132"/>
        <v>3.0509470626575439</v>
      </c>
      <c r="CD46" s="18">
        <f t="shared" si="132"/>
        <v>3.26624470834353</v>
      </c>
      <c r="CE46" s="18">
        <f t="shared" si="132"/>
        <v>3.7310841488206812</v>
      </c>
      <c r="CG46" s="68">
        <f t="shared" si="133"/>
        <v>-21.23995644816797</v>
      </c>
      <c r="CH46" s="69">
        <f t="shared" si="134"/>
        <v>41.681578086590889</v>
      </c>
      <c r="CI46" s="69">
        <f t="shared" si="135"/>
        <v>20.441621638422923</v>
      </c>
      <c r="CK46" t="str">
        <f t="shared" ref="CK46:CK69" si="147">BO46</f>
        <v>12 Other managers and proprietors</v>
      </c>
      <c r="CL46" s="18">
        <f t="shared" si="136"/>
        <v>3.1025903337616842</v>
      </c>
      <c r="CM46" s="18">
        <f t="shared" si="136"/>
        <v>3.1198263170282319</v>
      </c>
      <c r="CN46" s="18">
        <f t="shared" si="136"/>
        <v>3.136954319793825</v>
      </c>
      <c r="CO46" s="18">
        <f t="shared" si="136"/>
        <v>3.9171681275506098</v>
      </c>
      <c r="CP46" s="18">
        <f t="shared" si="136"/>
        <v>5.2092309666663139</v>
      </c>
      <c r="CR46" s="68">
        <f t="shared" si="137"/>
        <v>56.643454476144463</v>
      </c>
      <c r="CS46" s="69">
        <f t="shared" si="138"/>
        <v>43.675502761095125</v>
      </c>
      <c r="CT46" s="69">
        <f t="shared" si="139"/>
        <v>100.3189572372396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24.338649021101531</v>
      </c>
      <c r="C47" s="18">
        <f t="shared" si="104"/>
        <v>24.328822698828713</v>
      </c>
      <c r="D47" s="18">
        <f t="shared" si="104"/>
        <v>23.984064658553706</v>
      </c>
      <c r="E47" s="18">
        <f t="shared" si="104"/>
        <v>26.145440241767158</v>
      </c>
      <c r="F47" s="18">
        <f t="shared" si="104"/>
        <v>26.020183613898595</v>
      </c>
      <c r="H47" s="68">
        <f t="shared" si="105"/>
        <v>58.694780543519599</v>
      </c>
      <c r="I47" s="69">
        <f t="shared" si="106"/>
        <v>51.347425100807364</v>
      </c>
      <c r="J47" s="69">
        <f t="shared" si="107"/>
        <v>110.04220564432697</v>
      </c>
      <c r="L47" t="str">
        <f t="shared" si="140"/>
        <v>21 Science, research, engineering and technology professionals</v>
      </c>
      <c r="M47" s="18">
        <f t="shared" si="108"/>
        <v>13.968273243895668</v>
      </c>
      <c r="N47" s="18">
        <f t="shared" si="108"/>
        <v>14.143273298361509</v>
      </c>
      <c r="O47" s="18">
        <f t="shared" si="108"/>
        <v>14.902863185684135</v>
      </c>
      <c r="P47" s="18">
        <f t="shared" si="108"/>
        <v>17.477492945019293</v>
      </c>
      <c r="Q47" s="18">
        <f t="shared" si="108"/>
        <v>18.419043421572038</v>
      </c>
      <c r="S47" s="68">
        <f t="shared" si="109"/>
        <v>82.941949300038104</v>
      </c>
      <c r="T47" s="69">
        <f t="shared" si="110"/>
        <v>59.26797078456044</v>
      </c>
      <c r="U47" s="69">
        <f t="shared" si="111"/>
        <v>142.20992008459854</v>
      </c>
      <c r="W47" t="str">
        <f t="shared" si="141"/>
        <v>21 Science, research, engineering and technology professionals</v>
      </c>
      <c r="X47" s="18">
        <f t="shared" si="112"/>
        <v>12.786334734463326</v>
      </c>
      <c r="Y47" s="18">
        <f t="shared" si="112"/>
        <v>12.479613297536769</v>
      </c>
      <c r="Z47" s="18">
        <f t="shared" si="112"/>
        <v>12.440956331266804</v>
      </c>
      <c r="AA47" s="18">
        <f t="shared" si="112"/>
        <v>14.024807683709742</v>
      </c>
      <c r="AB47" s="18">
        <f t="shared" si="112"/>
        <v>13.241526074436758</v>
      </c>
      <c r="AD47" s="68">
        <f t="shared" si="113"/>
        <v>30.466687097234928</v>
      </c>
      <c r="AE47" s="69">
        <f t="shared" si="114"/>
        <v>48.68738038307081</v>
      </c>
      <c r="AF47" s="69">
        <f t="shared" si="115"/>
        <v>79.154067480305741</v>
      </c>
      <c r="AH47" t="str">
        <f t="shared" si="142"/>
        <v>21 Science, research, engineering and technology professionals</v>
      </c>
      <c r="AI47" s="18">
        <f t="shared" si="116"/>
        <v>4.7255478505559969</v>
      </c>
      <c r="AJ47" s="18">
        <f t="shared" si="116"/>
        <v>5.0018848036116017</v>
      </c>
      <c r="AK47" s="18">
        <f t="shared" si="116"/>
        <v>5.1852156307743842</v>
      </c>
      <c r="AL47" s="18">
        <f t="shared" si="116"/>
        <v>6.4192230630922582</v>
      </c>
      <c r="AM47" s="18">
        <f t="shared" si="116"/>
        <v>6.7018376285000958</v>
      </c>
      <c r="AO47" s="68">
        <f t="shared" si="117"/>
        <v>46.318349836763979</v>
      </c>
      <c r="AP47" s="69">
        <f t="shared" si="118"/>
        <v>49.997449919748625</v>
      </c>
      <c r="AQ47" s="69">
        <f t="shared" si="119"/>
        <v>96.315799756512604</v>
      </c>
      <c r="AS47" t="str">
        <f t="shared" si="143"/>
        <v>21 Science, research, engineering and technology professionals</v>
      </c>
      <c r="AT47" s="18">
        <f t="shared" si="120"/>
        <v>11.466290905162992</v>
      </c>
      <c r="AU47" s="18">
        <f t="shared" si="120"/>
        <v>10.985676297866737</v>
      </c>
      <c r="AV47" s="18">
        <f t="shared" si="120"/>
        <v>10.811374185880899</v>
      </c>
      <c r="AW47" s="18">
        <f t="shared" si="120"/>
        <v>11.384446701797691</v>
      </c>
      <c r="AX47" s="18">
        <f t="shared" si="120"/>
        <v>10.190297873694917</v>
      </c>
      <c r="AZ47" s="68">
        <f t="shared" si="121"/>
        <v>10.695660102857632</v>
      </c>
      <c r="BA47" s="69">
        <f t="shared" si="122"/>
        <v>40.685962182976269</v>
      </c>
      <c r="BB47" s="69">
        <f t="shared" si="123"/>
        <v>51.381622285833906</v>
      </c>
      <c r="BD47" t="str">
        <f t="shared" si="144"/>
        <v>21 Science, research, engineering and technology professionals</v>
      </c>
      <c r="BE47" s="18">
        <f t="shared" si="124"/>
        <v>4.2129838070363084</v>
      </c>
      <c r="BF47" s="18">
        <f t="shared" si="124"/>
        <v>4.0522888275276499</v>
      </c>
      <c r="BG47" s="18">
        <f t="shared" si="124"/>
        <v>4.2130671208356301</v>
      </c>
      <c r="BH47" s="18">
        <f t="shared" si="124"/>
        <v>4.4950296311916897</v>
      </c>
      <c r="BI47" s="18">
        <f t="shared" si="124"/>
        <v>4.3840894301026729</v>
      </c>
      <c r="BK47" s="68">
        <f t="shared" si="125"/>
        <v>2.0770630505843148</v>
      </c>
      <c r="BL47" s="69">
        <f t="shared" si="126"/>
        <v>29.780933264034164</v>
      </c>
      <c r="BM47" s="69">
        <f t="shared" si="127"/>
        <v>31.857996314618482</v>
      </c>
      <c r="BO47" t="str">
        <f t="shared" si="145"/>
        <v>21 Science, research, engineering and technology professionals</v>
      </c>
      <c r="BP47" s="18">
        <f t="shared" si="128"/>
        <v>3.2350454863903866</v>
      </c>
      <c r="BQ47" s="18">
        <f t="shared" si="128"/>
        <v>3.3685253210241033</v>
      </c>
      <c r="BR47" s="18">
        <f t="shared" si="128"/>
        <v>3.514405799719686</v>
      </c>
      <c r="BS47" s="18">
        <f t="shared" si="128"/>
        <v>4.1679267632754646</v>
      </c>
      <c r="BT47" s="18">
        <f t="shared" si="128"/>
        <v>4.5563921776683687</v>
      </c>
      <c r="BV47" s="68">
        <f t="shared" si="129"/>
        <v>7.6962016940881419</v>
      </c>
      <c r="BW47" s="69">
        <f t="shared" si="130"/>
        <v>37.076273071334825</v>
      </c>
      <c r="BX47" s="69">
        <f t="shared" si="131"/>
        <v>44.772474765422963</v>
      </c>
      <c r="BZ47" t="str">
        <f t="shared" si="146"/>
        <v>21 Science, research, engineering and technology professionals</v>
      </c>
      <c r="CA47" s="18">
        <f t="shared" si="132"/>
        <v>3.2193961548898731</v>
      </c>
      <c r="CB47" s="18">
        <f t="shared" si="132"/>
        <v>3.3577047918295682</v>
      </c>
      <c r="CC47" s="18">
        <f t="shared" si="132"/>
        <v>3.6538111197773011</v>
      </c>
      <c r="CD47" s="18">
        <f t="shared" si="132"/>
        <v>4.8807604511341092</v>
      </c>
      <c r="CE47" s="18">
        <f t="shared" si="132"/>
        <v>5.1886345709057116</v>
      </c>
      <c r="CG47" s="68">
        <f t="shared" si="133"/>
        <v>-8.5439231677235306</v>
      </c>
      <c r="CH47" s="69">
        <f t="shared" si="134"/>
        <v>32.837801276015419</v>
      </c>
      <c r="CI47" s="69">
        <f t="shared" si="135"/>
        <v>24.293878108291889</v>
      </c>
      <c r="CK47" t="str">
        <f t="shared" si="147"/>
        <v>21 Science, research, engineering and technology professionals</v>
      </c>
      <c r="CL47" s="18">
        <f t="shared" si="136"/>
        <v>1.8218736251955567</v>
      </c>
      <c r="CM47" s="18">
        <f t="shared" si="136"/>
        <v>2.4278077046056001</v>
      </c>
      <c r="CN47" s="18">
        <f t="shared" si="136"/>
        <v>2.7512045816824342</v>
      </c>
      <c r="CO47" s="18">
        <f t="shared" si="136"/>
        <v>5.0244414955466317</v>
      </c>
      <c r="CP47" s="18">
        <f t="shared" si="136"/>
        <v>7.9298565055670718</v>
      </c>
      <c r="CR47" s="68">
        <f t="shared" si="137"/>
        <v>171.8875214422699</v>
      </c>
      <c r="CS47" s="69">
        <f t="shared" si="138"/>
        <v>56.461889209104022</v>
      </c>
      <c r="CT47" s="69">
        <f t="shared" si="139"/>
        <v>228.34941065137394</v>
      </c>
    </row>
    <row r="48" spans="1:98" x14ac:dyDescent="0.2">
      <c r="A48" t="str">
        <f t="shared" si="103"/>
        <v>22 Health professionals</v>
      </c>
      <c r="B48" s="18">
        <f t="shared" si="104"/>
        <v>12.083738558699947</v>
      </c>
      <c r="C48" s="18">
        <f t="shared" si="104"/>
        <v>13.769836208019036</v>
      </c>
      <c r="D48" s="18">
        <f t="shared" si="104"/>
        <v>13.335828781882029</v>
      </c>
      <c r="E48" s="18">
        <f t="shared" si="104"/>
        <v>13.383223909379454</v>
      </c>
      <c r="F48" s="18">
        <f t="shared" si="104"/>
        <v>12.746351895784485</v>
      </c>
      <c r="H48" s="68">
        <f t="shared" si="105"/>
        <v>39.810878847008205</v>
      </c>
      <c r="I48" s="69">
        <f t="shared" si="106"/>
        <v>61.810141003241462</v>
      </c>
      <c r="J48" s="69">
        <f t="shared" si="107"/>
        <v>101.62101985024967</v>
      </c>
      <c r="L48" t="str">
        <f t="shared" si="140"/>
        <v>22 Health professionals</v>
      </c>
      <c r="M48" s="18">
        <f t="shared" si="108"/>
        <v>5.4188151280421195</v>
      </c>
      <c r="N48" s="18">
        <f t="shared" si="108"/>
        <v>6.1901526204081128</v>
      </c>
      <c r="O48" s="18">
        <f t="shared" si="108"/>
        <v>6.0298002500250165</v>
      </c>
      <c r="P48" s="18">
        <f t="shared" si="108"/>
        <v>5.6638676106913826</v>
      </c>
      <c r="Q48" s="18">
        <f t="shared" si="108"/>
        <v>5.1803041957434512</v>
      </c>
      <c r="S48" s="68">
        <f t="shared" si="109"/>
        <v>27.165201154762752</v>
      </c>
      <c r="T48" s="69">
        <f t="shared" si="110"/>
        <v>61.670142922601997</v>
      </c>
      <c r="U48" s="69">
        <f t="shared" si="111"/>
        <v>88.835344077364752</v>
      </c>
      <c r="W48" t="str">
        <f t="shared" si="141"/>
        <v>22 Health professionals</v>
      </c>
      <c r="X48" s="18">
        <f t="shared" si="112"/>
        <v>5.566334354390821</v>
      </c>
      <c r="Y48" s="18">
        <f t="shared" si="112"/>
        <v>6.3772952608667319</v>
      </c>
      <c r="Z48" s="18">
        <f t="shared" si="112"/>
        <v>6.3105025732938396</v>
      </c>
      <c r="AA48" s="18">
        <f t="shared" si="112"/>
        <v>5.8977484594869987</v>
      </c>
      <c r="AB48" s="18">
        <f t="shared" si="112"/>
        <v>5.5001596728744673</v>
      </c>
      <c r="AD48" s="68">
        <f t="shared" si="113"/>
        <v>6.838236190265766</v>
      </c>
      <c r="AE48" s="69">
        <f t="shared" si="114"/>
        <v>58.114898811915239</v>
      </c>
      <c r="AF48" s="69">
        <f t="shared" si="115"/>
        <v>64.953135002181</v>
      </c>
      <c r="AH48" t="str">
        <f t="shared" si="142"/>
        <v>22 Health professionals</v>
      </c>
      <c r="AI48" s="18">
        <f t="shared" si="116"/>
        <v>10.399544085353414</v>
      </c>
      <c r="AJ48" s="18">
        <f t="shared" si="116"/>
        <v>8.5752544629732022</v>
      </c>
      <c r="AK48" s="18">
        <f t="shared" si="116"/>
        <v>7.6038083060931463</v>
      </c>
      <c r="AL48" s="18">
        <f t="shared" si="116"/>
        <v>4.0955820107788306</v>
      </c>
      <c r="AM48" s="18">
        <f t="shared" si="116"/>
        <v>1.4838217852208151</v>
      </c>
      <c r="AO48" s="68">
        <f t="shared" si="117"/>
        <v>-77.908647887792924</v>
      </c>
      <c r="AP48" s="69">
        <f t="shared" si="118"/>
        <v>18.472086164634934</v>
      </c>
      <c r="AQ48" s="69">
        <f t="shared" si="119"/>
        <v>-59.436561723158</v>
      </c>
      <c r="AS48" t="str">
        <f t="shared" si="143"/>
        <v>22 Health professionals</v>
      </c>
      <c r="AT48" s="18">
        <f t="shared" si="120"/>
        <v>1.525553348715406</v>
      </c>
      <c r="AU48" s="18">
        <f t="shared" si="120"/>
        <v>1.7090390588454425</v>
      </c>
      <c r="AV48" s="18">
        <f t="shared" si="120"/>
        <v>1.9132393528653546</v>
      </c>
      <c r="AW48" s="18">
        <f t="shared" si="120"/>
        <v>1.8901895168223974</v>
      </c>
      <c r="AX48" s="18">
        <f t="shared" si="120"/>
        <v>1.7920802845822303</v>
      </c>
      <c r="AZ48" s="68">
        <f t="shared" si="121"/>
        <v>10.005087510099679</v>
      </c>
      <c r="BA48" s="69">
        <f t="shared" si="122"/>
        <v>53.60135909101178</v>
      </c>
      <c r="BB48" s="69">
        <f t="shared" si="123"/>
        <v>63.606446601111458</v>
      </c>
      <c r="BD48" t="str">
        <f t="shared" si="144"/>
        <v>22 Health professionals</v>
      </c>
      <c r="BE48" s="18">
        <f t="shared" si="124"/>
        <v>1.5951084818406533</v>
      </c>
      <c r="BF48" s="18">
        <f t="shared" si="124"/>
        <v>2.0165307278167335</v>
      </c>
      <c r="BG48" s="18">
        <f t="shared" si="124"/>
        <v>2.1051927887296475</v>
      </c>
      <c r="BH48" s="18">
        <f t="shared" si="124"/>
        <v>2.1510734180446134</v>
      </c>
      <c r="BI48" s="18">
        <f t="shared" si="124"/>
        <v>2.3414177897586752</v>
      </c>
      <c r="BK48" s="68">
        <f t="shared" si="125"/>
        <v>9.1023687253020569</v>
      </c>
      <c r="BL48" s="69">
        <f t="shared" si="126"/>
        <v>58.493167322669493</v>
      </c>
      <c r="BM48" s="69">
        <f t="shared" si="127"/>
        <v>67.595536047971549</v>
      </c>
      <c r="BO48" t="str">
        <f t="shared" si="145"/>
        <v>22 Health professionals</v>
      </c>
      <c r="BP48" s="18">
        <f t="shared" si="128"/>
        <v>1.2256055731461595</v>
      </c>
      <c r="BQ48" s="18">
        <f t="shared" si="128"/>
        <v>1.4320265112540045</v>
      </c>
      <c r="BR48" s="18">
        <f t="shared" si="128"/>
        <v>1.5619548908174665</v>
      </c>
      <c r="BS48" s="18">
        <f t="shared" si="128"/>
        <v>1.5543780896116492</v>
      </c>
      <c r="BT48" s="18">
        <f t="shared" si="128"/>
        <v>1.4954579140738873</v>
      </c>
      <c r="BV48" s="68">
        <f t="shared" si="129"/>
        <v>-20.468915609383284</v>
      </c>
      <c r="BW48" s="69">
        <f t="shared" si="130"/>
        <v>43.302087413510044</v>
      </c>
      <c r="BX48" s="69">
        <f t="shared" si="131"/>
        <v>22.83317180412676</v>
      </c>
      <c r="BZ48" t="str">
        <f t="shared" si="146"/>
        <v>22 Health professionals</v>
      </c>
      <c r="CA48" s="18">
        <f t="shared" si="132"/>
        <v>1.0561454595352899</v>
      </c>
      <c r="CB48" s="18">
        <f t="shared" si="132"/>
        <v>1.4354895911813907</v>
      </c>
      <c r="CC48" s="18">
        <f t="shared" si="132"/>
        <v>1.3544056516492371</v>
      </c>
      <c r="CD48" s="18">
        <f t="shared" si="132"/>
        <v>1.4447838346741462</v>
      </c>
      <c r="CE48" s="18">
        <f t="shared" si="132"/>
        <v>1.4019506949191922</v>
      </c>
      <c r="CG48" s="68">
        <f t="shared" si="133"/>
        <v>-33.336277843821655</v>
      </c>
      <c r="CH48" s="69">
        <f t="shared" si="134"/>
        <v>38.469731487016219</v>
      </c>
      <c r="CI48" s="69">
        <f t="shared" si="135"/>
        <v>5.133453643194561</v>
      </c>
      <c r="CK48" t="str">
        <f t="shared" si="147"/>
        <v>22 Health professionals</v>
      </c>
      <c r="CL48" s="18">
        <f t="shared" si="136"/>
        <v>0.36238483795396559</v>
      </c>
      <c r="CM48" s="18">
        <f t="shared" si="136"/>
        <v>0.58979676007689619</v>
      </c>
      <c r="CN48" s="18">
        <f t="shared" si="136"/>
        <v>0.69047218389494025</v>
      </c>
      <c r="CO48" s="18">
        <f t="shared" si="136"/>
        <v>1.036092582247029</v>
      </c>
      <c r="CP48" s="18">
        <f t="shared" si="136"/>
        <v>1.8890357339142561</v>
      </c>
      <c r="CR48" s="68">
        <f t="shared" si="137"/>
        <v>158.07195926703764</v>
      </c>
      <c r="CS48" s="69">
        <f t="shared" si="138"/>
        <v>64.360996989701988</v>
      </c>
      <c r="CT48" s="69">
        <f t="shared" si="139"/>
        <v>222.43295625673963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24.950850964390874</v>
      </c>
      <c r="C49" s="18">
        <f t="shared" si="104"/>
        <v>23.139934748313998</v>
      </c>
      <c r="D49" s="18">
        <f t="shared" si="104"/>
        <v>22.498665728867888</v>
      </c>
      <c r="E49" s="18">
        <f t="shared" si="104"/>
        <v>20.650687844010072</v>
      </c>
      <c r="F49" s="18">
        <f t="shared" si="104"/>
        <v>18.919636124568569</v>
      </c>
      <c r="H49" s="68">
        <f t="shared" si="105"/>
        <v>23.007357460083622</v>
      </c>
      <c r="I49" s="69">
        <f t="shared" si="106"/>
        <v>56.534566529596283</v>
      </c>
      <c r="J49" s="69">
        <f t="shared" si="107"/>
        <v>79.541923989679901</v>
      </c>
      <c r="L49" t="str">
        <f t="shared" si="140"/>
        <v>23 Teaching and other educational professionals</v>
      </c>
      <c r="M49" s="18">
        <f t="shared" si="108"/>
        <v>19.907198549009706</v>
      </c>
      <c r="N49" s="18">
        <f t="shared" si="108"/>
        <v>18.659230192304225</v>
      </c>
      <c r="O49" s="18">
        <f t="shared" si="108"/>
        <v>17.730431511507099</v>
      </c>
      <c r="P49" s="18">
        <f t="shared" si="108"/>
        <v>16.094073981507641</v>
      </c>
      <c r="Q49" s="18">
        <f t="shared" si="108"/>
        <v>14.388905836269375</v>
      </c>
      <c r="S49" s="68">
        <f t="shared" si="109"/>
        <v>20.122513296006442</v>
      </c>
      <c r="T49" s="69">
        <f t="shared" si="110"/>
        <v>58.661344989116174</v>
      </c>
      <c r="U49" s="69">
        <f t="shared" si="111"/>
        <v>78.783858285122619</v>
      </c>
      <c r="W49" t="str">
        <f t="shared" si="141"/>
        <v>23 Teaching and other educational professionals</v>
      </c>
      <c r="X49" s="18">
        <f t="shared" si="112"/>
        <v>6.81353119053502</v>
      </c>
      <c r="Y49" s="18">
        <f t="shared" si="112"/>
        <v>5.7037204130952475</v>
      </c>
      <c r="Z49" s="18">
        <f t="shared" si="112"/>
        <v>5.6197347735910714</v>
      </c>
      <c r="AA49" s="18">
        <f t="shared" si="112"/>
        <v>4.3251966896318956</v>
      </c>
      <c r="AB49" s="18">
        <f t="shared" si="112"/>
        <v>3.2501659415780759</v>
      </c>
      <c r="AD49" s="68">
        <f t="shared" si="113"/>
        <v>-29.106719056813951</v>
      </c>
      <c r="AE49" s="69">
        <f t="shared" si="114"/>
        <v>41.736544880838089</v>
      </c>
      <c r="AF49" s="69">
        <f t="shared" si="115"/>
        <v>12.62982582402414</v>
      </c>
      <c r="AH49" t="str">
        <f t="shared" si="142"/>
        <v>23 Teaching and other educational professionals</v>
      </c>
      <c r="AI49" s="18">
        <f t="shared" si="116"/>
        <v>3.3118635359894588</v>
      </c>
      <c r="AJ49" s="18">
        <f t="shared" si="116"/>
        <v>1.9300674498996175</v>
      </c>
      <c r="AK49" s="18">
        <f t="shared" si="116"/>
        <v>1.6963618787052521</v>
      </c>
      <c r="AL49" s="18">
        <f t="shared" si="116"/>
        <v>1.0046971639232769</v>
      </c>
      <c r="AM49" s="18">
        <f t="shared" si="116"/>
        <v>0.91211117911862605</v>
      </c>
      <c r="AO49" s="68">
        <f t="shared" si="117"/>
        <v>-39.130324169473859</v>
      </c>
      <c r="AP49" s="69">
        <f t="shared" si="118"/>
        <v>19.516559787581723</v>
      </c>
      <c r="AQ49" s="69">
        <f t="shared" si="119"/>
        <v>-19.613764381892139</v>
      </c>
      <c r="AS49" t="str">
        <f t="shared" si="143"/>
        <v>23 Teaching and other educational professionals</v>
      </c>
      <c r="AT49" s="18">
        <f t="shared" si="120"/>
        <v>0.88136744653821841</v>
      </c>
      <c r="AU49" s="18">
        <f t="shared" si="120"/>
        <v>0.81002030657523238</v>
      </c>
      <c r="AV49" s="18">
        <f t="shared" si="120"/>
        <v>0.81546161723319077</v>
      </c>
      <c r="AW49" s="18">
        <f t="shared" si="120"/>
        <v>0.64500475588899553</v>
      </c>
      <c r="AX49" s="18">
        <f t="shared" si="120"/>
        <v>0.52001636938710227</v>
      </c>
      <c r="AZ49" s="68">
        <f t="shared" si="121"/>
        <v>-25.107538523932408</v>
      </c>
      <c r="BA49" s="69">
        <f t="shared" si="122"/>
        <v>39.55042853860509</v>
      </c>
      <c r="BB49" s="69">
        <f t="shared" si="123"/>
        <v>14.442890014672679</v>
      </c>
      <c r="BD49" t="str">
        <f t="shared" si="144"/>
        <v>23 Teaching and other educational professionals</v>
      </c>
      <c r="BE49" s="18">
        <f t="shared" si="124"/>
        <v>0.8848728881551291</v>
      </c>
      <c r="BF49" s="18">
        <f t="shared" si="124"/>
        <v>0.86361200758420831</v>
      </c>
      <c r="BG49" s="18">
        <f t="shared" si="124"/>
        <v>0.93931375986480625</v>
      </c>
      <c r="BH49" s="18">
        <f t="shared" si="124"/>
        <v>0.9114513415868728</v>
      </c>
      <c r="BI49" s="18">
        <f t="shared" si="124"/>
        <v>1.0822633600419775</v>
      </c>
      <c r="BK49" s="68">
        <f t="shared" si="125"/>
        <v>13.023671511417989</v>
      </c>
      <c r="BL49" s="69">
        <f t="shared" si="126"/>
        <v>42.125901072414976</v>
      </c>
      <c r="BM49" s="69">
        <f t="shared" si="127"/>
        <v>55.14957258383297</v>
      </c>
      <c r="BO49" t="str">
        <f t="shared" si="145"/>
        <v>23 Teaching and other educational professionals</v>
      </c>
      <c r="BP49" s="18">
        <f t="shared" si="128"/>
        <v>0.75165639600962808</v>
      </c>
      <c r="BQ49" s="18">
        <f t="shared" si="128"/>
        <v>0.72730856295626678</v>
      </c>
      <c r="BR49" s="18">
        <f t="shared" si="128"/>
        <v>0.8024029578350137</v>
      </c>
      <c r="BS49" s="18">
        <f t="shared" si="128"/>
        <v>0.74879732554473111</v>
      </c>
      <c r="BT49" s="18">
        <f t="shared" si="128"/>
        <v>0.81987388450252519</v>
      </c>
      <c r="BV49" s="68">
        <f t="shared" si="129"/>
        <v>-15.123838982523855</v>
      </c>
      <c r="BW49" s="69">
        <f t="shared" si="130"/>
        <v>40.578888069669553</v>
      </c>
      <c r="BX49" s="69">
        <f t="shared" si="131"/>
        <v>25.455049087145699</v>
      </c>
      <c r="BZ49" t="str">
        <f t="shared" si="146"/>
        <v>23 Teaching and other educational professionals</v>
      </c>
      <c r="CA49" s="18">
        <f t="shared" si="132"/>
        <v>0.74075132163975099</v>
      </c>
      <c r="CB49" s="18">
        <f t="shared" si="132"/>
        <v>0.77187933416722665</v>
      </c>
      <c r="CC49" s="18">
        <f t="shared" si="132"/>
        <v>0.84114635066438392</v>
      </c>
      <c r="CD49" s="18">
        <f t="shared" si="132"/>
        <v>0.92134938060682636</v>
      </c>
      <c r="CE49" s="18">
        <f t="shared" si="132"/>
        <v>1.1863731707364591</v>
      </c>
      <c r="CG49" s="68">
        <f t="shared" si="133"/>
        <v>-9.1645593056146684</v>
      </c>
      <c r="CH49" s="69">
        <f t="shared" si="134"/>
        <v>42.277932821104777</v>
      </c>
      <c r="CI49" s="69">
        <f t="shared" si="135"/>
        <v>33.11337351549011</v>
      </c>
      <c r="CK49" t="str">
        <f t="shared" si="147"/>
        <v>23 Teaching and other educational professionals</v>
      </c>
      <c r="CL49" s="18">
        <f t="shared" si="136"/>
        <v>0.34929552250613205</v>
      </c>
      <c r="CM49" s="18">
        <f t="shared" si="136"/>
        <v>0.45844878670341987</v>
      </c>
      <c r="CN49" s="18">
        <f t="shared" si="136"/>
        <v>0.57884073754895982</v>
      </c>
      <c r="CO49" s="18">
        <f t="shared" si="136"/>
        <v>0.75026685318953656</v>
      </c>
      <c r="CP49" s="18">
        <f t="shared" si="136"/>
        <v>0.97158352578873008</v>
      </c>
      <c r="CR49" s="68">
        <f t="shared" si="137"/>
        <v>58.331704503262593</v>
      </c>
      <c r="CS49" s="69">
        <f t="shared" si="138"/>
        <v>46.003727594732602</v>
      </c>
      <c r="CT49" s="69">
        <f t="shared" si="139"/>
        <v>104.33543209799518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8.1431902508062812</v>
      </c>
      <c r="C50" s="18">
        <f t="shared" si="104"/>
        <v>8.3123540804273972</v>
      </c>
      <c r="D50" s="18">
        <f t="shared" si="104"/>
        <v>8.8759689505751869</v>
      </c>
      <c r="E50" s="18">
        <f t="shared" si="104"/>
        <v>8.9249140639459164</v>
      </c>
      <c r="F50" s="18">
        <f t="shared" si="104"/>
        <v>9.3313225561034248</v>
      </c>
      <c r="H50" s="68">
        <f t="shared" si="105"/>
        <v>53.780936071873853</v>
      </c>
      <c r="I50" s="69">
        <f t="shared" si="106"/>
        <v>62.657580191559667</v>
      </c>
      <c r="J50" s="69">
        <f t="shared" si="107"/>
        <v>116.43851626343353</v>
      </c>
      <c r="L50" t="str">
        <f t="shared" si="140"/>
        <v>24 Business, media and public service professionals</v>
      </c>
      <c r="M50" s="18">
        <f t="shared" si="108"/>
        <v>14.349815870253051</v>
      </c>
      <c r="N50" s="18">
        <f t="shared" si="108"/>
        <v>14.852231632449268</v>
      </c>
      <c r="O50" s="18">
        <f t="shared" si="108"/>
        <v>14.948169771424173</v>
      </c>
      <c r="P50" s="18">
        <f t="shared" si="108"/>
        <v>14.536761999550693</v>
      </c>
      <c r="Q50" s="18">
        <f t="shared" si="108"/>
        <v>14.101983415520724</v>
      </c>
      <c r="S50" s="68">
        <f t="shared" si="109"/>
        <v>39.639447893802867</v>
      </c>
      <c r="T50" s="69">
        <f t="shared" si="110"/>
        <v>60.022387821943902</v>
      </c>
      <c r="U50" s="69">
        <f t="shared" si="111"/>
        <v>99.661835715746776</v>
      </c>
      <c r="W50" t="str">
        <f t="shared" si="141"/>
        <v>24 Business, media and public service professionals</v>
      </c>
      <c r="X50" s="18">
        <f t="shared" si="112"/>
        <v>12.469629409127585</v>
      </c>
      <c r="Y50" s="18">
        <f t="shared" si="112"/>
        <v>12.510313462757155</v>
      </c>
      <c r="Z50" s="18">
        <f t="shared" si="112"/>
        <v>13.006755653859717</v>
      </c>
      <c r="AA50" s="18">
        <f t="shared" si="112"/>
        <v>12.446190937681283</v>
      </c>
      <c r="AB50" s="18">
        <f t="shared" si="112"/>
        <v>11.625863035453204</v>
      </c>
      <c r="AD50" s="68">
        <f t="shared" si="113"/>
        <v>9.5649338424056864</v>
      </c>
      <c r="AE50" s="69">
        <f t="shared" si="114"/>
        <v>53.458089421278586</v>
      </c>
      <c r="AF50" s="69">
        <f t="shared" si="115"/>
        <v>63.023023263684273</v>
      </c>
      <c r="AH50" t="str">
        <f t="shared" si="142"/>
        <v>24 Business, media and public service professionals</v>
      </c>
      <c r="AI50" s="18">
        <f t="shared" si="116"/>
        <v>4.670594524170574</v>
      </c>
      <c r="AJ50" s="18">
        <f t="shared" si="116"/>
        <v>4.4990580496187631</v>
      </c>
      <c r="AK50" s="18">
        <f t="shared" si="116"/>
        <v>4.8354855105188337</v>
      </c>
      <c r="AL50" s="18">
        <f t="shared" si="116"/>
        <v>4.4286888566707878</v>
      </c>
      <c r="AM50" s="18">
        <f t="shared" si="116"/>
        <v>4.2224069390851167</v>
      </c>
      <c r="AO50" s="68">
        <f t="shared" si="117"/>
        <v>-1.1465764051571845</v>
      </c>
      <c r="AP50" s="69">
        <f t="shared" si="118"/>
        <v>36.3651275306174</v>
      </c>
      <c r="AQ50" s="69">
        <f t="shared" si="119"/>
        <v>35.218551125460216</v>
      </c>
      <c r="AS50" t="str">
        <f t="shared" si="143"/>
        <v>24 Business, media and public service professionals</v>
      </c>
      <c r="AT50" s="18">
        <f t="shared" si="120"/>
        <v>7.0447193016351193</v>
      </c>
      <c r="AU50" s="18">
        <f t="shared" si="120"/>
        <v>6.9765037389879865</v>
      </c>
      <c r="AV50" s="18">
        <f t="shared" si="120"/>
        <v>7.3096641417744745</v>
      </c>
      <c r="AW50" s="18">
        <f t="shared" si="120"/>
        <v>7.3375774238508686</v>
      </c>
      <c r="AX50" s="18">
        <f t="shared" si="120"/>
        <v>7.2238846723029289</v>
      </c>
      <c r="AZ50" s="68">
        <f t="shared" si="121"/>
        <v>16.06412326519958</v>
      </c>
      <c r="BA50" s="69">
        <f t="shared" si="122"/>
        <v>52.355404364187351</v>
      </c>
      <c r="BB50" s="69">
        <f t="shared" si="123"/>
        <v>68.419527629386934</v>
      </c>
      <c r="BD50" t="str">
        <f t="shared" si="144"/>
        <v>24 Business, media and public service professionals</v>
      </c>
      <c r="BE50" s="18">
        <f t="shared" si="124"/>
        <v>4.1145378214112265</v>
      </c>
      <c r="BF50" s="18">
        <f t="shared" si="124"/>
        <v>4.3668530015383284</v>
      </c>
      <c r="BG50" s="18">
        <f t="shared" si="124"/>
        <v>4.7981653981487726</v>
      </c>
      <c r="BH50" s="18">
        <f t="shared" si="124"/>
        <v>5.0626183906869597</v>
      </c>
      <c r="BI50" s="18">
        <f t="shared" si="124"/>
        <v>5.4346914016159076</v>
      </c>
      <c r="BK50" s="68">
        <f t="shared" si="125"/>
        <v>11.108379538492448</v>
      </c>
      <c r="BL50" s="69">
        <f t="shared" si="126"/>
        <v>43.501762466403996</v>
      </c>
      <c r="BM50" s="69">
        <f t="shared" si="127"/>
        <v>54.610142004896431</v>
      </c>
      <c r="BO50" t="str">
        <f t="shared" si="145"/>
        <v>24 Business, media and public service professionals</v>
      </c>
      <c r="BP50" s="18">
        <f t="shared" si="128"/>
        <v>3.0852230300237147</v>
      </c>
      <c r="BQ50" s="18">
        <f t="shared" si="128"/>
        <v>3.3360136436287413</v>
      </c>
      <c r="BR50" s="18">
        <f t="shared" si="128"/>
        <v>3.5819962801117557</v>
      </c>
      <c r="BS50" s="18">
        <f t="shared" si="128"/>
        <v>3.6658159937051833</v>
      </c>
      <c r="BT50" s="18">
        <f t="shared" si="128"/>
        <v>3.7112412605382237</v>
      </c>
      <c r="BV50" s="68">
        <f t="shared" si="129"/>
        <v>-13.935261539627675</v>
      </c>
      <c r="BW50" s="69">
        <f t="shared" si="130"/>
        <v>37.874140520303762</v>
      </c>
      <c r="BX50" s="69">
        <f t="shared" si="131"/>
        <v>23.938878980676083</v>
      </c>
      <c r="BZ50" t="str">
        <f t="shared" si="146"/>
        <v>24 Business, media and public service professionals</v>
      </c>
      <c r="CA50" s="18">
        <f t="shared" si="132"/>
        <v>2.7400990574059181</v>
      </c>
      <c r="CB50" s="18">
        <f t="shared" si="132"/>
        <v>3.0691640027886007</v>
      </c>
      <c r="CC50" s="18">
        <f t="shared" si="132"/>
        <v>3.428578779185488</v>
      </c>
      <c r="CD50" s="18">
        <f t="shared" si="132"/>
        <v>3.625221887081743</v>
      </c>
      <c r="CE50" s="18">
        <f t="shared" si="132"/>
        <v>3.5240164141990737</v>
      </c>
      <c r="CG50" s="68">
        <f t="shared" si="133"/>
        <v>-33.804363012448896</v>
      </c>
      <c r="CH50" s="69">
        <f t="shared" si="134"/>
        <v>33.215015428274064</v>
      </c>
      <c r="CI50" s="69">
        <f t="shared" si="135"/>
        <v>-0.58934758417483213</v>
      </c>
      <c r="CK50" t="str">
        <f t="shared" si="147"/>
        <v>24 Business, media and public service professionals</v>
      </c>
      <c r="CL50" s="18">
        <f t="shared" si="136"/>
        <v>1.6843298478232456</v>
      </c>
      <c r="CM50" s="18">
        <f t="shared" si="136"/>
        <v>2.1217005201269088</v>
      </c>
      <c r="CN50" s="18">
        <f t="shared" si="136"/>
        <v>2.4662329791265281</v>
      </c>
      <c r="CO50" s="18">
        <f t="shared" si="136"/>
        <v>3.4074363510867922</v>
      </c>
      <c r="CP50" s="18">
        <f t="shared" si="136"/>
        <v>5.0183653467127591</v>
      </c>
      <c r="CR50" s="68">
        <f t="shared" si="137"/>
        <v>91.94420628061016</v>
      </c>
      <c r="CS50" s="69">
        <f t="shared" si="138"/>
        <v>46.905554177523015</v>
      </c>
      <c r="CT50" s="69">
        <f t="shared" si="139"/>
        <v>138.84976045813318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2.6088805536001729</v>
      </c>
      <c r="C51" s="18">
        <f t="shared" si="104"/>
        <v>2.9306608035222275</v>
      </c>
      <c r="D51" s="18">
        <f t="shared" si="104"/>
        <v>3.0472928950796541</v>
      </c>
      <c r="E51" s="18">
        <f t="shared" si="104"/>
        <v>2.8879098681065285</v>
      </c>
      <c r="F51" s="18">
        <f t="shared" si="104"/>
        <v>3.2725454316150731</v>
      </c>
      <c r="H51" s="68">
        <f t="shared" si="105"/>
        <v>57.089283145868649</v>
      </c>
      <c r="I51" s="69">
        <f t="shared" si="106"/>
        <v>58.978490810219398</v>
      </c>
      <c r="J51" s="69">
        <f t="shared" si="107"/>
        <v>116.06777395608805</v>
      </c>
      <c r="L51" t="str">
        <f t="shared" si="140"/>
        <v>31 Science, engineering and technology associate professionals</v>
      </c>
      <c r="M51" s="18">
        <f t="shared" si="108"/>
        <v>2.0131189630650463</v>
      </c>
      <c r="N51" s="18">
        <f t="shared" si="108"/>
        <v>2.1344650958802251</v>
      </c>
      <c r="O51" s="18">
        <f t="shared" si="108"/>
        <v>2.3294543761884663</v>
      </c>
      <c r="P51" s="18">
        <f t="shared" si="108"/>
        <v>2.0051524612892293</v>
      </c>
      <c r="Q51" s="18">
        <f t="shared" si="108"/>
        <v>2.0252137693181638</v>
      </c>
      <c r="S51" s="68">
        <f t="shared" si="109"/>
        <v>28.686386943274233</v>
      </c>
      <c r="T51" s="69">
        <f t="shared" si="110"/>
        <v>48.277227205065692</v>
      </c>
      <c r="U51" s="69">
        <f t="shared" si="111"/>
        <v>76.963614148339914</v>
      </c>
      <c r="W51" t="str">
        <f t="shared" si="141"/>
        <v>31 Science, engineering and technology associate professionals</v>
      </c>
      <c r="X51" s="18">
        <f t="shared" si="112"/>
        <v>2.5349597979204948</v>
      </c>
      <c r="Y51" s="18">
        <f t="shared" si="112"/>
        <v>2.7368598499929697</v>
      </c>
      <c r="Z51" s="18">
        <f t="shared" si="112"/>
        <v>2.8306153455880385</v>
      </c>
      <c r="AA51" s="18">
        <f t="shared" si="112"/>
        <v>2.5774692456813093</v>
      </c>
      <c r="AB51" s="18">
        <f t="shared" si="112"/>
        <v>2.5611314882424905</v>
      </c>
      <c r="AD51" s="68">
        <f t="shared" si="113"/>
        <v>10.908895193573873</v>
      </c>
      <c r="AE51" s="69">
        <f t="shared" si="114"/>
        <v>46.224838717783818</v>
      </c>
      <c r="AF51" s="69">
        <f t="shared" si="115"/>
        <v>57.133733911357687</v>
      </c>
      <c r="AH51" t="str">
        <f t="shared" si="142"/>
        <v>31 Science, engineering and technology associate professionals</v>
      </c>
      <c r="AI51" s="18">
        <f t="shared" si="116"/>
        <v>1.3634672579280467</v>
      </c>
      <c r="AJ51" s="18">
        <f t="shared" si="116"/>
        <v>1.5544663035789519</v>
      </c>
      <c r="AK51" s="18">
        <f t="shared" si="116"/>
        <v>1.7260479769498394</v>
      </c>
      <c r="AL51" s="18">
        <f t="shared" si="116"/>
        <v>1.8233670407712153</v>
      </c>
      <c r="AM51" s="18">
        <f t="shared" si="116"/>
        <v>2.1485880328760047</v>
      </c>
      <c r="AO51" s="68">
        <f t="shared" si="117"/>
        <v>40.919795374503643</v>
      </c>
      <c r="AP51" s="69">
        <f t="shared" si="118"/>
        <v>56.719647889458869</v>
      </c>
      <c r="AQ51" s="69">
        <f t="shared" si="119"/>
        <v>97.639443263962505</v>
      </c>
      <c r="AS51" t="str">
        <f t="shared" si="143"/>
        <v>31 Science, engineering and technology associate professionals</v>
      </c>
      <c r="AT51" s="18">
        <f t="shared" si="120"/>
        <v>3.4772576171072469</v>
      </c>
      <c r="AU51" s="18">
        <f t="shared" si="120"/>
        <v>3.432164684547391</v>
      </c>
      <c r="AV51" s="18">
        <f t="shared" si="120"/>
        <v>3.5100536835998364</v>
      </c>
      <c r="AW51" s="18">
        <f t="shared" si="120"/>
        <v>2.9729761855483234</v>
      </c>
      <c r="AX51" s="18">
        <f t="shared" si="120"/>
        <v>2.5993754459896095</v>
      </c>
      <c r="AZ51" s="68">
        <f t="shared" si="121"/>
        <v>-13.027917826111024</v>
      </c>
      <c r="BA51" s="69">
        <f t="shared" si="122"/>
        <v>34.323879350284379</v>
      </c>
      <c r="BB51" s="69">
        <f t="shared" si="123"/>
        <v>21.295961524173357</v>
      </c>
      <c r="BD51" t="str">
        <f t="shared" si="144"/>
        <v>31 Science, engineering and technology associate professionals</v>
      </c>
      <c r="BE51" s="18">
        <f t="shared" si="124"/>
        <v>1.5170396273509947</v>
      </c>
      <c r="BF51" s="18">
        <f t="shared" si="124"/>
        <v>1.4003616080039816</v>
      </c>
      <c r="BG51" s="18">
        <f t="shared" si="124"/>
        <v>1.5781856349977343</v>
      </c>
      <c r="BH51" s="18">
        <f t="shared" si="124"/>
        <v>1.2428236030089488</v>
      </c>
      <c r="BI51" s="18">
        <f t="shared" si="124"/>
        <v>0.95198405810092457</v>
      </c>
      <c r="BK51" s="68">
        <f t="shared" si="125"/>
        <v>-40.827661995468006</v>
      </c>
      <c r="BL51" s="69">
        <f t="shared" si="126"/>
        <v>25.815478520971823</v>
      </c>
      <c r="BM51" s="69">
        <f t="shared" si="127"/>
        <v>-15.012183474496183</v>
      </c>
      <c r="BO51" t="str">
        <f t="shared" si="145"/>
        <v>31 Science, engineering and technology associate professionals</v>
      </c>
      <c r="BP51" s="18">
        <f t="shared" si="128"/>
        <v>1.1504891745700951</v>
      </c>
      <c r="BQ51" s="18">
        <f t="shared" si="128"/>
        <v>1.2749346330956959</v>
      </c>
      <c r="BR51" s="18">
        <f t="shared" si="128"/>
        <v>1.4078105559890755</v>
      </c>
      <c r="BS51" s="18">
        <f t="shared" si="128"/>
        <v>1.3152473719640287</v>
      </c>
      <c r="BT51" s="18">
        <f t="shared" si="128"/>
        <v>1.4780197772739008</v>
      </c>
      <c r="BV51" s="68">
        <f t="shared" si="129"/>
        <v>-12.789811740713189</v>
      </c>
      <c r="BW51" s="69">
        <f t="shared" si="130"/>
        <v>34.560426044449336</v>
      </c>
      <c r="BX51" s="69">
        <f t="shared" si="131"/>
        <v>21.770614303736153</v>
      </c>
      <c r="BZ51" t="str">
        <f t="shared" si="146"/>
        <v>31 Science, engineering and technology associate professionals</v>
      </c>
      <c r="CA51" s="18">
        <f t="shared" si="132"/>
        <v>1.425681668740298</v>
      </c>
      <c r="CB51" s="18">
        <f t="shared" si="132"/>
        <v>1.5791765331636356</v>
      </c>
      <c r="CC51" s="18">
        <f t="shared" si="132"/>
        <v>1.8580840827625738</v>
      </c>
      <c r="CD51" s="18">
        <f t="shared" si="132"/>
        <v>1.8903267686744138</v>
      </c>
      <c r="CE51" s="18">
        <f t="shared" si="132"/>
        <v>2.2328711719373464</v>
      </c>
      <c r="CG51" s="68">
        <f t="shared" si="133"/>
        <v>-22.606608321174903</v>
      </c>
      <c r="CH51" s="69">
        <f t="shared" si="134"/>
        <v>30.772904196749479</v>
      </c>
      <c r="CI51" s="69">
        <f t="shared" si="135"/>
        <v>8.1662958755745745</v>
      </c>
      <c r="CK51" t="str">
        <f t="shared" si="147"/>
        <v>31 Science, engineering and technology associate professionals</v>
      </c>
      <c r="CL51" s="18">
        <f t="shared" si="136"/>
        <v>0.79608420237524347</v>
      </c>
      <c r="CM51" s="18">
        <f t="shared" si="136"/>
        <v>1.0700534505939874</v>
      </c>
      <c r="CN51" s="18">
        <f t="shared" si="136"/>
        <v>1.4190228251185373</v>
      </c>
      <c r="CO51" s="18">
        <f t="shared" si="136"/>
        <v>2.0234970861313646</v>
      </c>
      <c r="CP51" s="18">
        <f t="shared" si="136"/>
        <v>3.4733615255921224</v>
      </c>
      <c r="CR51" s="68">
        <f t="shared" si="137"/>
        <v>130.89123206759695</v>
      </c>
      <c r="CS51" s="69">
        <f t="shared" si="138"/>
        <v>56.336067951773003</v>
      </c>
      <c r="CT51" s="69">
        <f t="shared" si="139"/>
        <v>187.22730001936995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0.51307371346266917</v>
      </c>
      <c r="C52" s="18">
        <f t="shared" si="104"/>
        <v>0.54247901827669154</v>
      </c>
      <c r="D52" s="18">
        <f t="shared" si="104"/>
        <v>0.49442891851492982</v>
      </c>
      <c r="E52" s="18">
        <f t="shared" si="104"/>
        <v>0.7393704369923717</v>
      </c>
      <c r="F52" s="18">
        <f t="shared" si="104"/>
        <v>0.83436592221963757</v>
      </c>
      <c r="H52" s="68">
        <f t="shared" si="105"/>
        <v>146.84695049215853</v>
      </c>
      <c r="I52" s="69">
        <f t="shared" si="106"/>
        <v>116.16079102905337</v>
      </c>
      <c r="J52" s="69">
        <f t="shared" si="107"/>
        <v>263.00774152121187</v>
      </c>
      <c r="L52" t="str">
        <f t="shared" si="140"/>
        <v>32 Health and social care associate professionals</v>
      </c>
      <c r="M52" s="18">
        <f t="shared" si="108"/>
        <v>1.4470309883128207</v>
      </c>
      <c r="N52" s="18">
        <f t="shared" si="108"/>
        <v>1.6288976170161455</v>
      </c>
      <c r="O52" s="18">
        <f t="shared" si="108"/>
        <v>1.5811886768843944</v>
      </c>
      <c r="P52" s="18">
        <f t="shared" si="108"/>
        <v>2.4372929022362748</v>
      </c>
      <c r="Q52" s="18">
        <f t="shared" si="108"/>
        <v>2.6203179573431177</v>
      </c>
      <c r="S52" s="68">
        <f t="shared" si="109"/>
        <v>145.29361438423319</v>
      </c>
      <c r="T52" s="69">
        <f t="shared" si="110"/>
        <v>114.22985985002913</v>
      </c>
      <c r="U52" s="69">
        <f t="shared" si="111"/>
        <v>259.52347423426232</v>
      </c>
      <c r="W52" t="str">
        <f t="shared" si="141"/>
        <v>32 Health and social care associate professionals</v>
      </c>
      <c r="X52" s="18">
        <f t="shared" si="112"/>
        <v>2.0278791880893516</v>
      </c>
      <c r="Y52" s="18">
        <f t="shared" si="112"/>
        <v>2.2925157805618959</v>
      </c>
      <c r="Z52" s="18">
        <f t="shared" si="112"/>
        <v>2.3218329234755046</v>
      </c>
      <c r="AA52" s="18">
        <f t="shared" si="112"/>
        <v>3.6285138840552187</v>
      </c>
      <c r="AB52" s="18">
        <f t="shared" si="112"/>
        <v>3.9542164001694005</v>
      </c>
      <c r="AD52" s="68">
        <f t="shared" si="113"/>
        <v>108.75881746090322</v>
      </c>
      <c r="AE52" s="69">
        <f t="shared" si="114"/>
        <v>110.28526595050792</v>
      </c>
      <c r="AF52" s="69">
        <f t="shared" si="115"/>
        <v>219.04408341141112</v>
      </c>
      <c r="AH52" t="str">
        <f t="shared" si="142"/>
        <v>32 Health and social care associate professionals</v>
      </c>
      <c r="AI52" s="18">
        <f t="shared" si="116"/>
        <v>4.9733146628497362</v>
      </c>
      <c r="AJ52" s="18">
        <f t="shared" si="116"/>
        <v>4.4090946749691637</v>
      </c>
      <c r="AK52" s="18">
        <f t="shared" si="116"/>
        <v>4.2127072855770855</v>
      </c>
      <c r="AL52" s="18">
        <f t="shared" si="116"/>
        <v>4.6800296604222913</v>
      </c>
      <c r="AM52" s="18">
        <f t="shared" si="116"/>
        <v>2.7296619362656935</v>
      </c>
      <c r="AO52" s="68">
        <f t="shared" si="117"/>
        <v>-26.646761149791043</v>
      </c>
      <c r="AP52" s="69">
        <f t="shared" si="118"/>
        <v>43.044934271718475</v>
      </c>
      <c r="AQ52" s="69">
        <f t="shared" si="119"/>
        <v>16.398173121927432</v>
      </c>
      <c r="AS52" t="str">
        <f t="shared" si="143"/>
        <v>32 Health and social care associate professionals</v>
      </c>
      <c r="AT52" s="18">
        <f t="shared" si="120"/>
        <v>1.2023977279535341</v>
      </c>
      <c r="AU52" s="18">
        <f t="shared" si="120"/>
        <v>1.2902474803345862</v>
      </c>
      <c r="AV52" s="18">
        <f t="shared" si="120"/>
        <v>1.4464864468497101</v>
      </c>
      <c r="AW52" s="18">
        <f t="shared" si="120"/>
        <v>2.0027813217464292</v>
      </c>
      <c r="AX52" s="18">
        <f t="shared" si="120"/>
        <v>2.0363261921994309</v>
      </c>
      <c r="AZ52" s="68">
        <f t="shared" si="121"/>
        <v>65.332256297769959</v>
      </c>
      <c r="BA52" s="69">
        <f t="shared" si="122"/>
        <v>83.916012967413792</v>
      </c>
      <c r="BB52" s="69">
        <f t="shared" si="123"/>
        <v>149.24826926518375</v>
      </c>
      <c r="BD52" t="str">
        <f t="shared" si="144"/>
        <v>32 Health and social care associate professionals</v>
      </c>
      <c r="BE52" s="18">
        <f t="shared" si="124"/>
        <v>1.2498985779369969</v>
      </c>
      <c r="BF52" s="18">
        <f t="shared" si="124"/>
        <v>1.539720096055518</v>
      </c>
      <c r="BG52" s="18">
        <f t="shared" si="124"/>
        <v>1.6300954259694485</v>
      </c>
      <c r="BH52" s="18">
        <f t="shared" si="124"/>
        <v>2.6191646544032987</v>
      </c>
      <c r="BI52" s="18">
        <f t="shared" si="124"/>
        <v>3.2418607606516394</v>
      </c>
      <c r="BK52" s="68">
        <f t="shared" si="125"/>
        <v>95.087062122075366</v>
      </c>
      <c r="BL52" s="69">
        <f t="shared" si="126"/>
        <v>98.803808625313224</v>
      </c>
      <c r="BM52" s="69">
        <f t="shared" si="127"/>
        <v>193.89087074738859</v>
      </c>
      <c r="BO52" t="str">
        <f t="shared" si="145"/>
        <v>32 Health and social care associate professionals</v>
      </c>
      <c r="BP52" s="18">
        <f t="shared" si="128"/>
        <v>1.0173019248178901</v>
      </c>
      <c r="BQ52" s="18">
        <f t="shared" si="128"/>
        <v>1.1292762229521558</v>
      </c>
      <c r="BR52" s="18">
        <f t="shared" si="128"/>
        <v>1.2408750697847013</v>
      </c>
      <c r="BS52" s="18">
        <f t="shared" si="128"/>
        <v>1.8919187428409066</v>
      </c>
      <c r="BT52" s="18">
        <f t="shared" si="128"/>
        <v>1.9819512518944962</v>
      </c>
      <c r="BV52" s="68">
        <f t="shared" si="129"/>
        <v>32.677141136760071</v>
      </c>
      <c r="BW52" s="69">
        <f t="shared" si="130"/>
        <v>71.586202639646501</v>
      </c>
      <c r="BX52" s="69">
        <f t="shared" si="131"/>
        <v>104.26334377640659</v>
      </c>
      <c r="BZ52" t="str">
        <f t="shared" si="146"/>
        <v>32 Health and social care associate professionals</v>
      </c>
      <c r="CA52" s="18">
        <f t="shared" si="132"/>
        <v>0.61618442383042893</v>
      </c>
      <c r="CB52" s="18">
        <f t="shared" si="132"/>
        <v>0.64872308822214575</v>
      </c>
      <c r="CC52" s="18">
        <f t="shared" si="132"/>
        <v>0.63281571243771262</v>
      </c>
      <c r="CD52" s="18">
        <f t="shared" si="132"/>
        <v>0.93834894516392364</v>
      </c>
      <c r="CE52" s="18">
        <f t="shared" si="132"/>
        <v>0.95100987657785008</v>
      </c>
      <c r="CG52" s="68">
        <f t="shared" si="133"/>
        <v>-3.2138200137082631</v>
      </c>
      <c r="CH52" s="69">
        <f t="shared" si="134"/>
        <v>53.925907447661103</v>
      </c>
      <c r="CI52" s="69">
        <f t="shared" si="135"/>
        <v>50.712087433952831</v>
      </c>
      <c r="CK52" t="str">
        <f t="shared" si="147"/>
        <v>32 Health and social care associate professionals</v>
      </c>
      <c r="CL52" s="18">
        <f t="shared" si="136"/>
        <v>0.26113635981781419</v>
      </c>
      <c r="CM52" s="18">
        <f t="shared" si="136"/>
        <v>0.34010693010691639</v>
      </c>
      <c r="CN52" s="18">
        <f t="shared" si="136"/>
        <v>0.40589160462757057</v>
      </c>
      <c r="CO52" s="18">
        <f t="shared" si="136"/>
        <v>0.82709712589951778</v>
      </c>
      <c r="CP52" s="18">
        <f t="shared" si="136"/>
        <v>1.5347288163491593</v>
      </c>
      <c r="CR52" s="68">
        <f t="shared" si="137"/>
        <v>256.67150319323582</v>
      </c>
      <c r="CS52" s="69">
        <f t="shared" si="138"/>
        <v>92.210267747399442</v>
      </c>
      <c r="CT52" s="69">
        <f t="shared" si="139"/>
        <v>348.88177094063531</v>
      </c>
    </row>
    <row r="53" spans="1:98" x14ac:dyDescent="0.2">
      <c r="A53" t="str">
        <f t="shared" si="103"/>
        <v>33 Protective service occupations</v>
      </c>
      <c r="B53" s="18">
        <f t="shared" si="104"/>
        <v>0.28080048886260933</v>
      </c>
      <c r="C53" s="18">
        <f t="shared" si="104"/>
        <v>0.22636212066566591</v>
      </c>
      <c r="D53" s="18">
        <f t="shared" si="104"/>
        <v>0.24373039893041765</v>
      </c>
      <c r="E53" s="18">
        <f t="shared" si="104"/>
        <v>0.22341468648075583</v>
      </c>
      <c r="F53" s="18">
        <f t="shared" si="104"/>
        <v>0.24260286516949919</v>
      </c>
      <c r="H53" s="68">
        <f t="shared" si="105"/>
        <v>45.599974470801037</v>
      </c>
      <c r="I53" s="69">
        <f t="shared" si="106"/>
        <v>40.245611602972694</v>
      </c>
      <c r="J53" s="69">
        <f t="shared" si="107"/>
        <v>85.845586073773745</v>
      </c>
      <c r="L53" t="str">
        <f t="shared" si="140"/>
        <v>33 Protective service occupations</v>
      </c>
      <c r="M53" s="18">
        <f t="shared" si="108"/>
        <v>0.68058546752973259</v>
      </c>
      <c r="N53" s="18">
        <f t="shared" si="108"/>
        <v>0.61337765521626741</v>
      </c>
      <c r="O53" s="18">
        <f t="shared" si="108"/>
        <v>0.69249520513584883</v>
      </c>
      <c r="P53" s="18">
        <f t="shared" si="108"/>
        <v>0.55479177012601577</v>
      </c>
      <c r="Q53" s="18">
        <f t="shared" si="108"/>
        <v>0.60233836910490302</v>
      </c>
      <c r="S53" s="68">
        <f t="shared" si="109"/>
        <v>28.747766329585168</v>
      </c>
      <c r="T53" s="69">
        <f t="shared" si="110"/>
        <v>34.816176800896244</v>
      </c>
      <c r="U53" s="69">
        <f t="shared" si="111"/>
        <v>63.563943130481412</v>
      </c>
      <c r="W53" t="str">
        <f t="shared" si="141"/>
        <v>33 Protective service occupations</v>
      </c>
      <c r="X53" s="18">
        <f t="shared" si="112"/>
        <v>1.3736402007241906</v>
      </c>
      <c r="Y53" s="18">
        <f t="shared" si="112"/>
        <v>1.3608516943227751</v>
      </c>
      <c r="Z53" s="18">
        <f t="shared" si="112"/>
        <v>1.4723101381971149</v>
      </c>
      <c r="AA53" s="18">
        <f t="shared" si="112"/>
        <v>1.2575353034739243</v>
      </c>
      <c r="AB53" s="18">
        <f t="shared" si="112"/>
        <v>1.4093951562327161</v>
      </c>
      <c r="AD53" s="68">
        <f t="shared" si="113"/>
        <v>17.340742563671967</v>
      </c>
      <c r="AE53" s="69">
        <f t="shared" si="114"/>
        <v>41.616498567496073</v>
      </c>
      <c r="AF53" s="69">
        <f t="shared" si="115"/>
        <v>58.95724113116804</v>
      </c>
      <c r="AH53" t="str">
        <f t="shared" si="142"/>
        <v>33 Protective service occupations</v>
      </c>
      <c r="AI53" s="18">
        <f t="shared" si="116"/>
        <v>1.3118049871313509</v>
      </c>
      <c r="AJ53" s="18">
        <f t="shared" si="116"/>
        <v>1.3060542846484813</v>
      </c>
      <c r="AK53" s="18">
        <f t="shared" si="116"/>
        <v>1.4178616935576447</v>
      </c>
      <c r="AL53" s="18">
        <f t="shared" si="116"/>
        <v>1.2746978666089201</v>
      </c>
      <c r="AM53" s="18">
        <f t="shared" si="116"/>
        <v>1.3911251139755145</v>
      </c>
      <c r="AO53" s="68">
        <f t="shared" si="117"/>
        <v>11.071857858232976</v>
      </c>
      <c r="AP53" s="69">
        <f t="shared" si="118"/>
        <v>36.26863339676067</v>
      </c>
      <c r="AQ53" s="69">
        <f t="shared" si="119"/>
        <v>47.340491254993644</v>
      </c>
      <c r="AS53" t="str">
        <f t="shared" si="143"/>
        <v>33 Protective service occupations</v>
      </c>
      <c r="AT53" s="18">
        <f t="shared" si="120"/>
        <v>1.2635068232173055</v>
      </c>
      <c r="AU53" s="18">
        <f t="shared" si="120"/>
        <v>1.0460044176818863</v>
      </c>
      <c r="AV53" s="18">
        <f t="shared" si="120"/>
        <v>1.1066713695370498</v>
      </c>
      <c r="AW53" s="18">
        <f t="shared" si="120"/>
        <v>0.83365518364597735</v>
      </c>
      <c r="AX53" s="18">
        <f t="shared" si="120"/>
        <v>0.76519758327067133</v>
      </c>
      <c r="AZ53" s="68">
        <f t="shared" si="121"/>
        <v>-18.795606098154789</v>
      </c>
      <c r="BA53" s="69">
        <f t="shared" si="122"/>
        <v>28.447121598531222</v>
      </c>
      <c r="BB53" s="69">
        <f t="shared" si="123"/>
        <v>9.6515155003764335</v>
      </c>
      <c r="BD53" t="str">
        <f t="shared" si="144"/>
        <v>33 Protective service occupations</v>
      </c>
      <c r="BE53" s="18">
        <f t="shared" si="124"/>
        <v>1.2235104551998917</v>
      </c>
      <c r="BF53" s="18">
        <f t="shared" si="124"/>
        <v>1.0335072202764262</v>
      </c>
      <c r="BG53" s="18">
        <f t="shared" si="124"/>
        <v>1.1013437112191038</v>
      </c>
      <c r="BH53" s="18">
        <f t="shared" si="124"/>
        <v>0.95369361677210884</v>
      </c>
      <c r="BI53" s="18">
        <f t="shared" si="124"/>
        <v>0.87211220739476492</v>
      </c>
      <c r="BK53" s="68">
        <f t="shared" si="125"/>
        <v>-22.322251514446691</v>
      </c>
      <c r="BL53" s="69">
        <f t="shared" si="126"/>
        <v>20.985883809036622</v>
      </c>
      <c r="BM53" s="69">
        <f t="shared" si="127"/>
        <v>-1.3363677054100673</v>
      </c>
      <c r="BO53" t="str">
        <f t="shared" si="145"/>
        <v>33 Protective service occupations</v>
      </c>
      <c r="BP53" s="18">
        <f t="shared" si="128"/>
        <v>1.3634057404148674</v>
      </c>
      <c r="BQ53" s="18">
        <f t="shared" si="128"/>
        <v>1.3396763624337917</v>
      </c>
      <c r="BR53" s="18">
        <f t="shared" si="128"/>
        <v>1.3888290888898445</v>
      </c>
      <c r="BS53" s="18">
        <f t="shared" si="128"/>
        <v>1.1889524407617837</v>
      </c>
      <c r="BT53" s="18">
        <f t="shared" si="128"/>
        <v>1.1115957925486868</v>
      </c>
      <c r="BV53" s="68">
        <f t="shared" si="129"/>
        <v>-33.514140725829101</v>
      </c>
      <c r="BW53" s="69">
        <f t="shared" si="130"/>
        <v>22.561562365724981</v>
      </c>
      <c r="BX53" s="69">
        <f t="shared" si="131"/>
        <v>-10.95257836010412</v>
      </c>
      <c r="BZ53" t="str">
        <f t="shared" si="146"/>
        <v>33 Protective service occupations</v>
      </c>
      <c r="CA53" s="18">
        <f t="shared" si="132"/>
        <v>1.1275497747837144</v>
      </c>
      <c r="CB53" s="18">
        <f t="shared" si="132"/>
        <v>1.0614198125667926</v>
      </c>
      <c r="CC53" s="18">
        <f t="shared" si="132"/>
        <v>1.1929178364261934</v>
      </c>
      <c r="CD53" s="18">
        <f t="shared" si="132"/>
        <v>1.0729371716600222</v>
      </c>
      <c r="CE53" s="18">
        <f t="shared" si="132"/>
        <v>1.3314579789846586</v>
      </c>
      <c r="CG53" s="68">
        <f t="shared" si="133"/>
        <v>-28.117610028119604</v>
      </c>
      <c r="CH53" s="69">
        <f t="shared" si="134"/>
        <v>29.144096592164733</v>
      </c>
      <c r="CI53" s="69">
        <f t="shared" si="135"/>
        <v>1.0264865640451259</v>
      </c>
      <c r="CK53" t="str">
        <f t="shared" si="147"/>
        <v>33 Protective service occupations</v>
      </c>
      <c r="CL53" s="18">
        <f t="shared" si="136"/>
        <v>0.53068610900697644</v>
      </c>
      <c r="CM53" s="18">
        <f t="shared" si="136"/>
        <v>0.45244978379516038</v>
      </c>
      <c r="CN53" s="18">
        <f t="shared" si="136"/>
        <v>0.49564712081181578</v>
      </c>
      <c r="CO53" s="18">
        <f t="shared" si="136"/>
        <v>0.30305305005248756</v>
      </c>
      <c r="CP53" s="18">
        <f t="shared" si="136"/>
        <v>0.34555491388678966</v>
      </c>
      <c r="CR53" s="68">
        <f t="shared" si="137"/>
        <v>-34.235530903119333</v>
      </c>
      <c r="CS53" s="69">
        <f t="shared" si="138"/>
        <v>12.57004432687159</v>
      </c>
      <c r="CT53" s="69">
        <f t="shared" si="139"/>
        <v>-21.665486576247737</v>
      </c>
    </row>
    <row r="54" spans="1:98" x14ac:dyDescent="0.2">
      <c r="A54" t="str">
        <f t="shared" si="103"/>
        <v>34 Culture, media and sports occupations</v>
      </c>
      <c r="B54" s="18">
        <f t="shared" si="104"/>
        <v>1.7754896305683106</v>
      </c>
      <c r="C54" s="18">
        <f t="shared" si="104"/>
        <v>1.7988865522236379</v>
      </c>
      <c r="D54" s="18">
        <f t="shared" si="104"/>
        <v>1.8256892242793608</v>
      </c>
      <c r="E54" s="18">
        <f t="shared" si="104"/>
        <v>1.6950149221094508</v>
      </c>
      <c r="F54" s="18">
        <f t="shared" si="104"/>
        <v>1.6648364939401041</v>
      </c>
      <c r="H54" s="68">
        <f t="shared" si="105"/>
        <v>33.388935747200136</v>
      </c>
      <c r="I54" s="69">
        <f t="shared" si="106"/>
        <v>62.257229193847905</v>
      </c>
      <c r="J54" s="69">
        <f t="shared" si="107"/>
        <v>95.646164941048056</v>
      </c>
      <c r="L54" t="str">
        <f t="shared" si="140"/>
        <v>34 Culture, media and sports occupations</v>
      </c>
      <c r="M54" s="18">
        <f t="shared" si="108"/>
        <v>4.4287608837289287</v>
      </c>
      <c r="N54" s="18">
        <f t="shared" si="108"/>
        <v>3.6815648697183843</v>
      </c>
      <c r="O54" s="18">
        <f t="shared" si="108"/>
        <v>4.0769737476232404</v>
      </c>
      <c r="P54" s="18">
        <f t="shared" si="108"/>
        <v>3.6540221475813093</v>
      </c>
      <c r="Q54" s="18">
        <f t="shared" si="108"/>
        <v>3.667207889368882</v>
      </c>
      <c r="S54" s="68">
        <f t="shared" si="109"/>
        <v>33.141535218866771</v>
      </c>
      <c r="T54" s="69">
        <f t="shared" si="110"/>
        <v>59.308178007299702</v>
      </c>
      <c r="U54" s="69">
        <f t="shared" si="111"/>
        <v>92.44971322616648</v>
      </c>
      <c r="W54" t="str">
        <f t="shared" si="141"/>
        <v>34 Culture, media and sports occupations</v>
      </c>
      <c r="X54" s="18">
        <f t="shared" si="112"/>
        <v>4.8697323434123705</v>
      </c>
      <c r="Y54" s="18">
        <f t="shared" si="112"/>
        <v>4.0563925533877159</v>
      </c>
      <c r="Z54" s="18">
        <f t="shared" si="112"/>
        <v>4.1279106849157801</v>
      </c>
      <c r="AA54" s="18">
        <f t="shared" si="112"/>
        <v>3.5589099695578059</v>
      </c>
      <c r="AB54" s="18">
        <f t="shared" si="112"/>
        <v>3.3734954307016332</v>
      </c>
      <c r="AD54" s="68">
        <f t="shared" si="113"/>
        <v>0.17634786554814405</v>
      </c>
      <c r="AE54" s="69">
        <f t="shared" si="114"/>
        <v>46.579449093398772</v>
      </c>
      <c r="AF54" s="69">
        <f t="shared" si="115"/>
        <v>46.755796958946917</v>
      </c>
      <c r="AH54" t="str">
        <f t="shared" si="142"/>
        <v>34 Culture, media and sports occupations</v>
      </c>
      <c r="AI54" s="18">
        <f t="shared" si="116"/>
        <v>1.9125196443302259</v>
      </c>
      <c r="AJ54" s="18">
        <f t="shared" si="116"/>
        <v>1.7713912527416049</v>
      </c>
      <c r="AK54" s="18">
        <f t="shared" si="116"/>
        <v>2.002401722485208</v>
      </c>
      <c r="AL54" s="18">
        <f t="shared" si="116"/>
        <v>1.740801044552619</v>
      </c>
      <c r="AM54" s="18">
        <f t="shared" si="116"/>
        <v>1.8958211909249616</v>
      </c>
      <c r="AO54" s="68">
        <f t="shared" si="117"/>
        <v>7.181018019192285</v>
      </c>
      <c r="AP54" s="69">
        <f t="shared" si="118"/>
        <v>43.225600886587479</v>
      </c>
      <c r="AQ54" s="69">
        <f t="shared" si="119"/>
        <v>50.406618905779766</v>
      </c>
      <c r="AS54" t="str">
        <f t="shared" si="143"/>
        <v>34 Culture, media and sports occupations</v>
      </c>
      <c r="AT54" s="18">
        <f t="shared" si="120"/>
        <v>2.808243636920138</v>
      </c>
      <c r="AU54" s="18">
        <f t="shared" si="120"/>
        <v>2.2667815348639011</v>
      </c>
      <c r="AV54" s="18">
        <f t="shared" si="120"/>
        <v>2.2090619056458616</v>
      </c>
      <c r="AW54" s="18">
        <f t="shared" si="120"/>
        <v>1.8257522331713165</v>
      </c>
      <c r="AX54" s="18">
        <f t="shared" si="120"/>
        <v>1.5794124687503586</v>
      </c>
      <c r="AZ54" s="68">
        <f t="shared" si="121"/>
        <v>-16.032293736582805</v>
      </c>
      <c r="BA54" s="69">
        <f t="shared" si="122"/>
        <v>39.523838995000951</v>
      </c>
      <c r="BB54" s="69">
        <f t="shared" si="123"/>
        <v>23.491545258418146</v>
      </c>
      <c r="BD54" t="str">
        <f t="shared" si="144"/>
        <v>34 Culture, media and sports occupations</v>
      </c>
      <c r="BE54" s="18">
        <f t="shared" si="124"/>
        <v>1.9376065272265102</v>
      </c>
      <c r="BF54" s="18">
        <f t="shared" si="124"/>
        <v>1.5137036574520575</v>
      </c>
      <c r="BG54" s="18">
        <f t="shared" si="124"/>
        <v>1.6235501042063709</v>
      </c>
      <c r="BH54" s="18">
        <f t="shared" si="124"/>
        <v>1.394123604783194</v>
      </c>
      <c r="BI54" s="18">
        <f t="shared" si="124"/>
        <v>1.3785079721641085</v>
      </c>
      <c r="BK54" s="68">
        <f t="shared" si="125"/>
        <v>-16.710409702572516</v>
      </c>
      <c r="BL54" s="69">
        <f t="shared" si="126"/>
        <v>31.011287967012258</v>
      </c>
      <c r="BM54" s="69">
        <f t="shared" si="127"/>
        <v>14.300878264439742</v>
      </c>
      <c r="BO54" t="str">
        <f t="shared" si="145"/>
        <v>34 Culture, media and sports occupations</v>
      </c>
      <c r="BP54" s="18">
        <f t="shared" si="128"/>
        <v>1.2211301114018462</v>
      </c>
      <c r="BQ54" s="18">
        <f t="shared" si="128"/>
        <v>0.93609220907187995</v>
      </c>
      <c r="BR54" s="18">
        <f t="shared" si="128"/>
        <v>0.92426518115238721</v>
      </c>
      <c r="BS54" s="18">
        <f t="shared" si="128"/>
        <v>0.71186903964770865</v>
      </c>
      <c r="BT54" s="18">
        <f t="shared" si="128"/>
        <v>0.50857304359995648</v>
      </c>
      <c r="BV54" s="68">
        <f t="shared" si="129"/>
        <v>-54.292450275206114</v>
      </c>
      <c r="BW54" s="69">
        <f t="shared" si="130"/>
        <v>25.361614341507526</v>
      </c>
      <c r="BX54" s="69">
        <f t="shared" si="131"/>
        <v>-28.930835933698589</v>
      </c>
      <c r="BZ54" t="str">
        <f t="shared" si="146"/>
        <v>34 Culture, media and sports occupations</v>
      </c>
      <c r="CA54" s="18">
        <f t="shared" si="132"/>
        <v>1.2924386143065025</v>
      </c>
      <c r="CB54" s="18">
        <f t="shared" si="132"/>
        <v>1.1386526893304427</v>
      </c>
      <c r="CC54" s="18">
        <f t="shared" si="132"/>
        <v>1.193460933920399</v>
      </c>
      <c r="CD54" s="18">
        <f t="shared" si="132"/>
        <v>0.96165486037283388</v>
      </c>
      <c r="CE54" s="18">
        <f t="shared" si="132"/>
        <v>0.86420977238394847</v>
      </c>
      <c r="CG54" s="68">
        <f t="shared" si="133"/>
        <v>-53.36451033208828</v>
      </c>
      <c r="CH54" s="69">
        <f t="shared" si="134"/>
        <v>24.416240106624716</v>
      </c>
      <c r="CI54" s="69">
        <f t="shared" si="135"/>
        <v>-28.948270225463556</v>
      </c>
      <c r="CK54" t="str">
        <f t="shared" si="147"/>
        <v>34 Culture, media and sports occupations</v>
      </c>
      <c r="CL54" s="18">
        <f t="shared" si="136"/>
        <v>1.1072652199897317</v>
      </c>
      <c r="CM54" s="18">
        <f t="shared" si="136"/>
        <v>1.1579864559921418</v>
      </c>
      <c r="CN54" s="18">
        <f t="shared" si="136"/>
        <v>1.280472093117911</v>
      </c>
      <c r="CO54" s="18">
        <f t="shared" si="136"/>
        <v>1.4886249949253627</v>
      </c>
      <c r="CP54" s="18">
        <f t="shared" si="136"/>
        <v>2.0103397686285431</v>
      </c>
      <c r="CR54" s="68">
        <f t="shared" si="137"/>
        <v>48.096972087744334</v>
      </c>
      <c r="CS54" s="69">
        <f t="shared" si="138"/>
        <v>36.055808531296194</v>
      </c>
      <c r="CT54" s="69">
        <f t="shared" si="139"/>
        <v>84.152780619040527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5.9703672384011721</v>
      </c>
      <c r="C55" s="18">
        <f t="shared" si="148"/>
        <v>5.812821333708059</v>
      </c>
      <c r="D55" s="18">
        <f t="shared" si="148"/>
        <v>6.1839227753748229</v>
      </c>
      <c r="E55" s="18">
        <f t="shared" si="148"/>
        <v>6.2792231671139671</v>
      </c>
      <c r="F55" s="18">
        <f t="shared" si="148"/>
        <v>6.6032954001208299</v>
      </c>
      <c r="H55" s="68">
        <f t="shared" si="105"/>
        <v>56.196659291367922</v>
      </c>
      <c r="I55" s="69">
        <f t="shared" si="106"/>
        <v>62.669469972270832</v>
      </c>
      <c r="J55" s="69">
        <f t="shared" si="107"/>
        <v>118.86612926363878</v>
      </c>
      <c r="L55" t="str">
        <f t="shared" si="140"/>
        <v>35 Business and public service associate professionals</v>
      </c>
      <c r="M55" s="18">
        <f t="shared" ref="M55:Q64" si="149">M18/M$35*100</f>
        <v>8.3395578858970651</v>
      </c>
      <c r="N55" s="18">
        <f t="shared" si="149"/>
        <v>8.1785411185123369</v>
      </c>
      <c r="O55" s="18">
        <f t="shared" si="149"/>
        <v>8.0834113432636148</v>
      </c>
      <c r="P55" s="18">
        <f t="shared" si="149"/>
        <v>7.9868742338760619</v>
      </c>
      <c r="Q55" s="18">
        <f t="shared" si="149"/>
        <v>7.8540595629738172</v>
      </c>
      <c r="S55" s="68">
        <f t="shared" si="109"/>
        <v>43.818732240979443</v>
      </c>
      <c r="T55" s="69">
        <f t="shared" si="110"/>
        <v>60.5633451651169</v>
      </c>
      <c r="U55" s="69">
        <f t="shared" si="111"/>
        <v>104.38207740609633</v>
      </c>
      <c r="W55" t="str">
        <f t="shared" si="141"/>
        <v>35 Business and public service associate professionals</v>
      </c>
      <c r="X55" s="18">
        <f t="shared" ref="X55:AB64" si="150">X18/X$35*100</f>
        <v>8.9595733528478796</v>
      </c>
      <c r="Y55" s="18">
        <f t="shared" si="150"/>
        <v>8.7502110875214818</v>
      </c>
      <c r="Z55" s="18">
        <f t="shared" si="150"/>
        <v>8.7417448250534573</v>
      </c>
      <c r="AA55" s="18">
        <f t="shared" si="150"/>
        <v>8.4264997302728872</v>
      </c>
      <c r="AB55" s="18">
        <f t="shared" si="150"/>
        <v>7.9790636347824559</v>
      </c>
      <c r="AD55" s="68">
        <f t="shared" si="113"/>
        <v>11.884303796538997</v>
      </c>
      <c r="AE55" s="69">
        <f t="shared" si="114"/>
        <v>53.138463718862539</v>
      </c>
      <c r="AF55" s="69">
        <f t="shared" si="115"/>
        <v>65.02276751540154</v>
      </c>
      <c r="AH55" t="str">
        <f t="shared" si="142"/>
        <v>35 Business and public service associate professionals</v>
      </c>
      <c r="AI55" s="18">
        <f t="shared" ref="AI55:AM64" si="151">AI18/AI$35*100</f>
        <v>8.1758767176276148</v>
      </c>
      <c r="AJ55" s="18">
        <f t="shared" si="151"/>
        <v>8.3722491381744177</v>
      </c>
      <c r="AK55" s="18">
        <f t="shared" si="151"/>
        <v>8.7417112773662318</v>
      </c>
      <c r="AL55" s="18">
        <f t="shared" si="151"/>
        <v>8.9817491881981546</v>
      </c>
      <c r="AM55" s="18">
        <f t="shared" si="151"/>
        <v>9.1063681349043168</v>
      </c>
      <c r="AO55" s="68">
        <f t="shared" si="117"/>
        <v>17.928957465788887</v>
      </c>
      <c r="AP55" s="69">
        <f t="shared" si="118"/>
        <v>52.366968139824074</v>
      </c>
      <c r="AQ55" s="69">
        <f t="shared" si="119"/>
        <v>70.295925605612965</v>
      </c>
      <c r="AS55" t="str">
        <f t="shared" si="143"/>
        <v>35 Business and public service associate professionals</v>
      </c>
      <c r="AT55" s="18">
        <f t="shared" ref="AT55:AX64" si="152">AT18/AT$35*100</f>
        <v>7.664980436146454</v>
      </c>
      <c r="AU55" s="18">
        <f t="shared" si="152"/>
        <v>7.5040046766664359</v>
      </c>
      <c r="AV55" s="18">
        <f t="shared" si="152"/>
        <v>7.6727079639880928</v>
      </c>
      <c r="AW55" s="18">
        <f t="shared" si="152"/>
        <v>7.5959230308651522</v>
      </c>
      <c r="AX55" s="18">
        <f t="shared" si="152"/>
        <v>7.4532399908577256</v>
      </c>
      <c r="AZ55" s="68">
        <f t="shared" si="121"/>
        <v>14.083030960456371</v>
      </c>
      <c r="BA55" s="69">
        <f t="shared" si="122"/>
        <v>50.594936228155959</v>
      </c>
      <c r="BB55" s="69">
        <f t="shared" si="123"/>
        <v>64.677967188612328</v>
      </c>
      <c r="BD55" t="str">
        <f t="shared" si="144"/>
        <v>35 Business and public service associate professionals</v>
      </c>
      <c r="BE55" s="18">
        <f t="shared" ref="BE55:BI64" si="153">BE18/BE$35*100</f>
        <v>6.0804595641819459</v>
      </c>
      <c r="BF55" s="18">
        <f t="shared" si="153"/>
        <v>6.0483883659972353</v>
      </c>
      <c r="BG55" s="18">
        <f t="shared" si="153"/>
        <v>6.4303139589167486</v>
      </c>
      <c r="BH55" s="18">
        <f t="shared" si="153"/>
        <v>6.2455976640208108</v>
      </c>
      <c r="BI55" s="18">
        <f t="shared" si="153"/>
        <v>6.2359381503097611</v>
      </c>
      <c r="BK55" s="68">
        <f t="shared" si="125"/>
        <v>-4.8701611790916219</v>
      </c>
      <c r="BL55" s="69">
        <f t="shared" si="126"/>
        <v>41.488982345859718</v>
      </c>
      <c r="BM55" s="69">
        <f t="shared" si="127"/>
        <v>36.618821166768086</v>
      </c>
      <c r="BO55" t="str">
        <f t="shared" si="145"/>
        <v>35 Business and public service associate professionals</v>
      </c>
      <c r="BP55" s="18">
        <f t="shared" ref="BP55:BT64" si="154">BP18/BP$35*100</f>
        <v>5.1223924830903735</v>
      </c>
      <c r="BQ55" s="18">
        <f t="shared" si="154"/>
        <v>5.1148497711417154</v>
      </c>
      <c r="BR55" s="18">
        <f t="shared" si="154"/>
        <v>5.3914019190022762</v>
      </c>
      <c r="BS55" s="18">
        <f t="shared" si="154"/>
        <v>5.263372736235735</v>
      </c>
      <c r="BT55" s="18">
        <f t="shared" si="154"/>
        <v>5.2521576635799141</v>
      </c>
      <c r="BV55" s="68">
        <f t="shared" si="129"/>
        <v>-19.077881908688919</v>
      </c>
      <c r="BW55" s="69">
        <f t="shared" si="130"/>
        <v>35.16015342360668</v>
      </c>
      <c r="BX55" s="69">
        <f t="shared" si="131"/>
        <v>16.082271514917757</v>
      </c>
      <c r="BZ55" t="str">
        <f t="shared" si="146"/>
        <v>35 Business and public service associate professionals</v>
      </c>
      <c r="CA55" s="18">
        <f t="shared" ref="CA55:CE64" si="155">CA18/CA$35*100</f>
        <v>4.5630496235098548</v>
      </c>
      <c r="CB55" s="18">
        <f t="shared" si="155"/>
        <v>4.5949415112537695</v>
      </c>
      <c r="CC55" s="18">
        <f t="shared" si="155"/>
        <v>4.86388823048825</v>
      </c>
      <c r="CD55" s="18">
        <f t="shared" si="155"/>
        <v>4.793374806001693</v>
      </c>
      <c r="CE55" s="18">
        <f t="shared" si="155"/>
        <v>4.5538412629358671</v>
      </c>
      <c r="CG55" s="68">
        <f t="shared" si="133"/>
        <v>-39.70242070879091</v>
      </c>
      <c r="CH55" s="69">
        <f t="shared" si="134"/>
        <v>28.836851364706799</v>
      </c>
      <c r="CI55" s="69">
        <f t="shared" si="135"/>
        <v>-10.865569344084106</v>
      </c>
      <c r="CK55" t="str">
        <f t="shared" si="147"/>
        <v>35 Business and public service associate professionals</v>
      </c>
      <c r="CL55" s="18">
        <f t="shared" ref="CL55:CP64" si="156">CL18/CL$35*100</f>
        <v>2.6302206231884626</v>
      </c>
      <c r="CM55" s="18">
        <f t="shared" si="156"/>
        <v>2.9306050938099419</v>
      </c>
      <c r="CN55" s="18">
        <f t="shared" si="156"/>
        <v>3.3681340607332242</v>
      </c>
      <c r="CO55" s="18">
        <f t="shared" si="156"/>
        <v>3.7863341396871824</v>
      </c>
      <c r="CP55" s="18">
        <f t="shared" si="156"/>
        <v>5.1368338704024703</v>
      </c>
      <c r="CR55" s="68">
        <f t="shared" si="137"/>
        <v>43.864282583219016</v>
      </c>
      <c r="CS55" s="69">
        <f t="shared" si="138"/>
        <v>34.240688373191588</v>
      </c>
      <c r="CT55" s="69">
        <f t="shared" si="139"/>
        <v>78.104970956410597</v>
      </c>
    </row>
    <row r="56" spans="1:98" x14ac:dyDescent="0.2">
      <c r="A56" t="str">
        <f t="shared" si="103"/>
        <v>41 Administrative occupations</v>
      </c>
      <c r="B56" s="18">
        <f t="shared" si="148"/>
        <v>3.0387198701917155</v>
      </c>
      <c r="C56" s="18">
        <f t="shared" si="148"/>
        <v>2.8033645921600354</v>
      </c>
      <c r="D56" s="18">
        <f t="shared" si="148"/>
        <v>3.1310505291346469</v>
      </c>
      <c r="E56" s="18">
        <f t="shared" si="148"/>
        <v>3.3549050699222969</v>
      </c>
      <c r="F56" s="18">
        <f t="shared" si="148"/>
        <v>3.7343638295853308</v>
      </c>
      <c r="H56" s="68">
        <f t="shared" si="105"/>
        <v>74.462312219678935</v>
      </c>
      <c r="I56" s="69">
        <f t="shared" si="106"/>
        <v>74.837654349012269</v>
      </c>
      <c r="J56" s="69">
        <f t="shared" si="107"/>
        <v>149.29996656869119</v>
      </c>
      <c r="L56" t="str">
        <f t="shared" si="140"/>
        <v>41 Administrative occupations</v>
      </c>
      <c r="M56" s="18">
        <f t="shared" si="149"/>
        <v>4.9439435076648479</v>
      </c>
      <c r="N56" s="18">
        <f t="shared" si="149"/>
        <v>4.7325109399183356</v>
      </c>
      <c r="O56" s="18">
        <f t="shared" si="149"/>
        <v>4.7402008402422711</v>
      </c>
      <c r="P56" s="18">
        <f t="shared" si="149"/>
        <v>5.1212994400356635</v>
      </c>
      <c r="Q56" s="18">
        <f t="shared" si="149"/>
        <v>5.4036952261386944</v>
      </c>
      <c r="S56" s="68">
        <f t="shared" si="109"/>
        <v>68.736893185651581</v>
      </c>
      <c r="T56" s="69">
        <f t="shared" si="110"/>
        <v>74.045684443838269</v>
      </c>
      <c r="U56" s="69">
        <f t="shared" si="111"/>
        <v>142.78257762948985</v>
      </c>
      <c r="W56" t="str">
        <f t="shared" si="141"/>
        <v>41 Administrative occupations</v>
      </c>
      <c r="X56" s="18">
        <f t="shared" si="150"/>
        <v>7.6867948013716383</v>
      </c>
      <c r="Y56" s="18">
        <f t="shared" si="150"/>
        <v>7.3248680906763664</v>
      </c>
      <c r="Z56" s="18">
        <f t="shared" si="150"/>
        <v>7.6293710601124252</v>
      </c>
      <c r="AA56" s="18">
        <f t="shared" si="150"/>
        <v>8.2908768727852156</v>
      </c>
      <c r="AB56" s="18">
        <f t="shared" si="150"/>
        <v>8.7124368342842651</v>
      </c>
      <c r="AD56" s="68">
        <f t="shared" si="113"/>
        <v>39.980088918211784</v>
      </c>
      <c r="AE56" s="69">
        <f t="shared" si="114"/>
        <v>68.020661414216789</v>
      </c>
      <c r="AF56" s="69">
        <f t="shared" si="115"/>
        <v>108.00075033242858</v>
      </c>
      <c r="AH56" t="str">
        <f t="shared" si="142"/>
        <v>41 Administrative occupations</v>
      </c>
      <c r="AI56" s="18">
        <f t="shared" si="151"/>
        <v>10.318977489387333</v>
      </c>
      <c r="AJ56" s="18">
        <f t="shared" si="151"/>
        <v>10.428695009323969</v>
      </c>
      <c r="AK56" s="18">
        <f t="shared" si="151"/>
        <v>11.104614070312428</v>
      </c>
      <c r="AL56" s="18">
        <f t="shared" si="151"/>
        <v>12.407391219152478</v>
      </c>
      <c r="AM56" s="18">
        <f t="shared" si="151"/>
        <v>13.072678352993226</v>
      </c>
      <c r="AO56" s="68">
        <f t="shared" si="117"/>
        <v>33.270129751331275</v>
      </c>
      <c r="AP56" s="69">
        <f t="shared" si="118"/>
        <v>68.926547172257926</v>
      </c>
      <c r="AQ56" s="69">
        <f t="shared" si="119"/>
        <v>102.19667692358921</v>
      </c>
      <c r="AS56" t="str">
        <f t="shared" si="143"/>
        <v>41 Administrative occupations</v>
      </c>
      <c r="AT56" s="18">
        <f t="shared" si="152"/>
        <v>9.6305550996547886</v>
      </c>
      <c r="AU56" s="18">
        <f t="shared" si="152"/>
        <v>9.2642385764662887</v>
      </c>
      <c r="AV56" s="18">
        <f t="shared" si="152"/>
        <v>9.733295346646786</v>
      </c>
      <c r="AW56" s="18">
        <f t="shared" si="152"/>
        <v>10.067193900428117</v>
      </c>
      <c r="AX56" s="18">
        <f t="shared" si="152"/>
        <v>10.355158834842287</v>
      </c>
      <c r="AZ56" s="68">
        <f t="shared" si="121"/>
        <v>24.945746760713011</v>
      </c>
      <c r="BA56" s="69">
        <f t="shared" si="122"/>
        <v>61.631464878416644</v>
      </c>
      <c r="BB56" s="69">
        <f t="shared" si="123"/>
        <v>86.577211639129644</v>
      </c>
      <c r="BD56" t="str">
        <f t="shared" si="144"/>
        <v>41 Administrative occupations</v>
      </c>
      <c r="BE56" s="18">
        <f t="shared" si="153"/>
        <v>8.8187491989921636</v>
      </c>
      <c r="BF56" s="18">
        <f t="shared" si="153"/>
        <v>8.259411945730248</v>
      </c>
      <c r="BG56" s="18">
        <f t="shared" si="153"/>
        <v>8.6167658547296639</v>
      </c>
      <c r="BH56" s="18">
        <f t="shared" si="153"/>
        <v>8.3924176823986141</v>
      </c>
      <c r="BI56" s="18">
        <f t="shared" si="153"/>
        <v>6.623453968871214</v>
      </c>
      <c r="BK56" s="68">
        <f t="shared" si="125"/>
        <v>-24.597217898030348</v>
      </c>
      <c r="BL56" s="69">
        <f t="shared" si="126"/>
        <v>44.380450896539479</v>
      </c>
      <c r="BM56" s="69">
        <f t="shared" si="127"/>
        <v>19.783232998509135</v>
      </c>
      <c r="BO56" t="str">
        <f t="shared" si="145"/>
        <v>41 Administrative occupations</v>
      </c>
      <c r="BP56" s="18">
        <f t="shared" si="154"/>
        <v>10.292633589945947</v>
      </c>
      <c r="BQ56" s="18">
        <f t="shared" si="154"/>
        <v>9.0504642874745809</v>
      </c>
      <c r="BR56" s="18">
        <f t="shared" si="154"/>
        <v>9.8635865586224316</v>
      </c>
      <c r="BS56" s="18">
        <f t="shared" si="154"/>
        <v>9.5370029077770404</v>
      </c>
      <c r="BT56" s="18">
        <f t="shared" si="154"/>
        <v>7.583565123841292</v>
      </c>
      <c r="BV56" s="68">
        <f t="shared" si="129"/>
        <v>-36.133994150317186</v>
      </c>
      <c r="BW56" s="69">
        <f t="shared" si="130"/>
        <v>35.62768057801312</v>
      </c>
      <c r="BX56" s="69">
        <f t="shared" si="131"/>
        <v>-0.50631357230406271</v>
      </c>
      <c r="BZ56" t="str">
        <f t="shared" si="146"/>
        <v>41 Administrative occupations</v>
      </c>
      <c r="CA56" s="18">
        <f t="shared" si="155"/>
        <v>8.3854939803288833</v>
      </c>
      <c r="CB56" s="18">
        <f t="shared" si="155"/>
        <v>8.1348257911601447</v>
      </c>
      <c r="CC56" s="18">
        <f t="shared" si="155"/>
        <v>8.0172075348419813</v>
      </c>
      <c r="CD56" s="18">
        <f t="shared" si="155"/>
        <v>6.5652301949500611</v>
      </c>
      <c r="CE56" s="18">
        <f t="shared" si="155"/>
        <v>3.080583897093025</v>
      </c>
      <c r="CG56" s="68">
        <f t="shared" si="133"/>
        <v>-75.253402718480146</v>
      </c>
      <c r="CH56" s="69">
        <f t="shared" si="134"/>
        <v>22.818688115741455</v>
      </c>
      <c r="CI56" s="69">
        <f t="shared" si="135"/>
        <v>-52.434714602738687</v>
      </c>
      <c r="CK56" t="str">
        <f t="shared" si="147"/>
        <v>41 Administrative occupations</v>
      </c>
      <c r="CL56" s="18">
        <f t="shared" si="156"/>
        <v>5.2197092392291244</v>
      </c>
      <c r="CM56" s="18">
        <f t="shared" si="156"/>
        <v>5.4340564430383553</v>
      </c>
      <c r="CN56" s="18">
        <f t="shared" si="156"/>
        <v>5.8513568325952008</v>
      </c>
      <c r="CO56" s="18">
        <f t="shared" si="156"/>
        <v>4.7858305918338075</v>
      </c>
      <c r="CP56" s="18">
        <f t="shared" si="156"/>
        <v>3.8372842911339871</v>
      </c>
      <c r="CR56" s="68">
        <f t="shared" si="137"/>
        <v>-38.139386126734962</v>
      </c>
      <c r="CS56" s="69">
        <f t="shared" si="138"/>
        <v>20.344675381803729</v>
      </c>
      <c r="CT56" s="69">
        <f t="shared" si="139"/>
        <v>-17.794710744931237</v>
      </c>
    </row>
    <row r="57" spans="1:98" x14ac:dyDescent="0.2">
      <c r="A57" t="str">
        <f t="shared" si="103"/>
        <v>42 Secretarial and related occupations</v>
      </c>
      <c r="B57" s="18">
        <f t="shared" si="148"/>
        <v>0.3068515551630937</v>
      </c>
      <c r="C57" s="18">
        <f t="shared" si="148"/>
        <v>0.31797011028644018</v>
      </c>
      <c r="D57" s="18">
        <f t="shared" si="148"/>
        <v>0.29863267397622378</v>
      </c>
      <c r="E57" s="18">
        <f t="shared" si="148"/>
        <v>0.41162831141767253</v>
      </c>
      <c r="F57" s="18">
        <f t="shared" si="148"/>
        <v>0.61070400229416288</v>
      </c>
      <c r="H57" s="68">
        <f t="shared" si="105"/>
        <v>199.13588544703561</v>
      </c>
      <c r="I57" s="69">
        <f t="shared" si="106"/>
        <v>126.73933222342988</v>
      </c>
      <c r="J57" s="69">
        <f t="shared" si="107"/>
        <v>325.87521767046547</v>
      </c>
      <c r="L57" t="str">
        <f t="shared" si="140"/>
        <v>42 Secretarial and related occupations</v>
      </c>
      <c r="M57" s="18">
        <f t="shared" si="149"/>
        <v>0.9985481973511835</v>
      </c>
      <c r="N57" s="18">
        <f t="shared" si="149"/>
        <v>0.91327991757222893</v>
      </c>
      <c r="O57" s="18">
        <f t="shared" si="149"/>
        <v>0.88924607945366629</v>
      </c>
      <c r="P57" s="18">
        <f t="shared" si="149"/>
        <v>1.045421778754642</v>
      </c>
      <c r="Q57" s="18">
        <f t="shared" si="149"/>
        <v>0.98586446620113655</v>
      </c>
      <c r="S57" s="68">
        <f t="shared" si="109"/>
        <v>64.100989372238999</v>
      </c>
      <c r="T57" s="69">
        <f t="shared" si="110"/>
        <v>83.416019436108371</v>
      </c>
      <c r="U57" s="69">
        <f t="shared" si="111"/>
        <v>147.51700880834736</v>
      </c>
      <c r="W57" t="str">
        <f t="shared" si="141"/>
        <v>42 Secretarial and related occupations</v>
      </c>
      <c r="X57" s="18">
        <f t="shared" si="150"/>
        <v>1.6761486351941992</v>
      </c>
      <c r="Y57" s="18">
        <f t="shared" si="150"/>
        <v>1.5141079652982079</v>
      </c>
      <c r="Z57" s="18">
        <f t="shared" si="150"/>
        <v>1.5436757123188432</v>
      </c>
      <c r="AA57" s="18">
        <f t="shared" si="150"/>
        <v>1.8178592475978934</v>
      </c>
      <c r="AB57" s="18">
        <f t="shared" si="150"/>
        <v>2.3838393152866866</v>
      </c>
      <c r="AD57" s="68">
        <f t="shared" si="113"/>
        <v>89.293746618017749</v>
      </c>
      <c r="AE57" s="69">
        <f t="shared" si="114"/>
        <v>86.416230389097535</v>
      </c>
      <c r="AF57" s="69">
        <f t="shared" si="115"/>
        <v>175.70997700711527</v>
      </c>
      <c r="AH57" t="str">
        <f t="shared" si="142"/>
        <v>42 Secretarial and related occupations</v>
      </c>
      <c r="AI57" s="18">
        <f t="shared" si="151"/>
        <v>2.9886204244929595</v>
      </c>
      <c r="AJ57" s="18">
        <f t="shared" si="151"/>
        <v>2.8582382893094804</v>
      </c>
      <c r="AK57" s="18">
        <f t="shared" si="151"/>
        <v>2.9517157468376976</v>
      </c>
      <c r="AL57" s="18">
        <f t="shared" si="151"/>
        <v>3.3929341586778095</v>
      </c>
      <c r="AM57" s="18">
        <f t="shared" si="151"/>
        <v>3.5629064910224022</v>
      </c>
      <c r="AO57" s="68">
        <f t="shared" si="117"/>
        <v>36.647473618955011</v>
      </c>
      <c r="AP57" s="69">
        <f t="shared" si="118"/>
        <v>71.502380640700352</v>
      </c>
      <c r="AQ57" s="69">
        <f t="shared" si="119"/>
        <v>108.14985425965537</v>
      </c>
      <c r="AS57" t="str">
        <f t="shared" si="143"/>
        <v>42 Secretarial and related occupations</v>
      </c>
      <c r="AT57" s="18">
        <f t="shared" si="152"/>
        <v>2.394058088741204</v>
      </c>
      <c r="AU57" s="18">
        <f t="shared" si="152"/>
        <v>2.1194372742701075</v>
      </c>
      <c r="AV57" s="18">
        <f t="shared" si="152"/>
        <v>2.1755406915289046</v>
      </c>
      <c r="AW57" s="18">
        <f t="shared" si="152"/>
        <v>2.3929662840603934</v>
      </c>
      <c r="AX57" s="18">
        <f t="shared" si="152"/>
        <v>2.1421913185154251</v>
      </c>
      <c r="AZ57" s="68">
        <f t="shared" si="121"/>
        <v>15.642017066432617</v>
      </c>
      <c r="BA57" s="69">
        <f t="shared" si="122"/>
        <v>63.831014233010862</v>
      </c>
      <c r="BB57" s="69">
        <f t="shared" si="123"/>
        <v>79.473031299443491</v>
      </c>
      <c r="BD57" t="str">
        <f t="shared" si="144"/>
        <v>42 Secretarial and related occupations</v>
      </c>
      <c r="BE57" s="18">
        <f t="shared" si="153"/>
        <v>2.4147204569242855</v>
      </c>
      <c r="BF57" s="18">
        <f t="shared" si="153"/>
        <v>2.1631387764162353</v>
      </c>
      <c r="BG57" s="18">
        <f t="shared" si="153"/>
        <v>2.160789345707772</v>
      </c>
      <c r="BH57" s="18">
        <f t="shared" si="153"/>
        <v>1.9928383085208465</v>
      </c>
      <c r="BI57" s="18">
        <f t="shared" si="153"/>
        <v>0.37057199747470915</v>
      </c>
      <c r="BK57" s="68">
        <f t="shared" si="125"/>
        <v>-83.176850346408699</v>
      </c>
      <c r="BL57" s="69">
        <f t="shared" si="126"/>
        <v>32.349725875194622</v>
      </c>
      <c r="BM57" s="69">
        <f t="shared" si="127"/>
        <v>-50.82712447121407</v>
      </c>
      <c r="BO57" t="str">
        <f t="shared" si="145"/>
        <v>42 Secretarial and related occupations</v>
      </c>
      <c r="BP57" s="18">
        <f t="shared" si="154"/>
        <v>3.4351907378279889</v>
      </c>
      <c r="BQ57" s="18">
        <f t="shared" si="154"/>
        <v>2.5807957044352254</v>
      </c>
      <c r="BR57" s="18">
        <f t="shared" si="154"/>
        <v>2.7261231131395114</v>
      </c>
      <c r="BS57" s="18">
        <f t="shared" si="154"/>
        <v>2.029493354900239</v>
      </c>
      <c r="BT57" s="18">
        <f t="shared" si="154"/>
        <v>0.45482403981255248</v>
      </c>
      <c r="BV57" s="68">
        <f t="shared" si="129"/>
        <v>-86.141087833255753</v>
      </c>
      <c r="BW57" s="69">
        <f t="shared" si="130"/>
        <v>24.173324103116574</v>
      </c>
      <c r="BX57" s="69">
        <f t="shared" si="131"/>
        <v>-61.96776373013919</v>
      </c>
      <c r="BZ57" t="str">
        <f t="shared" si="146"/>
        <v>42 Secretarial and related occupations</v>
      </c>
      <c r="CA57" s="18">
        <f t="shared" si="155"/>
        <v>3.9095833350255438</v>
      </c>
      <c r="CB57" s="18">
        <f t="shared" si="155"/>
        <v>3.7708761578011942</v>
      </c>
      <c r="CC57" s="18">
        <f t="shared" si="155"/>
        <v>3.5245208969916662</v>
      </c>
      <c r="CD57" s="18">
        <f t="shared" si="155"/>
        <v>1.5615484941009168</v>
      </c>
      <c r="CE57" s="18">
        <f t="shared" si="155"/>
        <v>0.30787616234967569</v>
      </c>
      <c r="CG57" s="68">
        <f t="shared" si="133"/>
        <v>-94.374235470953636</v>
      </c>
      <c r="CH57" s="69">
        <f t="shared" si="134"/>
        <v>15.795433470114762</v>
      </c>
      <c r="CI57" s="69">
        <f t="shared" si="135"/>
        <v>-78.578802000838877</v>
      </c>
      <c r="CK57" t="str">
        <f t="shared" si="147"/>
        <v>42 Secretarial and related occupations</v>
      </c>
      <c r="CL57" s="18">
        <f t="shared" si="156"/>
        <v>2.5620243366140572</v>
      </c>
      <c r="CM57" s="18">
        <f t="shared" si="156"/>
        <v>2.6904960615585685</v>
      </c>
      <c r="CN57" s="18">
        <f t="shared" si="156"/>
        <v>2.8873975860614056</v>
      </c>
      <c r="CO57" s="18">
        <f t="shared" si="156"/>
        <v>2.5358750012880997</v>
      </c>
      <c r="CP57" s="18">
        <f t="shared" si="156"/>
        <v>1.5463312067011494</v>
      </c>
      <c r="CR57" s="68">
        <f t="shared" si="137"/>
        <v>-49.482393634158321</v>
      </c>
      <c r="CS57" s="69">
        <f t="shared" si="138"/>
        <v>25.737993491136436</v>
      </c>
      <c r="CT57" s="69">
        <f t="shared" si="139"/>
        <v>-23.744400143021892</v>
      </c>
    </row>
    <row r="58" spans="1:98" x14ac:dyDescent="0.2">
      <c r="A58" t="str">
        <f t="shared" si="103"/>
        <v>51 Skilled agricultural and related trades</v>
      </c>
      <c r="B58" s="18">
        <f t="shared" si="148"/>
        <v>0.19963802608364387</v>
      </c>
      <c r="C58" s="18">
        <f t="shared" si="148"/>
        <v>0.20443017014059955</v>
      </c>
      <c r="D58" s="18">
        <f t="shared" si="148"/>
        <v>0.17551929906777547</v>
      </c>
      <c r="E58" s="18">
        <f t="shared" si="148"/>
        <v>0.18002181543151696</v>
      </c>
      <c r="F58" s="18">
        <f t="shared" si="148"/>
        <v>0.18506070320477411</v>
      </c>
      <c r="H58" s="68">
        <f t="shared" si="105"/>
        <v>54.228418320421369</v>
      </c>
      <c r="I58" s="69">
        <f t="shared" si="106"/>
        <v>90.497906985508862</v>
      </c>
      <c r="J58" s="69">
        <f t="shared" si="107"/>
        <v>144.7263253059302</v>
      </c>
      <c r="L58" t="str">
        <f t="shared" si="140"/>
        <v>51 Skilled agricultural and related trades</v>
      </c>
      <c r="M58" s="18">
        <f t="shared" si="149"/>
        <v>0.18297018382168323</v>
      </c>
      <c r="N58" s="18">
        <f t="shared" si="149"/>
        <v>0.18265118758361054</v>
      </c>
      <c r="O58" s="18">
        <f t="shared" si="149"/>
        <v>0.13823674481092529</v>
      </c>
      <c r="P58" s="18">
        <f t="shared" si="149"/>
        <v>0.12968454857199488</v>
      </c>
      <c r="Q58" s="18">
        <f t="shared" si="149"/>
        <v>0.13532901432409597</v>
      </c>
      <c r="S58" s="68">
        <f t="shared" si="109"/>
        <v>44.904997983728066</v>
      </c>
      <c r="T58" s="69">
        <f t="shared" si="110"/>
        <v>69.891790106646837</v>
      </c>
      <c r="U58" s="69">
        <f t="shared" si="111"/>
        <v>114.79678809037492</v>
      </c>
      <c r="W58" t="str">
        <f t="shared" si="141"/>
        <v>51 Skilled agricultural and related trades</v>
      </c>
      <c r="X58" s="18">
        <f t="shared" si="150"/>
        <v>0.65807671640222831</v>
      </c>
      <c r="Y58" s="18">
        <f t="shared" si="150"/>
        <v>0.64392756866879419</v>
      </c>
      <c r="Z58" s="18">
        <f t="shared" si="150"/>
        <v>0.62795617283625693</v>
      </c>
      <c r="AA58" s="18">
        <f t="shared" si="150"/>
        <v>0.66476107308975785</v>
      </c>
      <c r="AB58" s="18">
        <f t="shared" si="150"/>
        <v>0.83768423888836341</v>
      </c>
      <c r="AD58" s="68">
        <f t="shared" si="113"/>
        <v>63.51830269258987</v>
      </c>
      <c r="AE58" s="69">
        <f t="shared" si="114"/>
        <v>87.37595627350376</v>
      </c>
      <c r="AF58" s="69">
        <f t="shared" si="115"/>
        <v>150.89425896609362</v>
      </c>
      <c r="AH58" t="str">
        <f t="shared" si="142"/>
        <v>51 Skilled agricultural and related trades</v>
      </c>
      <c r="AI58" s="18">
        <f t="shared" si="151"/>
        <v>1.106918228199536</v>
      </c>
      <c r="AJ58" s="18">
        <f t="shared" si="151"/>
        <v>1.2076999769777073</v>
      </c>
      <c r="AK58" s="18">
        <f t="shared" si="151"/>
        <v>0.97059730228136132</v>
      </c>
      <c r="AL58" s="18">
        <f t="shared" si="151"/>
        <v>1.0345837991336857</v>
      </c>
      <c r="AM58" s="18">
        <f t="shared" si="151"/>
        <v>1.2277245002801707</v>
      </c>
      <c r="AO58" s="68">
        <f t="shared" si="117"/>
        <v>43.19688055895184</v>
      </c>
      <c r="AP58" s="69">
        <f t="shared" si="118"/>
        <v>85.145223139200112</v>
      </c>
      <c r="AQ58" s="69">
        <f t="shared" si="119"/>
        <v>128.34210369815193</v>
      </c>
      <c r="AS58" t="str">
        <f t="shared" si="143"/>
        <v>51 Skilled agricultural and related trades</v>
      </c>
      <c r="AT58" s="18">
        <f t="shared" si="152"/>
        <v>1.4281053607070897</v>
      </c>
      <c r="AU58" s="18">
        <f t="shared" si="152"/>
        <v>1.7200351533791389</v>
      </c>
      <c r="AV58" s="18">
        <f t="shared" si="152"/>
        <v>1.3544641592315398</v>
      </c>
      <c r="AW58" s="18">
        <f t="shared" si="152"/>
        <v>1.3406294314344214</v>
      </c>
      <c r="AX58" s="18">
        <f t="shared" si="152"/>
        <v>1.595283786560731</v>
      </c>
      <c r="AZ58" s="68">
        <f t="shared" si="121"/>
        <v>38.323206476467988</v>
      </c>
      <c r="BA58" s="69">
        <f t="shared" si="122"/>
        <v>73.731515279466151</v>
      </c>
      <c r="BB58" s="69">
        <f t="shared" si="123"/>
        <v>112.05472175593414</v>
      </c>
      <c r="BD58" t="str">
        <f t="shared" si="144"/>
        <v>51 Skilled agricultural and related trades</v>
      </c>
      <c r="BE58" s="18">
        <f t="shared" si="153"/>
        <v>0.7672623457741794</v>
      </c>
      <c r="BF58" s="18">
        <f t="shared" si="153"/>
        <v>0.78101821517030301</v>
      </c>
      <c r="BG58" s="18">
        <f t="shared" si="153"/>
        <v>0.6140078811501124</v>
      </c>
      <c r="BH58" s="18">
        <f t="shared" si="153"/>
        <v>0.58511359187416823</v>
      </c>
      <c r="BI58" s="18">
        <f t="shared" si="153"/>
        <v>0.59517773263933982</v>
      </c>
      <c r="BK58" s="68">
        <f t="shared" si="125"/>
        <v>-4.913279589148372</v>
      </c>
      <c r="BL58" s="69">
        <f t="shared" si="126"/>
        <v>50.020381659053605</v>
      </c>
      <c r="BM58" s="69">
        <f t="shared" si="127"/>
        <v>45.107102069905231</v>
      </c>
      <c r="BO58" t="str">
        <f t="shared" si="145"/>
        <v>51 Skilled agricultural and related trades</v>
      </c>
      <c r="BP58" s="18">
        <f t="shared" si="154"/>
        <v>1.1752808878661865</v>
      </c>
      <c r="BQ58" s="18">
        <f t="shared" si="154"/>
        <v>1.2919872765667784</v>
      </c>
      <c r="BR58" s="18">
        <f t="shared" si="154"/>
        <v>1.0077510749485648</v>
      </c>
      <c r="BS58" s="18">
        <f t="shared" si="154"/>
        <v>1.0507483617908175</v>
      </c>
      <c r="BT58" s="18">
        <f t="shared" si="154"/>
        <v>1.2743526607394773</v>
      </c>
      <c r="BV58" s="68">
        <f t="shared" si="129"/>
        <v>5.0431062556672162</v>
      </c>
      <c r="BW58" s="69">
        <f t="shared" si="130"/>
        <v>53.812026702320672</v>
      </c>
      <c r="BX58" s="69">
        <f t="shared" si="131"/>
        <v>58.855132957987891</v>
      </c>
      <c r="BZ58" t="str">
        <f t="shared" si="146"/>
        <v>51 Skilled agricultural and related trades</v>
      </c>
      <c r="CA58" s="18">
        <f t="shared" si="155"/>
        <v>1.449110152039754</v>
      </c>
      <c r="CB58" s="18">
        <f t="shared" si="155"/>
        <v>1.4705269660415232</v>
      </c>
      <c r="CC58" s="18">
        <f t="shared" si="155"/>
        <v>1.4068926973370315</v>
      </c>
      <c r="CD58" s="18">
        <f t="shared" si="155"/>
        <v>1.4646500591672469</v>
      </c>
      <c r="CE58" s="18">
        <f t="shared" si="155"/>
        <v>2.5678352225085823</v>
      </c>
      <c r="CG58" s="68">
        <f t="shared" si="133"/>
        <v>17.547054806870836</v>
      </c>
      <c r="CH58" s="69">
        <f t="shared" si="134"/>
        <v>47.325889336144769</v>
      </c>
      <c r="CI58" s="69">
        <f t="shared" si="135"/>
        <v>64.872944143015602</v>
      </c>
      <c r="CK58" t="str">
        <f t="shared" si="147"/>
        <v>51 Skilled agricultural and related trades</v>
      </c>
      <c r="CL58" s="18">
        <f t="shared" si="156"/>
        <v>2.5617083491151473</v>
      </c>
      <c r="CM58" s="18">
        <f t="shared" si="156"/>
        <v>3.0089938969719876</v>
      </c>
      <c r="CN58" s="18">
        <f t="shared" si="156"/>
        <v>2.2462780344565645</v>
      </c>
      <c r="CO58" s="18">
        <f t="shared" si="156"/>
        <v>2.4843031834429312</v>
      </c>
      <c r="CP58" s="18">
        <f t="shared" si="156"/>
        <v>1.7176239610447084</v>
      </c>
      <c r="CR58" s="68">
        <f t="shared" si="137"/>
        <v>-27.870750619275864</v>
      </c>
      <c r="CS58" s="69">
        <f t="shared" si="138"/>
        <v>29.685337286551576</v>
      </c>
      <c r="CT58" s="69">
        <f t="shared" si="139"/>
        <v>1.8145866672757125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0.28828305564700696</v>
      </c>
      <c r="C59" s="18">
        <f t="shared" si="148"/>
        <v>0.22252007162500642</v>
      </c>
      <c r="D59" s="18">
        <f t="shared" si="148"/>
        <v>0.22801512254856296</v>
      </c>
      <c r="E59" s="18">
        <f t="shared" si="148"/>
        <v>0.2070816912441138</v>
      </c>
      <c r="F59" s="18">
        <f t="shared" si="148"/>
        <v>0.21933708177857172</v>
      </c>
      <c r="H59" s="68">
        <f t="shared" si="105"/>
        <v>40.709520163870998</v>
      </c>
      <c r="I59" s="69">
        <f t="shared" si="106"/>
        <v>52.313718683650634</v>
      </c>
      <c r="J59" s="69">
        <f t="shared" si="107"/>
        <v>93.02323884752164</v>
      </c>
      <c r="L59" t="str">
        <f t="shared" si="140"/>
        <v>52 Skilled metal, electrical and electronic trades</v>
      </c>
      <c r="M59" s="18">
        <f t="shared" si="149"/>
        <v>0.75948213318773483</v>
      </c>
      <c r="N59" s="18">
        <f t="shared" si="149"/>
        <v>0.7242412266970395</v>
      </c>
      <c r="O59" s="18">
        <f t="shared" si="149"/>
        <v>0.61771650550668367</v>
      </c>
      <c r="P59" s="18">
        <f t="shared" si="149"/>
        <v>0.71537415558258166</v>
      </c>
      <c r="Q59" s="18">
        <f t="shared" si="149"/>
        <v>0.84526901275114841</v>
      </c>
      <c r="S59" s="68">
        <f t="shared" si="109"/>
        <v>102.54507491216008</v>
      </c>
      <c r="T59" s="69">
        <f t="shared" si="110"/>
        <v>76.009170838887712</v>
      </c>
      <c r="U59" s="69">
        <f t="shared" si="111"/>
        <v>178.5542457510478</v>
      </c>
      <c r="W59" t="str">
        <f t="shared" si="141"/>
        <v>52 Skilled metal, electrical and electronic trades</v>
      </c>
      <c r="X59" s="18">
        <f t="shared" si="150"/>
        <v>1.0110396109198485</v>
      </c>
      <c r="Y59" s="18">
        <f t="shared" si="150"/>
        <v>0.98864737534116554</v>
      </c>
      <c r="Z59" s="18">
        <f t="shared" si="150"/>
        <v>0.81848241601450067</v>
      </c>
      <c r="AA59" s="18">
        <f t="shared" si="150"/>
        <v>0.87532711110756345</v>
      </c>
      <c r="AB59" s="18">
        <f t="shared" si="150"/>
        <v>0.94503770995323988</v>
      </c>
      <c r="AD59" s="68">
        <f t="shared" si="113"/>
        <v>41.532163405998837</v>
      </c>
      <c r="AE59" s="69">
        <f t="shared" si="114"/>
        <v>61.220505883693491</v>
      </c>
      <c r="AF59" s="69">
        <f t="shared" si="115"/>
        <v>102.75266928969234</v>
      </c>
      <c r="AH59" t="str">
        <f t="shared" si="142"/>
        <v>52 Skilled metal, electrical and electronic trades</v>
      </c>
      <c r="AI59" s="18">
        <f t="shared" si="151"/>
        <v>1.2163748900818228</v>
      </c>
      <c r="AJ59" s="18">
        <f t="shared" si="151"/>
        <v>1.3404600983974404</v>
      </c>
      <c r="AK59" s="18">
        <f t="shared" si="151"/>
        <v>1.1413326470220821</v>
      </c>
      <c r="AL59" s="18">
        <f t="shared" si="151"/>
        <v>1.2517771589457671</v>
      </c>
      <c r="AM59" s="18">
        <f t="shared" si="151"/>
        <v>1.4270907220354339</v>
      </c>
      <c r="AO59" s="68">
        <f t="shared" si="117"/>
        <v>41.550385691959754</v>
      </c>
      <c r="AP59" s="69">
        <f t="shared" si="118"/>
        <v>55.483112254225475</v>
      </c>
      <c r="AQ59" s="69">
        <f t="shared" si="119"/>
        <v>97.033497946185221</v>
      </c>
      <c r="AS59" t="str">
        <f t="shared" si="143"/>
        <v>52 Skilled metal, electrical and electronic trades</v>
      </c>
      <c r="AT59" s="18">
        <f t="shared" si="152"/>
        <v>4.8677965790315412</v>
      </c>
      <c r="AU59" s="18">
        <f t="shared" si="152"/>
        <v>4.9379396255090793</v>
      </c>
      <c r="AV59" s="18">
        <f t="shared" si="152"/>
        <v>4.3317703303277426</v>
      </c>
      <c r="AW59" s="18">
        <f t="shared" si="152"/>
        <v>4.3112508086550481</v>
      </c>
      <c r="AX59" s="18">
        <f t="shared" si="152"/>
        <v>4.5143638439706359</v>
      </c>
      <c r="AZ59" s="68">
        <f t="shared" si="121"/>
        <v>22.392766268296413</v>
      </c>
      <c r="BA59" s="69">
        <f t="shared" si="122"/>
        <v>50.567422955329263</v>
      </c>
      <c r="BB59" s="69">
        <f t="shared" si="123"/>
        <v>72.960189223625676</v>
      </c>
      <c r="BD59" t="str">
        <f t="shared" si="144"/>
        <v>52 Skilled metal, electrical and electronic trades</v>
      </c>
      <c r="BE59" s="18">
        <f t="shared" si="153"/>
        <v>6.6536336572266483</v>
      </c>
      <c r="BF59" s="18">
        <f t="shared" si="153"/>
        <v>6.7513155137227834</v>
      </c>
      <c r="BG59" s="18">
        <f t="shared" si="153"/>
        <v>6.0635337290894764</v>
      </c>
      <c r="BH59" s="18">
        <f t="shared" si="153"/>
        <v>6.1264867021866607</v>
      </c>
      <c r="BI59" s="18">
        <f t="shared" si="153"/>
        <v>5.9885405913409944</v>
      </c>
      <c r="BK59" s="68">
        <f t="shared" si="125"/>
        <v>-3.1181686789603691</v>
      </c>
      <c r="BL59" s="69">
        <f t="shared" si="126"/>
        <v>34.022180682245711</v>
      </c>
      <c r="BM59" s="69">
        <f t="shared" si="127"/>
        <v>30.904012003285342</v>
      </c>
      <c r="BO59" t="str">
        <f t="shared" si="145"/>
        <v>52 Skilled metal, electrical and electronic trades</v>
      </c>
      <c r="BP59" s="18">
        <f t="shared" si="154"/>
        <v>4.075831970877446</v>
      </c>
      <c r="BQ59" s="18">
        <f t="shared" si="154"/>
        <v>4.494752640336797</v>
      </c>
      <c r="BR59" s="18">
        <f t="shared" si="154"/>
        <v>3.9082555359628053</v>
      </c>
      <c r="BS59" s="18">
        <f t="shared" si="154"/>
        <v>3.9629551618774177</v>
      </c>
      <c r="BT59" s="18">
        <f t="shared" si="154"/>
        <v>4.0482136575395087</v>
      </c>
      <c r="BV59" s="68">
        <f t="shared" si="129"/>
        <v>-13.957767575996163</v>
      </c>
      <c r="BW59" s="69">
        <f t="shared" si="130"/>
        <v>34.309484032360317</v>
      </c>
      <c r="BX59" s="69">
        <f t="shared" si="131"/>
        <v>20.351716456364151</v>
      </c>
      <c r="BZ59" t="str">
        <f t="shared" si="146"/>
        <v>52 Skilled metal, electrical and electronic trades</v>
      </c>
      <c r="CA59" s="18">
        <f t="shared" si="155"/>
        <v>3.4935326317406306</v>
      </c>
      <c r="CB59" s="18">
        <f t="shared" si="155"/>
        <v>3.2856786544194487</v>
      </c>
      <c r="CC59" s="18">
        <f t="shared" si="155"/>
        <v>3.1106214891331105</v>
      </c>
      <c r="CD59" s="18">
        <f t="shared" si="155"/>
        <v>3.3274359194451617</v>
      </c>
      <c r="CE59" s="18">
        <f t="shared" si="155"/>
        <v>2.8899124445674831</v>
      </c>
      <c r="CG59" s="68">
        <f t="shared" si="133"/>
        <v>-40.16668114572213</v>
      </c>
      <c r="CH59" s="69">
        <f t="shared" si="134"/>
        <v>31.191732884879109</v>
      </c>
      <c r="CI59" s="69">
        <f t="shared" si="135"/>
        <v>-8.9749482608430178</v>
      </c>
      <c r="CK59" t="str">
        <f t="shared" si="147"/>
        <v>52 Skilled metal, electrical and electronic trades</v>
      </c>
      <c r="CL59" s="18">
        <f t="shared" si="156"/>
        <v>3.1790527282180263</v>
      </c>
      <c r="CM59" s="18">
        <f t="shared" si="156"/>
        <v>3.6417247924243896</v>
      </c>
      <c r="CN59" s="18">
        <f t="shared" si="156"/>
        <v>3.240440975338569</v>
      </c>
      <c r="CO59" s="18">
        <f t="shared" si="156"/>
        <v>3.8472404784152996</v>
      </c>
      <c r="CP59" s="18">
        <f t="shared" si="156"/>
        <v>3.0024485117269579</v>
      </c>
      <c r="CR59" s="68">
        <f t="shared" si="137"/>
        <v>-12.59862069096723</v>
      </c>
      <c r="CS59" s="69">
        <f t="shared" si="138"/>
        <v>31.315660851249273</v>
      </c>
      <c r="CT59" s="69">
        <f t="shared" si="139"/>
        <v>18.717040160282046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0.16745213836799622</v>
      </c>
      <c r="C60" s="18">
        <f t="shared" si="148"/>
        <v>8.8653125704322405E-2</v>
      </c>
      <c r="D60" s="18">
        <f t="shared" si="148"/>
        <v>7.3795933029463384E-2</v>
      </c>
      <c r="E60" s="18">
        <f t="shared" si="148"/>
        <v>9.8308728791765873E-2</v>
      </c>
      <c r="F60" s="18">
        <f t="shared" si="148"/>
        <v>8.4149317516371919E-2</v>
      </c>
      <c r="H60" s="68">
        <f t="shared" si="105"/>
        <v>66.798923141612761</v>
      </c>
      <c r="I60" s="69">
        <f t="shared" si="106"/>
        <v>71.096672946696287</v>
      </c>
      <c r="J60" s="69">
        <f t="shared" si="107"/>
        <v>137.89559608830905</v>
      </c>
      <c r="L60" t="str">
        <f t="shared" si="140"/>
        <v>53 Skilled construction and building trades</v>
      </c>
      <c r="M60" s="18">
        <f t="shared" si="149"/>
        <v>0.34260189482931724</v>
      </c>
      <c r="N60" s="18">
        <f t="shared" si="149"/>
        <v>0.29339405291849985</v>
      </c>
      <c r="O60" s="18">
        <f t="shared" si="149"/>
        <v>0.27197691656445433</v>
      </c>
      <c r="P60" s="18">
        <f t="shared" si="149"/>
        <v>0.26601243140984349</v>
      </c>
      <c r="Q60" s="18">
        <f t="shared" si="149"/>
        <v>0.25445598554866022</v>
      </c>
      <c r="S60" s="68">
        <f t="shared" si="109"/>
        <v>38.483034193470544</v>
      </c>
      <c r="T60" s="69">
        <f t="shared" si="110"/>
        <v>60.648575397402915</v>
      </c>
      <c r="U60" s="69">
        <f t="shared" si="111"/>
        <v>99.131609590873467</v>
      </c>
      <c r="W60" t="str">
        <f t="shared" si="141"/>
        <v>53 Skilled construction and building trades</v>
      </c>
      <c r="X60" s="18">
        <f t="shared" si="150"/>
        <v>0.57483266459364413</v>
      </c>
      <c r="Y60" s="18">
        <f t="shared" si="150"/>
        <v>0.50232396511702948</v>
      </c>
      <c r="Z60" s="18">
        <f t="shared" si="150"/>
        <v>0.45529329895322346</v>
      </c>
      <c r="AA60" s="18">
        <f t="shared" si="150"/>
        <v>0.47004195749104333</v>
      </c>
      <c r="AB60" s="18">
        <f t="shared" si="150"/>
        <v>0.45452958097187551</v>
      </c>
      <c r="AD60" s="68">
        <f t="shared" si="113"/>
        <v>22.373182426322469</v>
      </c>
      <c r="AE60" s="69">
        <f t="shared" si="114"/>
        <v>60.070159129779036</v>
      </c>
      <c r="AF60" s="69">
        <f t="shared" si="115"/>
        <v>82.443341556101501</v>
      </c>
      <c r="AH60" t="str">
        <f t="shared" si="142"/>
        <v>53 Skilled construction and building trades</v>
      </c>
      <c r="AI60" s="18">
        <f t="shared" si="151"/>
        <v>1.2412295621064775</v>
      </c>
      <c r="AJ60" s="18">
        <f t="shared" si="151"/>
        <v>1.328140814712752</v>
      </c>
      <c r="AK60" s="18">
        <f t="shared" si="151"/>
        <v>1.1832963654484094</v>
      </c>
      <c r="AL60" s="18">
        <f t="shared" si="151"/>
        <v>1.3138966278706894</v>
      </c>
      <c r="AM60" s="18">
        <f t="shared" si="151"/>
        <v>1.3513781587997553</v>
      </c>
      <c r="AO60" s="68">
        <f t="shared" si="117"/>
        <v>29.287065894042929</v>
      </c>
      <c r="AP60" s="69">
        <f t="shared" si="118"/>
        <v>67.261296975201219</v>
      </c>
      <c r="AQ60" s="69">
        <f t="shared" si="119"/>
        <v>96.548362869244158</v>
      </c>
      <c r="AS60" t="str">
        <f t="shared" si="143"/>
        <v>53 Skilled construction and building trades</v>
      </c>
      <c r="AT60" s="18">
        <f t="shared" si="152"/>
        <v>1.7584788089857524</v>
      </c>
      <c r="AU60" s="18">
        <f t="shared" si="152"/>
        <v>1.5956088537405766</v>
      </c>
      <c r="AV60" s="18">
        <f t="shared" si="152"/>
        <v>1.5212526377070779</v>
      </c>
      <c r="AW60" s="18">
        <f t="shared" si="152"/>
        <v>1.661342190662686</v>
      </c>
      <c r="AX60" s="18">
        <f t="shared" si="152"/>
        <v>1.5213446411948561</v>
      </c>
      <c r="AZ60" s="68">
        <f t="shared" si="121"/>
        <v>17.449420642047478</v>
      </c>
      <c r="BA60" s="69">
        <f t="shared" si="122"/>
        <v>62.628398290066947</v>
      </c>
      <c r="BB60" s="69">
        <f t="shared" si="123"/>
        <v>80.077818932114425</v>
      </c>
      <c r="BD60" t="str">
        <f t="shared" si="144"/>
        <v>53 Skilled construction and building trades</v>
      </c>
      <c r="BE60" s="18">
        <f t="shared" si="153"/>
        <v>4.9847622437036154</v>
      </c>
      <c r="BF60" s="18">
        <f t="shared" si="153"/>
        <v>4.4375364570052156</v>
      </c>
      <c r="BG60" s="18">
        <f t="shared" si="153"/>
        <v>4.1476538967257497</v>
      </c>
      <c r="BH60" s="18">
        <f t="shared" si="153"/>
        <v>4.0583609998382713</v>
      </c>
      <c r="BI60" s="18">
        <f t="shared" si="153"/>
        <v>3.4992388153843033</v>
      </c>
      <c r="BK60" s="68">
        <f t="shared" si="125"/>
        <v>-17.240432291895065</v>
      </c>
      <c r="BL60" s="69">
        <f t="shared" si="126"/>
        <v>34.417675792669925</v>
      </c>
      <c r="BM60" s="69">
        <f t="shared" si="127"/>
        <v>17.177243500774861</v>
      </c>
      <c r="BO60" t="str">
        <f t="shared" si="145"/>
        <v>53 Skilled construction and building trades</v>
      </c>
      <c r="BP60" s="18">
        <f t="shared" si="154"/>
        <v>4.2921513497610713</v>
      </c>
      <c r="BQ60" s="18">
        <f t="shared" si="154"/>
        <v>4.7504777244376246</v>
      </c>
      <c r="BR60" s="18">
        <f t="shared" si="154"/>
        <v>4.3616390377084873</v>
      </c>
      <c r="BS60" s="18">
        <f t="shared" si="154"/>
        <v>4.7942672144245009</v>
      </c>
      <c r="BT60" s="18">
        <f t="shared" si="154"/>
        <v>5.5200522218128008</v>
      </c>
      <c r="BV60" s="68">
        <f t="shared" si="129"/>
        <v>5.1295150464687138</v>
      </c>
      <c r="BW60" s="69">
        <f t="shared" si="130"/>
        <v>46.38753847365863</v>
      </c>
      <c r="BX60" s="69">
        <f t="shared" si="131"/>
        <v>51.517053520127341</v>
      </c>
      <c r="BZ60" t="str">
        <f t="shared" si="146"/>
        <v>53 Skilled construction and building trades</v>
      </c>
      <c r="CA60" s="18">
        <f t="shared" si="155"/>
        <v>3.6076100556736148</v>
      </c>
      <c r="CB60" s="18">
        <f t="shared" si="155"/>
        <v>3.2996300985954852</v>
      </c>
      <c r="CC60" s="18">
        <f t="shared" si="155"/>
        <v>3.4237359813446306</v>
      </c>
      <c r="CD60" s="18">
        <f t="shared" si="155"/>
        <v>3.9409074414982412</v>
      </c>
      <c r="CE60" s="18">
        <f t="shared" si="155"/>
        <v>5.5659890637839604</v>
      </c>
      <c r="CG60" s="68">
        <f t="shared" si="133"/>
        <v>4.700235251645644</v>
      </c>
      <c r="CH60" s="69">
        <f t="shared" si="134"/>
        <v>41.928456882773318</v>
      </c>
      <c r="CI60" s="69">
        <f t="shared" si="135"/>
        <v>46.628692134418955</v>
      </c>
      <c r="CK60" t="str">
        <f t="shared" si="147"/>
        <v>53 Skilled construction and building trades</v>
      </c>
      <c r="CL60" s="18">
        <f t="shared" si="156"/>
        <v>5.5571853635457771</v>
      </c>
      <c r="CM60" s="18">
        <f t="shared" si="156"/>
        <v>5.1083314231514727</v>
      </c>
      <c r="CN60" s="18">
        <f t="shared" si="156"/>
        <v>4.7147382991634021</v>
      </c>
      <c r="CO60" s="18">
        <f t="shared" si="156"/>
        <v>4.236100643705548</v>
      </c>
      <c r="CP60" s="18">
        <f t="shared" si="156"/>
        <v>1.3730315303309013</v>
      </c>
      <c r="CR60" s="68">
        <f t="shared" si="137"/>
        <v>-72.529298349513866</v>
      </c>
      <c r="CS60" s="69">
        <f t="shared" si="138"/>
        <v>17.458065319831427</v>
      </c>
      <c r="CT60" s="69">
        <f t="shared" si="139"/>
        <v>-55.071233029682446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0.46689271072030325</v>
      </c>
      <c r="C61" s="18">
        <f t="shared" si="148"/>
        <v>0.41382760540849395</v>
      </c>
      <c r="D61" s="18">
        <f t="shared" si="148"/>
        <v>0.41740790032942632</v>
      </c>
      <c r="E61" s="18">
        <f t="shared" si="148"/>
        <v>0.49751214222431467</v>
      </c>
      <c r="F61" s="18">
        <f t="shared" si="148"/>
        <v>0.55143578067940158</v>
      </c>
      <c r="H61" s="68">
        <f t="shared" si="105"/>
        <v>93.245482525250651</v>
      </c>
      <c r="I61" s="69">
        <f t="shared" si="106"/>
        <v>79.153598949133524</v>
      </c>
      <c r="J61" s="69">
        <f t="shared" si="107"/>
        <v>172.39908147438419</v>
      </c>
      <c r="L61" t="str">
        <f t="shared" si="140"/>
        <v>54 Textiles, printing and other skilled trades</v>
      </c>
      <c r="M61" s="18">
        <f t="shared" si="149"/>
        <v>0.6469554850672331</v>
      </c>
      <c r="N61" s="18">
        <f t="shared" si="149"/>
        <v>0.58262891327481947</v>
      </c>
      <c r="O61" s="18">
        <f t="shared" si="149"/>
        <v>0.58585696608315607</v>
      </c>
      <c r="P61" s="18">
        <f t="shared" si="149"/>
        <v>0.67035176384182682</v>
      </c>
      <c r="Q61" s="18">
        <f t="shared" si="149"/>
        <v>0.81224496079831032</v>
      </c>
      <c r="S61" s="68">
        <f t="shared" si="109"/>
        <v>105.21607288721199</v>
      </c>
      <c r="T61" s="69">
        <f t="shared" si="110"/>
        <v>85.560881294667254</v>
      </c>
      <c r="U61" s="69">
        <f t="shared" si="111"/>
        <v>190.77695418187926</v>
      </c>
      <c r="W61" t="str">
        <f t="shared" si="141"/>
        <v>54 Textiles, printing and other skilled trades</v>
      </c>
      <c r="X61" s="18">
        <f t="shared" si="150"/>
        <v>0.95841683213054929</v>
      </c>
      <c r="Y61" s="18">
        <f t="shared" si="150"/>
        <v>0.882456424553129</v>
      </c>
      <c r="Z61" s="18">
        <f t="shared" si="150"/>
        <v>0.82893147691407298</v>
      </c>
      <c r="AA61" s="18">
        <f t="shared" si="150"/>
        <v>0.99809946044914311</v>
      </c>
      <c r="AB61" s="18">
        <f t="shared" si="150"/>
        <v>1.1785853970725981</v>
      </c>
      <c r="AD61" s="68">
        <f t="shared" si="113"/>
        <v>74.28410665723834</v>
      </c>
      <c r="AE61" s="69">
        <f t="shared" si="114"/>
        <v>78.149340394563339</v>
      </c>
      <c r="AF61" s="69">
        <f t="shared" si="115"/>
        <v>152.43344705180169</v>
      </c>
      <c r="AH61" t="str">
        <f t="shared" si="142"/>
        <v>54 Textiles, printing and other skilled trades</v>
      </c>
      <c r="AI61" s="18">
        <f t="shared" si="151"/>
        <v>1.2878978464530495</v>
      </c>
      <c r="AJ61" s="18">
        <f t="shared" si="151"/>
        <v>1.1855712522136603</v>
      </c>
      <c r="AK61" s="18">
        <f t="shared" si="151"/>
        <v>1.1385942188641889</v>
      </c>
      <c r="AL61" s="18">
        <f t="shared" si="151"/>
        <v>1.2788447632477962</v>
      </c>
      <c r="AM61" s="18">
        <f t="shared" si="151"/>
        <v>1.5051895056816473</v>
      </c>
      <c r="AO61" s="68">
        <f t="shared" si="117"/>
        <v>49.655927161560577</v>
      </c>
      <c r="AP61" s="69">
        <f t="shared" si="118"/>
        <v>67.625379442537763</v>
      </c>
      <c r="AQ61" s="69">
        <f t="shared" si="119"/>
        <v>117.28130660409832</v>
      </c>
      <c r="AS61" t="str">
        <f t="shared" si="143"/>
        <v>54 Textiles, printing and other skilled trades</v>
      </c>
      <c r="AT61" s="18">
        <f t="shared" si="152"/>
        <v>1.5547245617489707</v>
      </c>
      <c r="AU61" s="18">
        <f t="shared" si="152"/>
        <v>1.4002428491390055</v>
      </c>
      <c r="AV61" s="18">
        <f t="shared" si="152"/>
        <v>1.337333639967174</v>
      </c>
      <c r="AW61" s="18">
        <f t="shared" si="152"/>
        <v>1.5413247195202309</v>
      </c>
      <c r="AX61" s="18">
        <f t="shared" si="152"/>
        <v>1.7237122505313531</v>
      </c>
      <c r="AZ61" s="68">
        <f t="shared" si="121"/>
        <v>51.373416477570721</v>
      </c>
      <c r="BA61" s="69">
        <f t="shared" si="122"/>
        <v>68.696691636969646</v>
      </c>
      <c r="BB61" s="69">
        <f t="shared" si="123"/>
        <v>120.07010811454035</v>
      </c>
      <c r="BD61" t="str">
        <f t="shared" si="144"/>
        <v>54 Textiles, printing and other skilled trades</v>
      </c>
      <c r="BE61" s="18">
        <f t="shared" si="153"/>
        <v>2.893671437638389</v>
      </c>
      <c r="BF61" s="18">
        <f t="shared" si="153"/>
        <v>2.7192738206515763</v>
      </c>
      <c r="BG61" s="18">
        <f t="shared" si="153"/>
        <v>2.5061844766134707</v>
      </c>
      <c r="BH61" s="18">
        <f t="shared" si="153"/>
        <v>2.9281361951251164</v>
      </c>
      <c r="BI61" s="18">
        <f t="shared" si="153"/>
        <v>3.3279694352869718</v>
      </c>
      <c r="BK61" s="68">
        <f t="shared" si="125"/>
        <v>30.260707593606444</v>
      </c>
      <c r="BL61" s="69">
        <f t="shared" si="126"/>
        <v>48.829079841958034</v>
      </c>
      <c r="BM61" s="69">
        <f t="shared" si="127"/>
        <v>79.089787435564475</v>
      </c>
      <c r="BO61" t="str">
        <f t="shared" si="145"/>
        <v>54 Textiles, printing and other skilled trades</v>
      </c>
      <c r="BP61" s="18">
        <f t="shared" si="154"/>
        <v>2.974411288281265</v>
      </c>
      <c r="BQ61" s="18">
        <f t="shared" si="154"/>
        <v>2.5396700624633359</v>
      </c>
      <c r="BR61" s="18">
        <f t="shared" si="154"/>
        <v>2.52053060643878</v>
      </c>
      <c r="BS61" s="18">
        <f t="shared" si="154"/>
        <v>2.4813408730908311</v>
      </c>
      <c r="BT61" s="18">
        <f t="shared" si="154"/>
        <v>2.6382469877766583</v>
      </c>
      <c r="BV61" s="68">
        <f t="shared" si="129"/>
        <v>-13.052986045455922</v>
      </c>
      <c r="BW61" s="69">
        <f t="shared" si="130"/>
        <v>36.693966755636524</v>
      </c>
      <c r="BX61" s="69">
        <f t="shared" si="131"/>
        <v>23.6409807101806</v>
      </c>
      <c r="BZ61" t="str">
        <f t="shared" si="146"/>
        <v>54 Textiles, printing and other skilled trades</v>
      </c>
      <c r="CA61" s="18">
        <f t="shared" si="155"/>
        <v>3.8851576295551018</v>
      </c>
      <c r="CB61" s="18">
        <f t="shared" si="155"/>
        <v>3.5675978190842077</v>
      </c>
      <c r="CC61" s="18">
        <f t="shared" si="155"/>
        <v>3.5137756450438062</v>
      </c>
      <c r="CD61" s="18">
        <f t="shared" si="155"/>
        <v>4.2099591835098504</v>
      </c>
      <c r="CE61" s="18">
        <f t="shared" si="155"/>
        <v>5.1949192288387085</v>
      </c>
      <c r="CG61" s="68">
        <f t="shared" si="133"/>
        <v>-4.7839092085716297</v>
      </c>
      <c r="CH61" s="69">
        <f t="shared" si="134"/>
        <v>39.419774869548803</v>
      </c>
      <c r="CI61" s="69">
        <f t="shared" si="135"/>
        <v>34.635865660977174</v>
      </c>
      <c r="CK61" t="str">
        <f t="shared" si="147"/>
        <v>54 Textiles, printing and other skilled trades</v>
      </c>
      <c r="CL61" s="18">
        <f t="shared" si="156"/>
        <v>4.5271642813378081</v>
      </c>
      <c r="CM61" s="18">
        <f t="shared" si="156"/>
        <v>4.1905372325169203</v>
      </c>
      <c r="CN61" s="18">
        <f t="shared" si="156"/>
        <v>4.1389665544311107</v>
      </c>
      <c r="CO61" s="18">
        <f t="shared" si="156"/>
        <v>3.4471664699118234</v>
      </c>
      <c r="CP61" s="18">
        <f t="shared" si="156"/>
        <v>2.408606328068057</v>
      </c>
      <c r="CR61" s="68">
        <f t="shared" si="137"/>
        <v>-45.106523145924719</v>
      </c>
      <c r="CS61" s="69">
        <f t="shared" si="138"/>
        <v>19.993235089253687</v>
      </c>
      <c r="CT61" s="69">
        <f t="shared" si="139"/>
        <v>-25.113288056671028</v>
      </c>
    </row>
    <row r="62" spans="1:98" x14ac:dyDescent="0.2">
      <c r="A62" t="str">
        <f t="shared" si="103"/>
        <v>61 Caring personal service occupations</v>
      </c>
      <c r="B62" s="18">
        <f t="shared" si="148"/>
        <v>0.39917671210796474</v>
      </c>
      <c r="C62" s="18">
        <f t="shared" si="148"/>
        <v>0.41073068226151527</v>
      </c>
      <c r="D62" s="18">
        <f t="shared" si="148"/>
        <v>0.38152271664409715</v>
      </c>
      <c r="E62" s="18">
        <f t="shared" si="148"/>
        <v>0.44221894880328355</v>
      </c>
      <c r="F62" s="18">
        <f t="shared" si="148"/>
        <v>0.48297374655776865</v>
      </c>
      <c r="H62" s="68">
        <f t="shared" si="105"/>
        <v>85.173226865307541</v>
      </c>
      <c r="I62" s="69">
        <f t="shared" si="106"/>
        <v>81.234836219110989</v>
      </c>
      <c r="J62" s="69">
        <f t="shared" si="107"/>
        <v>166.40806308441853</v>
      </c>
      <c r="L62" t="str">
        <f t="shared" si="140"/>
        <v>61 Caring personal service occupations</v>
      </c>
      <c r="M62" s="18">
        <f t="shared" si="149"/>
        <v>2.5615421636888076</v>
      </c>
      <c r="N62" s="18">
        <f t="shared" si="149"/>
        <v>2.8442316017159346</v>
      </c>
      <c r="O62" s="18">
        <f t="shared" si="149"/>
        <v>2.6550829682734265</v>
      </c>
      <c r="P62" s="18">
        <f t="shared" si="149"/>
        <v>3.0206548372160071</v>
      </c>
      <c r="Q62" s="18">
        <f t="shared" si="149"/>
        <v>3.1621438861311377</v>
      </c>
      <c r="S62" s="68">
        <f t="shared" si="109"/>
        <v>76.286670693847185</v>
      </c>
      <c r="T62" s="69">
        <f t="shared" si="110"/>
        <v>84.939536292361524</v>
      </c>
      <c r="U62" s="69">
        <f t="shared" si="111"/>
        <v>161.22620698620869</v>
      </c>
      <c r="W62" t="str">
        <f t="shared" si="141"/>
        <v>61 Caring personal service occupations</v>
      </c>
      <c r="X62" s="18">
        <f t="shared" si="150"/>
        <v>3.8803701066212608</v>
      </c>
      <c r="Y62" s="18">
        <f t="shared" si="150"/>
        <v>4.2252095819828455</v>
      </c>
      <c r="Z62" s="18">
        <f t="shared" si="150"/>
        <v>3.9954969745426485</v>
      </c>
      <c r="AA62" s="18">
        <f t="shared" si="150"/>
        <v>4.3468843203347536</v>
      </c>
      <c r="AB62" s="18">
        <f t="shared" si="150"/>
        <v>4.4769356139209675</v>
      </c>
      <c r="AD62" s="68">
        <f t="shared" si="113"/>
        <v>37.348968634305528</v>
      </c>
      <c r="AE62" s="69">
        <f t="shared" si="114"/>
        <v>77.515971760557989</v>
      </c>
      <c r="AF62" s="69">
        <f t="shared" si="115"/>
        <v>114.86494039486352</v>
      </c>
      <c r="AH62" t="str">
        <f t="shared" si="142"/>
        <v>61 Caring personal service occupations</v>
      </c>
      <c r="AI62" s="18">
        <f t="shared" si="151"/>
        <v>12.503377589287181</v>
      </c>
      <c r="AJ62" s="18">
        <f t="shared" si="151"/>
        <v>12.642039484957349</v>
      </c>
      <c r="AK62" s="18">
        <f t="shared" si="151"/>
        <v>12.127593470214935</v>
      </c>
      <c r="AL62" s="18">
        <f t="shared" si="151"/>
        <v>12.132567422896532</v>
      </c>
      <c r="AM62" s="18">
        <f t="shared" si="151"/>
        <v>11.371566759790808</v>
      </c>
      <c r="AO62" s="68">
        <f t="shared" si="117"/>
        <v>6.1493622737185252</v>
      </c>
      <c r="AP62" s="69">
        <f t="shared" si="118"/>
        <v>58.940296694382042</v>
      </c>
      <c r="AQ62" s="69">
        <f t="shared" si="119"/>
        <v>65.089658968100565</v>
      </c>
      <c r="AS62" t="str">
        <f t="shared" si="143"/>
        <v>61 Caring personal service occupations</v>
      </c>
      <c r="AT62" s="18">
        <f t="shared" si="152"/>
        <v>6.6948689336770535</v>
      </c>
      <c r="AU62" s="18">
        <f t="shared" si="152"/>
        <v>7.0803245808794157</v>
      </c>
      <c r="AV62" s="18">
        <f t="shared" si="152"/>
        <v>6.8003036474342675</v>
      </c>
      <c r="AW62" s="18">
        <f t="shared" si="152"/>
        <v>6.782947275552198</v>
      </c>
      <c r="AX62" s="18">
        <f t="shared" si="152"/>
        <v>6.3438340230586769</v>
      </c>
      <c r="AZ62" s="68">
        <f t="shared" si="121"/>
        <v>9.5590153778550242</v>
      </c>
      <c r="BA62" s="69">
        <f t="shared" si="122"/>
        <v>61.362202295132498</v>
      </c>
      <c r="BB62" s="69">
        <f t="shared" si="123"/>
        <v>70.92121767298751</v>
      </c>
      <c r="BD62" t="str">
        <f t="shared" si="144"/>
        <v>61 Caring personal service occupations</v>
      </c>
      <c r="BE62" s="18">
        <f t="shared" si="153"/>
        <v>11.066690236508267</v>
      </c>
      <c r="BF62" s="18">
        <f t="shared" si="153"/>
        <v>12.460296844365477</v>
      </c>
      <c r="BG62" s="18">
        <f t="shared" si="153"/>
        <v>11.91953347139324</v>
      </c>
      <c r="BH62" s="18">
        <f t="shared" si="153"/>
        <v>12.552609080649423</v>
      </c>
      <c r="BI62" s="18">
        <f t="shared" si="153"/>
        <v>14.123603083069533</v>
      </c>
      <c r="BK62" s="68">
        <f t="shared" si="125"/>
        <v>16.234054212863935</v>
      </c>
      <c r="BL62" s="69">
        <f t="shared" si="126"/>
        <v>60.60634867732189</v>
      </c>
      <c r="BM62" s="69">
        <f t="shared" si="127"/>
        <v>76.840402890185828</v>
      </c>
      <c r="BO62" t="str">
        <f t="shared" si="145"/>
        <v>61 Caring personal service occupations</v>
      </c>
      <c r="BP62" s="18">
        <f t="shared" si="154"/>
        <v>8.8640310726911551</v>
      </c>
      <c r="BQ62" s="18">
        <f t="shared" si="154"/>
        <v>8.7267893309783879</v>
      </c>
      <c r="BR62" s="18">
        <f t="shared" si="154"/>
        <v>8.6717213842208682</v>
      </c>
      <c r="BS62" s="18">
        <f t="shared" si="154"/>
        <v>8.6191369235722899</v>
      </c>
      <c r="BT62" s="18">
        <f t="shared" si="154"/>
        <v>8.3758692021792758</v>
      </c>
      <c r="BV62" s="68">
        <f t="shared" si="129"/>
        <v>-19.766494620068077</v>
      </c>
      <c r="BW62" s="69">
        <f t="shared" si="130"/>
        <v>42.782777054284161</v>
      </c>
      <c r="BX62" s="69">
        <f t="shared" si="131"/>
        <v>23.016282434216084</v>
      </c>
      <c r="BZ62" t="str">
        <f t="shared" si="146"/>
        <v>61 Caring personal service occupations</v>
      </c>
      <c r="CA62" s="18">
        <f t="shared" si="155"/>
        <v>4.1563271213156536</v>
      </c>
      <c r="CB62" s="18">
        <f t="shared" si="155"/>
        <v>2.8474992209838232</v>
      </c>
      <c r="CC62" s="18">
        <f t="shared" si="155"/>
        <v>2.7082099301174729</v>
      </c>
      <c r="CD62" s="18">
        <f t="shared" si="155"/>
        <v>2.4496307968593691</v>
      </c>
      <c r="CE62" s="18">
        <f t="shared" si="155"/>
        <v>3.0287551736403269</v>
      </c>
      <c r="CG62" s="68">
        <f t="shared" si="133"/>
        <v>-27.974311461392258</v>
      </c>
      <c r="CH62" s="69">
        <f t="shared" si="134"/>
        <v>26.886887045754897</v>
      </c>
      <c r="CI62" s="69">
        <f t="shared" si="135"/>
        <v>-1.0874244156373609</v>
      </c>
      <c r="CK62" t="str">
        <f t="shared" si="147"/>
        <v>61 Caring personal service occupations</v>
      </c>
      <c r="CL62" s="18">
        <f t="shared" si="156"/>
        <v>1.9668275683929277</v>
      </c>
      <c r="CM62" s="18">
        <f t="shared" si="156"/>
        <v>1.6386243708230168</v>
      </c>
      <c r="CN62" s="18">
        <f t="shared" si="156"/>
        <v>1.8214192345318605</v>
      </c>
      <c r="CO62" s="18">
        <f t="shared" si="156"/>
        <v>2.3038383602044297</v>
      </c>
      <c r="CP62" s="18">
        <f t="shared" si="156"/>
        <v>2.9303064106991612</v>
      </c>
      <c r="CR62" s="68">
        <f t="shared" si="137"/>
        <v>51.757425316005154</v>
      </c>
      <c r="CS62" s="69">
        <f t="shared" si="138"/>
        <v>33.609417023913899</v>
      </c>
      <c r="CT62" s="69">
        <f t="shared" si="139"/>
        <v>85.36684233991906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0.22340846510577947</v>
      </c>
      <c r="C63" s="18">
        <f t="shared" si="148"/>
        <v>0.2551331807810524</v>
      </c>
      <c r="D63" s="18">
        <f t="shared" si="148"/>
        <v>0.25935793099284238</v>
      </c>
      <c r="E63" s="18">
        <f t="shared" si="148"/>
        <v>0.25826611299606966</v>
      </c>
      <c r="F63" s="18">
        <f t="shared" si="148"/>
        <v>0.27282959570676896</v>
      </c>
      <c r="H63" s="68">
        <f t="shared" si="105"/>
        <v>53.874629063994696</v>
      </c>
      <c r="I63" s="69">
        <f t="shared" si="106"/>
        <v>70.849731426412347</v>
      </c>
      <c r="J63" s="69">
        <f t="shared" si="107"/>
        <v>124.72436049040702</v>
      </c>
      <c r="L63" t="str">
        <f t="shared" si="140"/>
        <v>62 Leisure, travel and related personal service occupations</v>
      </c>
      <c r="M63" s="18">
        <f t="shared" si="149"/>
        <v>0.56192189709071239</v>
      </c>
      <c r="N63" s="18">
        <f t="shared" si="149"/>
        <v>0.57474716337193055</v>
      </c>
      <c r="O63" s="18">
        <f t="shared" si="149"/>
        <v>0.51340581968803156</v>
      </c>
      <c r="P63" s="18">
        <f t="shared" si="149"/>
        <v>0.49021091485896234</v>
      </c>
      <c r="Q63" s="18">
        <f t="shared" si="149"/>
        <v>0.49542101903259345</v>
      </c>
      <c r="S63" s="68">
        <f t="shared" si="109"/>
        <v>42.833338111206245</v>
      </c>
      <c r="T63" s="69">
        <f t="shared" si="110"/>
        <v>67.332460502198572</v>
      </c>
      <c r="U63" s="69">
        <f t="shared" si="111"/>
        <v>110.16579861340483</v>
      </c>
      <c r="W63" t="str">
        <f t="shared" si="141"/>
        <v>62 Leisure, travel and related personal service occupations</v>
      </c>
      <c r="X63" s="18">
        <f t="shared" si="150"/>
        <v>1.2304710844598945</v>
      </c>
      <c r="Y63" s="18">
        <f t="shared" si="150"/>
        <v>1.3611269187462809</v>
      </c>
      <c r="Z63" s="18">
        <f t="shared" si="150"/>
        <v>1.257231045490091</v>
      </c>
      <c r="AA63" s="18">
        <f t="shared" si="150"/>
        <v>1.3538371980556072</v>
      </c>
      <c r="AB63" s="18">
        <f t="shared" si="150"/>
        <v>1.5764440584054704</v>
      </c>
      <c r="AD63" s="68">
        <f t="shared" si="113"/>
        <v>53.701755390753029</v>
      </c>
      <c r="AE63" s="69">
        <f t="shared" si="114"/>
        <v>76.623604243689584</v>
      </c>
      <c r="AF63" s="69">
        <f t="shared" si="115"/>
        <v>130.32535963444261</v>
      </c>
      <c r="AH63" t="str">
        <f t="shared" si="142"/>
        <v>62 Leisure, travel and related personal service occupations</v>
      </c>
      <c r="AI63" s="18">
        <f t="shared" si="151"/>
        <v>2.7723594352375174</v>
      </c>
      <c r="AJ63" s="18">
        <f t="shared" si="151"/>
        <v>3.1751624805160925</v>
      </c>
      <c r="AK63" s="18">
        <f t="shared" si="151"/>
        <v>2.9641640002851863</v>
      </c>
      <c r="AL63" s="18">
        <f t="shared" si="151"/>
        <v>3.0536455672202001</v>
      </c>
      <c r="AM63" s="18">
        <f t="shared" si="151"/>
        <v>3.5605392448877073</v>
      </c>
      <c r="AO63" s="68">
        <f t="shared" si="117"/>
        <v>35.983201921941863</v>
      </c>
      <c r="AP63" s="69">
        <f t="shared" si="118"/>
        <v>69.379358027087093</v>
      </c>
      <c r="AQ63" s="69">
        <f t="shared" si="119"/>
        <v>105.36255994902895</v>
      </c>
      <c r="AS63" t="str">
        <f t="shared" si="143"/>
        <v>62 Leisure, travel and related personal service occupations</v>
      </c>
      <c r="AT63" s="18">
        <f t="shared" si="152"/>
        <v>3.3375583225476251</v>
      </c>
      <c r="AU63" s="18">
        <f t="shared" si="152"/>
        <v>3.8172505414755662</v>
      </c>
      <c r="AV63" s="18">
        <f t="shared" si="152"/>
        <v>3.7927564732012335</v>
      </c>
      <c r="AW63" s="18">
        <f t="shared" si="152"/>
        <v>3.9385726745598522</v>
      </c>
      <c r="AX63" s="18">
        <f t="shared" si="152"/>
        <v>4.804440073520527</v>
      </c>
      <c r="AZ63" s="68">
        <f t="shared" si="121"/>
        <v>48.768997512336291</v>
      </c>
      <c r="BA63" s="69">
        <f t="shared" si="122"/>
        <v>74.836900189023879</v>
      </c>
      <c r="BB63" s="69">
        <f t="shared" si="123"/>
        <v>123.60589770136019</v>
      </c>
      <c r="BD63" t="str">
        <f t="shared" si="144"/>
        <v>62 Leisure, travel and related personal service occupations</v>
      </c>
      <c r="BE63" s="18">
        <f t="shared" si="153"/>
        <v>3.5400094727532583</v>
      </c>
      <c r="BF63" s="18">
        <f t="shared" si="153"/>
        <v>3.4608593934124974</v>
      </c>
      <c r="BG63" s="18">
        <f t="shared" si="153"/>
        <v>3.2904871556565527</v>
      </c>
      <c r="BH63" s="18">
        <f t="shared" si="153"/>
        <v>2.9632775657291481</v>
      </c>
      <c r="BI63" s="18">
        <f t="shared" si="153"/>
        <v>2.6140457811592062</v>
      </c>
      <c r="BK63" s="68">
        <f t="shared" si="125"/>
        <v>-22.07081594019326</v>
      </c>
      <c r="BL63" s="69">
        <f t="shared" si="126"/>
        <v>39.947955459675725</v>
      </c>
      <c r="BM63" s="69">
        <f t="shared" si="127"/>
        <v>17.877139519482466</v>
      </c>
      <c r="BO63" t="str">
        <f t="shared" si="145"/>
        <v>62 Leisure, travel and related personal service occupations</v>
      </c>
      <c r="BP63" s="18">
        <f t="shared" si="154"/>
        <v>3.5584276570276909</v>
      </c>
      <c r="BQ63" s="18">
        <f t="shared" si="154"/>
        <v>3.3433349377880948</v>
      </c>
      <c r="BR63" s="18">
        <f t="shared" si="154"/>
        <v>3.3482038328416492</v>
      </c>
      <c r="BS63" s="18">
        <f t="shared" si="154"/>
        <v>2.9082292220904327</v>
      </c>
      <c r="BT63" s="18">
        <f t="shared" si="154"/>
        <v>2.7507568865835816</v>
      </c>
      <c r="BV63" s="68">
        <f t="shared" si="129"/>
        <v>-31.754893537428398</v>
      </c>
      <c r="BW63" s="69">
        <f t="shared" si="130"/>
        <v>36.297136865166713</v>
      </c>
      <c r="BX63" s="69">
        <f t="shared" si="131"/>
        <v>4.5422433277383165</v>
      </c>
      <c r="BZ63" t="str">
        <f t="shared" si="146"/>
        <v>62 Leisure, travel and related personal service occupations</v>
      </c>
      <c r="CA63" s="18">
        <f t="shared" si="155"/>
        <v>3.1509224973910994</v>
      </c>
      <c r="CB63" s="18">
        <f t="shared" si="155"/>
        <v>3.5427881157603474</v>
      </c>
      <c r="CC63" s="18">
        <f t="shared" si="155"/>
        <v>3.3564778743316386</v>
      </c>
      <c r="CD63" s="18">
        <f t="shared" si="155"/>
        <v>3.2807496050778346</v>
      </c>
      <c r="CE63" s="18">
        <f t="shared" si="155"/>
        <v>3.4787182040297355</v>
      </c>
      <c r="CG63" s="68">
        <f t="shared" si="133"/>
        <v>-33.251572774685847</v>
      </c>
      <c r="CH63" s="69">
        <f t="shared" si="134"/>
        <v>35.348633834140649</v>
      </c>
      <c r="CI63" s="69">
        <f t="shared" si="135"/>
        <v>2.0970610594548043</v>
      </c>
      <c r="CK63" t="str">
        <f t="shared" si="147"/>
        <v>62 Leisure, travel and related personal service occupations</v>
      </c>
      <c r="CL63" s="18">
        <f t="shared" si="156"/>
        <v>3.27426530323969</v>
      </c>
      <c r="CM63" s="18">
        <f t="shared" si="156"/>
        <v>3.3043317786920108</v>
      </c>
      <c r="CN63" s="18">
        <f t="shared" si="156"/>
        <v>3.2007510012462705</v>
      </c>
      <c r="CO63" s="18">
        <f t="shared" si="156"/>
        <v>2.3686624268962202</v>
      </c>
      <c r="CP63" s="18">
        <f t="shared" si="156"/>
        <v>2.0175108401092983</v>
      </c>
      <c r="CR63" s="68">
        <f t="shared" si="137"/>
        <v>-40.541928360727262</v>
      </c>
      <c r="CS63" s="69">
        <f t="shared" si="138"/>
        <v>20.452214533880429</v>
      </c>
      <c r="CT63" s="69">
        <f t="shared" si="139"/>
        <v>-20.089713826846829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1.630829612379547E-2</v>
      </c>
      <c r="C64" s="18">
        <f t="shared" si="148"/>
        <v>1.2631647651690657E-2</v>
      </c>
      <c r="D64" s="18">
        <f t="shared" si="148"/>
        <v>1.3806972104724379E-2</v>
      </c>
      <c r="E64" s="18">
        <f t="shared" si="148"/>
        <v>1.1606254372398884E-2</v>
      </c>
      <c r="F64" s="18">
        <f t="shared" si="148"/>
        <v>1.281202412781458E-2</v>
      </c>
      <c r="H64" s="68">
        <f t="shared" si="105"/>
        <v>35.735789390458621</v>
      </c>
      <c r="I64" s="69">
        <f t="shared" si="106"/>
        <v>60.624485756811723</v>
      </c>
      <c r="J64" s="69">
        <f t="shared" si="107"/>
        <v>96.360275147270357</v>
      </c>
      <c r="L64" t="str">
        <f t="shared" si="140"/>
        <v>63 Community and civil enforcement occupations</v>
      </c>
      <c r="M64" s="18">
        <f t="shared" si="149"/>
        <v>4.2610773673173639E-2</v>
      </c>
      <c r="N64" s="18">
        <f t="shared" si="149"/>
        <v>3.2363611750736626E-2</v>
      </c>
      <c r="O64" s="18">
        <f t="shared" si="149"/>
        <v>4.3436019402932236E-2</v>
      </c>
      <c r="P64" s="18">
        <f t="shared" si="149"/>
        <v>2.9692467788483713E-2</v>
      </c>
      <c r="Q64" s="18">
        <f t="shared" si="149"/>
        <v>3.3537934482505694E-2</v>
      </c>
      <c r="S64" s="68">
        <f t="shared" si="109"/>
        <v>14.288422585001747</v>
      </c>
      <c r="T64" s="69">
        <f t="shared" si="110"/>
        <v>49.703721831202259</v>
      </c>
      <c r="U64" s="69">
        <f t="shared" si="111"/>
        <v>63.992144416204013</v>
      </c>
      <c r="W64" t="str">
        <f t="shared" si="141"/>
        <v>63 Community and civil enforcement occupations</v>
      </c>
      <c r="X64" s="18">
        <f t="shared" si="150"/>
        <v>9.0748531109195604E-2</v>
      </c>
      <c r="Y64" s="18">
        <f t="shared" si="150"/>
        <v>8.3556489150893212E-2</v>
      </c>
      <c r="Z64" s="18">
        <f t="shared" si="150"/>
        <v>9.0549819187960831E-2</v>
      </c>
      <c r="AA64" s="18">
        <f t="shared" si="150"/>
        <v>8.5078065021587185E-2</v>
      </c>
      <c r="AB64" s="18">
        <f t="shared" si="150"/>
        <v>9.0777168147924997E-2</v>
      </c>
      <c r="AD64" s="68">
        <f t="shared" si="113"/>
        <v>22.886564600561456</v>
      </c>
      <c r="AE64" s="69">
        <f t="shared" si="114"/>
        <v>67.440828196601288</v>
      </c>
      <c r="AF64" s="69">
        <f t="shared" si="115"/>
        <v>90.327392797162744</v>
      </c>
      <c r="AH64" t="str">
        <f t="shared" si="142"/>
        <v>63 Community and civil enforcement occupations</v>
      </c>
      <c r="AI64" s="18">
        <f t="shared" si="151"/>
        <v>9.2273760816427644E-2</v>
      </c>
      <c r="AJ64" s="18">
        <f t="shared" si="151"/>
        <v>8.1718273266004685E-2</v>
      </c>
      <c r="AK64" s="18">
        <f t="shared" si="151"/>
        <v>0.10472075394451415</v>
      </c>
      <c r="AL64" s="18">
        <f t="shared" si="151"/>
        <v>7.7778502502421562E-2</v>
      </c>
      <c r="AM64" s="18">
        <f t="shared" si="151"/>
        <v>8.2950804312684256E-2</v>
      </c>
      <c r="AO64" s="68">
        <f t="shared" si="117"/>
        <v>-10.327442613923312</v>
      </c>
      <c r="AP64" s="69">
        <f t="shared" si="118"/>
        <v>48.318301209141502</v>
      </c>
      <c r="AQ64" s="69">
        <f t="shared" si="119"/>
        <v>37.990858595218185</v>
      </c>
      <c r="AS64" t="str">
        <f t="shared" si="143"/>
        <v>63 Community and civil enforcement occupations</v>
      </c>
      <c r="AT64" s="18">
        <f t="shared" si="152"/>
        <v>9.2364192331653952E-2</v>
      </c>
      <c r="AU64" s="18">
        <f t="shared" si="152"/>
        <v>7.1963459679437985E-2</v>
      </c>
      <c r="AV64" s="18">
        <f t="shared" si="152"/>
        <v>8.8783983825857934E-2</v>
      </c>
      <c r="AW64" s="18">
        <f t="shared" si="152"/>
        <v>5.9879091241877701E-2</v>
      </c>
      <c r="AX64" s="18">
        <f t="shared" si="152"/>
        <v>5.633980058471242E-2</v>
      </c>
      <c r="AZ64" s="68">
        <f t="shared" si="121"/>
        <v>-25.47443261533347</v>
      </c>
      <c r="BA64" s="69">
        <f t="shared" si="122"/>
        <v>43.889574548477214</v>
      </c>
      <c r="BB64" s="69">
        <f t="shared" si="123"/>
        <v>18.415141933143747</v>
      </c>
      <c r="BD64" t="str">
        <f t="shared" si="144"/>
        <v>63 Community and civil enforcement occupations</v>
      </c>
      <c r="BE64" s="18">
        <f t="shared" si="153"/>
        <v>9.9974790662653829E-2</v>
      </c>
      <c r="BF64" s="18">
        <f t="shared" si="153"/>
        <v>6.5441774308262493E-2</v>
      </c>
      <c r="BG64" s="18">
        <f t="shared" si="153"/>
        <v>9.3129125986253947E-2</v>
      </c>
      <c r="BH64" s="18">
        <f t="shared" si="153"/>
        <v>5.9763196260188008E-2</v>
      </c>
      <c r="BI64" s="18">
        <f t="shared" si="153"/>
        <v>6.6405339885066764E-2</v>
      </c>
      <c r="BK64" s="68">
        <f t="shared" si="125"/>
        <v>-30.053720913856306</v>
      </c>
      <c r="BL64" s="69">
        <f t="shared" si="126"/>
        <v>26.356204293773789</v>
      </c>
      <c r="BM64" s="69">
        <f t="shared" si="127"/>
        <v>-3.6975166200825171</v>
      </c>
      <c r="BO64" t="str">
        <f t="shared" si="145"/>
        <v>63 Community and civil enforcement occupations</v>
      </c>
      <c r="BP64" s="18">
        <f t="shared" si="154"/>
        <v>0.13243718554455966</v>
      </c>
      <c r="BQ64" s="18">
        <f t="shared" si="154"/>
        <v>0.11241988533284136</v>
      </c>
      <c r="BR64" s="18">
        <f t="shared" si="154"/>
        <v>0.14488430845889091</v>
      </c>
      <c r="BS64" s="18">
        <f t="shared" si="154"/>
        <v>0.10350573985359471</v>
      </c>
      <c r="BT64" s="18">
        <f t="shared" si="154"/>
        <v>0.11892590059845529</v>
      </c>
      <c r="BV64" s="68">
        <f t="shared" si="129"/>
        <v>-31.815400700419438</v>
      </c>
      <c r="BW64" s="69">
        <f t="shared" si="130"/>
        <v>29.978784137410219</v>
      </c>
      <c r="BX64" s="69">
        <f t="shared" si="131"/>
        <v>-1.8366165630092173</v>
      </c>
      <c r="BZ64" t="str">
        <f t="shared" si="146"/>
        <v>63 Community and civil enforcement occupations</v>
      </c>
      <c r="CA64" s="18">
        <f t="shared" si="155"/>
        <v>0.16175561616555922</v>
      </c>
      <c r="CB64" s="18">
        <f t="shared" si="155"/>
        <v>0.14033210416652933</v>
      </c>
      <c r="CC64" s="18">
        <f t="shared" si="155"/>
        <v>0.18966553896345445</v>
      </c>
      <c r="CD64" s="18">
        <f t="shared" si="155"/>
        <v>0.14772773850772067</v>
      </c>
      <c r="CE64" s="18">
        <f t="shared" si="155"/>
        <v>0.18526382987556106</v>
      </c>
      <c r="CG64" s="68">
        <f t="shared" si="133"/>
        <v>-37.091723909164344</v>
      </c>
      <c r="CH64" s="69">
        <f t="shared" si="134"/>
        <v>29.30646511803236</v>
      </c>
      <c r="CI64" s="69">
        <f t="shared" si="135"/>
        <v>-7.7852587911319864</v>
      </c>
      <c r="CK64" t="str">
        <f t="shared" si="147"/>
        <v>63 Community and civil enforcement occupations</v>
      </c>
      <c r="CL64" s="18">
        <f t="shared" si="156"/>
        <v>0.1542146607119213</v>
      </c>
      <c r="CM64" s="18">
        <f t="shared" si="156"/>
        <v>0.11192918368029589</v>
      </c>
      <c r="CN64" s="18">
        <f t="shared" si="156"/>
        <v>0.16928692791246586</v>
      </c>
      <c r="CO64" s="18">
        <f t="shared" si="156"/>
        <v>7.9930117521614844E-2</v>
      </c>
      <c r="CP64" s="18">
        <f t="shared" si="156"/>
        <v>6.0017795297210449E-2</v>
      </c>
      <c r="CR64" s="68">
        <f t="shared" si="137"/>
        <v>-66.557137195530586</v>
      </c>
      <c r="CS64" s="69">
        <f t="shared" si="138"/>
        <v>11.037961529669648</v>
      </c>
      <c r="CT64" s="69">
        <f t="shared" si="139"/>
        <v>-55.519175665860921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1.2296313195690742</v>
      </c>
      <c r="C65" s="18">
        <f t="shared" si="157"/>
        <v>1.149575126532171</v>
      </c>
      <c r="D65" s="18">
        <f t="shared" si="157"/>
        <v>0.99076845650455203</v>
      </c>
      <c r="E65" s="18">
        <f t="shared" si="157"/>
        <v>0.97329632676849032</v>
      </c>
      <c r="F65" s="18">
        <f t="shared" si="157"/>
        <v>0.99060588377644221</v>
      </c>
      <c r="H65" s="68">
        <f t="shared" si="105"/>
        <v>46.252670350173588</v>
      </c>
      <c r="I65" s="69">
        <f t="shared" si="106"/>
        <v>58.746970255903427</v>
      </c>
      <c r="J65" s="69">
        <f t="shared" si="107"/>
        <v>104.99964060607702</v>
      </c>
      <c r="L65" t="str">
        <f t="shared" si="140"/>
        <v>71 Sales occupations</v>
      </c>
      <c r="M65" s="18">
        <f t="shared" ref="M65:Q70" si="158">M28/M$35*100</f>
        <v>2.0752458900459971</v>
      </c>
      <c r="N65" s="18">
        <f t="shared" si="158"/>
        <v>1.994643646192606</v>
      </c>
      <c r="O65" s="18">
        <f t="shared" si="158"/>
        <v>2.0392455760197841</v>
      </c>
      <c r="P65" s="18">
        <f t="shared" si="158"/>
        <v>2.122874144927319</v>
      </c>
      <c r="Q65" s="18">
        <f t="shared" si="158"/>
        <v>2.3874816414061661</v>
      </c>
      <c r="S65" s="68">
        <f t="shared" si="109"/>
        <v>73.295169432297129</v>
      </c>
      <c r="T65" s="69">
        <f t="shared" si="110"/>
        <v>65.833865919154377</v>
      </c>
      <c r="U65" s="69">
        <f t="shared" si="111"/>
        <v>139.12903535145151</v>
      </c>
      <c r="W65" t="str">
        <f t="shared" si="141"/>
        <v>71 Sales occupations</v>
      </c>
      <c r="X65" s="18">
        <f t="shared" ref="X65:AB70" si="159">X28/X$35*100</f>
        <v>3.8434057382760964</v>
      </c>
      <c r="Y65" s="18">
        <f t="shared" si="159"/>
        <v>3.8488274144130448</v>
      </c>
      <c r="Z65" s="18">
        <f t="shared" si="159"/>
        <v>4.0047566713443761</v>
      </c>
      <c r="AA65" s="18">
        <f t="shared" si="159"/>
        <v>4.1386371895215701</v>
      </c>
      <c r="AB65" s="18">
        <f t="shared" si="159"/>
        <v>4.5853127617637375</v>
      </c>
      <c r="AD65" s="68">
        <f t="shared" si="113"/>
        <v>40.348634219650307</v>
      </c>
      <c r="AE65" s="69">
        <f t="shared" si="114"/>
        <v>63.08693605140774</v>
      </c>
      <c r="AF65" s="69">
        <f t="shared" si="115"/>
        <v>103.43557027105805</v>
      </c>
      <c r="AH65" t="str">
        <f t="shared" si="142"/>
        <v>71 Sales occupations</v>
      </c>
      <c r="AI65" s="18">
        <f t="shared" ref="AI65:AM70" si="160">AI28/AI$35*100</f>
        <v>4.6121238016226362</v>
      </c>
      <c r="AJ65" s="18">
        <f t="shared" si="160"/>
        <v>4.463961865839468</v>
      </c>
      <c r="AK65" s="18">
        <f t="shared" si="160"/>
        <v>4.6637417739056728</v>
      </c>
      <c r="AL65" s="18">
        <f t="shared" si="160"/>
        <v>4.8251011950251232</v>
      </c>
      <c r="AM65" s="18">
        <f t="shared" si="160"/>
        <v>5.1889605752228851</v>
      </c>
      <c r="AO65" s="68">
        <f t="shared" si="117"/>
        <v>25.955631459766021</v>
      </c>
      <c r="AP65" s="69">
        <f t="shared" si="118"/>
        <v>58.245936974398859</v>
      </c>
      <c r="AQ65" s="69">
        <f t="shared" si="119"/>
        <v>84.201568434164884</v>
      </c>
      <c r="AS65" t="str">
        <f t="shared" si="143"/>
        <v>71 Sales occupations</v>
      </c>
      <c r="AT65" s="18">
        <f t="shared" ref="AT65:AX70" si="161">AT28/AT$35*100</f>
        <v>3.8967346753615564</v>
      </c>
      <c r="AU65" s="18">
        <f t="shared" si="161"/>
        <v>3.5932139778880052</v>
      </c>
      <c r="AV65" s="18">
        <f t="shared" si="161"/>
        <v>3.6797340150807099</v>
      </c>
      <c r="AW65" s="18">
        <f t="shared" si="161"/>
        <v>3.6021314921873957</v>
      </c>
      <c r="AX65" s="18">
        <f t="shared" si="161"/>
        <v>3.7977928440499382</v>
      </c>
      <c r="AZ65" s="68">
        <f t="shared" si="121"/>
        <v>21.210281120047537</v>
      </c>
      <c r="BA65" s="69">
        <f t="shared" si="122"/>
        <v>48.674599637035975</v>
      </c>
      <c r="BB65" s="69">
        <f t="shared" si="123"/>
        <v>69.884880757083508</v>
      </c>
      <c r="BD65" t="str">
        <f t="shared" si="144"/>
        <v>71 Sales occupations</v>
      </c>
      <c r="BE65" s="18">
        <f t="shared" ref="BE65:BI70" si="162">BE28/BE$35*100</f>
        <v>8.2021790194454063</v>
      </c>
      <c r="BF65" s="18">
        <f t="shared" si="162"/>
        <v>8.2187563754405666</v>
      </c>
      <c r="BG65" s="18">
        <f t="shared" si="162"/>
        <v>8.6854509499176071</v>
      </c>
      <c r="BH65" s="18">
        <f t="shared" si="162"/>
        <v>8.8154933813910219</v>
      </c>
      <c r="BI65" s="18">
        <f t="shared" si="162"/>
        <v>9.1907004888876713</v>
      </c>
      <c r="BK65" s="68">
        <f t="shared" si="125"/>
        <v>3.8014406172232102</v>
      </c>
      <c r="BL65" s="69">
        <f t="shared" si="126"/>
        <v>44.539836598786792</v>
      </c>
      <c r="BM65" s="69">
        <f t="shared" si="127"/>
        <v>48.341277216010006</v>
      </c>
      <c r="BO65" t="str">
        <f t="shared" si="145"/>
        <v>71 Sales occupations</v>
      </c>
      <c r="BP65" s="18">
        <f t="shared" ref="BP65:BT70" si="163">BP28/BP$35*100</f>
        <v>8.5595666661241818</v>
      </c>
      <c r="BQ65" s="18">
        <f t="shared" si="163"/>
        <v>7.9725119855507245</v>
      </c>
      <c r="BR65" s="18">
        <f t="shared" si="163"/>
        <v>8.3424191331300417</v>
      </c>
      <c r="BS65" s="18">
        <f t="shared" si="163"/>
        <v>8.1090382042663549</v>
      </c>
      <c r="BT65" s="18">
        <f t="shared" si="163"/>
        <v>7.8430254032266236</v>
      </c>
      <c r="BV65" s="68">
        <f t="shared" si="129"/>
        <v>-21.905075017007167</v>
      </c>
      <c r="BW65" s="69">
        <f t="shared" si="130"/>
        <v>38.325875373303973</v>
      </c>
      <c r="BX65" s="69">
        <f t="shared" si="131"/>
        <v>16.420800356296812</v>
      </c>
      <c r="BZ65" t="str">
        <f t="shared" si="146"/>
        <v>71 Sales occupations</v>
      </c>
      <c r="CA65" s="18">
        <f t="shared" ref="CA65:CE70" si="164">CA28/CA$35*100</f>
        <v>8.4525454255127084</v>
      </c>
      <c r="CB65" s="18">
        <f t="shared" si="164"/>
        <v>8.7960538389285361</v>
      </c>
      <c r="CC65" s="18">
        <f t="shared" si="164"/>
        <v>8.9078657792957987</v>
      </c>
      <c r="CD65" s="18">
        <f t="shared" si="164"/>
        <v>8.2532675805041631</v>
      </c>
      <c r="CE65" s="18">
        <f t="shared" si="164"/>
        <v>5.1227493408805325</v>
      </c>
      <c r="CG65" s="68">
        <f t="shared" si="133"/>
        <v>-62.963066877349341</v>
      </c>
      <c r="CH65" s="69">
        <f t="shared" si="134"/>
        <v>24.163291231530451</v>
      </c>
      <c r="CI65" s="69">
        <f t="shared" si="135"/>
        <v>-38.799775645818883</v>
      </c>
      <c r="CK65" t="str">
        <f t="shared" si="147"/>
        <v>71 Sales occupations</v>
      </c>
      <c r="CL65" s="18">
        <f t="shared" ref="CL65:CP70" si="165">CL28/CL$35*100</f>
        <v>10.077920636847907</v>
      </c>
      <c r="CM65" s="18">
        <f t="shared" si="165"/>
        <v>9.8268836669214235</v>
      </c>
      <c r="CN65" s="18">
        <f t="shared" si="165"/>
        <v>10.053739843929733</v>
      </c>
      <c r="CO65" s="18">
        <f t="shared" si="165"/>
        <v>9.4288326930775295</v>
      </c>
      <c r="CP65" s="18">
        <f t="shared" si="165"/>
        <v>8.1013211179943898</v>
      </c>
      <c r="CR65" s="68">
        <f t="shared" si="137"/>
        <v>-23.989246621684266</v>
      </c>
      <c r="CS65" s="69">
        <f t="shared" si="138"/>
        <v>21.089045131837558</v>
      </c>
      <c r="CT65" s="69">
        <f t="shared" si="139"/>
        <v>-2.9002014898467108</v>
      </c>
    </row>
    <row r="66" spans="1:98" x14ac:dyDescent="0.2">
      <c r="A66" t="str">
        <f t="shared" si="103"/>
        <v>72 Customer service occupations</v>
      </c>
      <c r="B66" s="18">
        <f t="shared" si="157"/>
        <v>0.38122679983444713</v>
      </c>
      <c r="C66" s="18">
        <f t="shared" si="157"/>
        <v>0.36415745632058366</v>
      </c>
      <c r="D66" s="18">
        <f t="shared" si="157"/>
        <v>0.39196753375146298</v>
      </c>
      <c r="E66" s="18">
        <f t="shared" si="157"/>
        <v>0.45964170181908198</v>
      </c>
      <c r="F66" s="18">
        <f t="shared" si="157"/>
        <v>0.48383686260621867</v>
      </c>
      <c r="H66" s="68">
        <f t="shared" si="105"/>
        <v>80.560990931080866</v>
      </c>
      <c r="I66" s="69">
        <f t="shared" si="106"/>
        <v>66.170292128663533</v>
      </c>
      <c r="J66" s="69">
        <f t="shared" si="107"/>
        <v>146.73128305974441</v>
      </c>
      <c r="L66" t="str">
        <f t="shared" si="140"/>
        <v>72 Customer service occupations</v>
      </c>
      <c r="M66" s="18">
        <f t="shared" si="158"/>
        <v>0.64534488957646174</v>
      </c>
      <c r="N66" s="18">
        <f t="shared" si="158"/>
        <v>0.66125740489249907</v>
      </c>
      <c r="O66" s="18">
        <f t="shared" si="158"/>
        <v>0.64380983648479673</v>
      </c>
      <c r="P66" s="18">
        <f t="shared" si="158"/>
        <v>0.71400976661512239</v>
      </c>
      <c r="Q66" s="18">
        <f t="shared" si="158"/>
        <v>0.74669235928901778</v>
      </c>
      <c r="S66" s="68">
        <f t="shared" si="109"/>
        <v>71.672228418866894</v>
      </c>
      <c r="T66" s="69">
        <f t="shared" si="110"/>
        <v>68.004761758246303</v>
      </c>
      <c r="U66" s="69">
        <f t="shared" si="111"/>
        <v>139.6769901771132</v>
      </c>
      <c r="W66" t="str">
        <f t="shared" si="141"/>
        <v>72 Customer service occupations</v>
      </c>
      <c r="X66" s="18">
        <f t="shared" si="159"/>
        <v>1.2021673040834979</v>
      </c>
      <c r="Y66" s="18">
        <f t="shared" si="159"/>
        <v>1.2264583440488632</v>
      </c>
      <c r="Z66" s="18">
        <f t="shared" si="159"/>
        <v>1.2705477602481692</v>
      </c>
      <c r="AA66" s="18">
        <f t="shared" si="159"/>
        <v>1.405675390421099</v>
      </c>
      <c r="AB66" s="18">
        <f t="shared" si="159"/>
        <v>1.5835394939895067</v>
      </c>
      <c r="AD66" s="68">
        <f t="shared" si="113"/>
        <v>52.775341994682535</v>
      </c>
      <c r="AE66" s="69">
        <f t="shared" si="114"/>
        <v>64.4135256545662</v>
      </c>
      <c r="AF66" s="69">
        <f t="shared" si="115"/>
        <v>117.18886764924872</v>
      </c>
      <c r="AH66" t="str">
        <f t="shared" si="142"/>
        <v>72 Customer service occupations</v>
      </c>
      <c r="AI66" s="18">
        <f t="shared" si="160"/>
        <v>1.3273673744209487</v>
      </c>
      <c r="AJ66" s="18">
        <f t="shared" si="160"/>
        <v>1.5110274274518185</v>
      </c>
      <c r="AK66" s="18">
        <f t="shared" si="160"/>
        <v>1.6767458749533701</v>
      </c>
      <c r="AL66" s="18">
        <f t="shared" si="160"/>
        <v>1.9495364925536638</v>
      </c>
      <c r="AM66" s="18">
        <f t="shared" si="160"/>
        <v>2.128484734738298</v>
      </c>
      <c r="AO66" s="68">
        <f t="shared" si="117"/>
        <v>43.706035278106157</v>
      </c>
      <c r="AP66" s="69">
        <f t="shared" si="118"/>
        <v>67.42408543439953</v>
      </c>
      <c r="AQ66" s="69">
        <f t="shared" si="119"/>
        <v>111.13012071250567</v>
      </c>
      <c r="AS66" t="str">
        <f t="shared" si="143"/>
        <v>72 Customer service occupations</v>
      </c>
      <c r="AT66" s="18">
        <f t="shared" si="161"/>
        <v>1.6410082921439066</v>
      </c>
      <c r="AU66" s="18">
        <f t="shared" si="161"/>
        <v>1.6798797222765127</v>
      </c>
      <c r="AV66" s="18">
        <f t="shared" si="161"/>
        <v>1.7240826791226929</v>
      </c>
      <c r="AW66" s="18">
        <f t="shared" si="161"/>
        <v>1.8663032443859771</v>
      </c>
      <c r="AX66" s="18">
        <f t="shared" si="161"/>
        <v>1.8552467379103605</v>
      </c>
      <c r="AZ66" s="68">
        <f t="shared" si="121"/>
        <v>26.377046628297556</v>
      </c>
      <c r="BA66" s="69">
        <f t="shared" si="122"/>
        <v>56.955860297230686</v>
      </c>
      <c r="BB66" s="69">
        <f t="shared" si="123"/>
        <v>83.332906925528235</v>
      </c>
      <c r="BD66" t="str">
        <f t="shared" si="144"/>
        <v>72 Customer service occupations</v>
      </c>
      <c r="BE66" s="18">
        <f t="shared" si="162"/>
        <v>1.885928681175475</v>
      </c>
      <c r="BF66" s="18">
        <f t="shared" si="162"/>
        <v>1.8992116833813903</v>
      </c>
      <c r="BG66" s="18">
        <f t="shared" si="162"/>
        <v>1.9575392346252836</v>
      </c>
      <c r="BH66" s="18">
        <f t="shared" si="162"/>
        <v>2.0616611182211821</v>
      </c>
      <c r="BI66" s="18">
        <f t="shared" si="162"/>
        <v>2.1973462661480339</v>
      </c>
      <c r="BK66" s="68">
        <f t="shared" si="125"/>
        <v>10.112130182705894</v>
      </c>
      <c r="BL66" s="69">
        <f t="shared" si="126"/>
        <v>46.767263695384102</v>
      </c>
      <c r="BM66" s="69">
        <f t="shared" si="127"/>
        <v>56.879393878089992</v>
      </c>
      <c r="BO66" t="str">
        <f t="shared" si="145"/>
        <v>72 Customer service occupations</v>
      </c>
      <c r="BP66" s="18">
        <f t="shared" si="163"/>
        <v>2.0723951827425018</v>
      </c>
      <c r="BQ66" s="18">
        <f t="shared" si="163"/>
        <v>2.0898956077398623</v>
      </c>
      <c r="BR66" s="18">
        <f t="shared" si="163"/>
        <v>2.225953442201253</v>
      </c>
      <c r="BS66" s="18">
        <f t="shared" si="163"/>
        <v>2.4312082442959504</v>
      </c>
      <c r="BT66" s="18">
        <f t="shared" si="163"/>
        <v>2.6879820001373145</v>
      </c>
      <c r="BV66" s="68">
        <f t="shared" si="129"/>
        <v>0.30936373048850002</v>
      </c>
      <c r="BW66" s="69">
        <f t="shared" si="130"/>
        <v>46.729113187831288</v>
      </c>
      <c r="BX66" s="69">
        <f t="shared" si="131"/>
        <v>47.038476918319795</v>
      </c>
      <c r="BZ66" t="str">
        <f t="shared" si="146"/>
        <v>72 Customer service occupations</v>
      </c>
      <c r="CA66" s="18">
        <f t="shared" si="164"/>
        <v>1.5549082819267459</v>
      </c>
      <c r="CB66" s="18">
        <f t="shared" si="164"/>
        <v>1.584991013409121</v>
      </c>
      <c r="CC66" s="18">
        <f t="shared" si="164"/>
        <v>1.6588956883006625</v>
      </c>
      <c r="CD66" s="18">
        <f t="shared" si="164"/>
        <v>1.786501331542599</v>
      </c>
      <c r="CE66" s="18">
        <f t="shared" si="164"/>
        <v>2.3750601345672555</v>
      </c>
      <c r="CG66" s="68">
        <f t="shared" si="133"/>
        <v>-7.7935912315691205</v>
      </c>
      <c r="CH66" s="69">
        <f t="shared" si="134"/>
        <v>32.30630135848012</v>
      </c>
      <c r="CI66" s="69">
        <f t="shared" si="135"/>
        <v>24.512710126911003</v>
      </c>
      <c r="CK66" t="str">
        <f t="shared" si="147"/>
        <v>72 Customer service occupations</v>
      </c>
      <c r="CL66" s="18">
        <f t="shared" si="165"/>
        <v>1.3046936592069802</v>
      </c>
      <c r="CM66" s="18">
        <f t="shared" si="165"/>
        <v>1.7499278145131778</v>
      </c>
      <c r="CN66" s="18">
        <f t="shared" si="165"/>
        <v>1.9927537564839701</v>
      </c>
      <c r="CO66" s="18">
        <f t="shared" si="165"/>
        <v>2.9057910526348159</v>
      </c>
      <c r="CP66" s="18">
        <f t="shared" si="165"/>
        <v>4.1087189757064344</v>
      </c>
      <c r="CR66" s="68">
        <f t="shared" si="137"/>
        <v>94.491056028449833</v>
      </c>
      <c r="CS66" s="69">
        <f t="shared" si="138"/>
        <v>44.763959040673264</v>
      </c>
      <c r="CT66" s="69">
        <f t="shared" si="139"/>
        <v>139.25501506912309</v>
      </c>
    </row>
    <row r="67" spans="1:98" x14ac:dyDescent="0.2">
      <c r="A67" t="str">
        <f t="shared" si="103"/>
        <v>81 Process, plant and machine operatives</v>
      </c>
      <c r="B67" s="18">
        <f t="shared" si="157"/>
        <v>0.24014962585446495</v>
      </c>
      <c r="C67" s="18">
        <f t="shared" si="157"/>
        <v>0.25470375023849906</v>
      </c>
      <c r="D67" s="18">
        <f t="shared" si="157"/>
        <v>0.22386103216473011</v>
      </c>
      <c r="E67" s="18">
        <f t="shared" si="157"/>
        <v>0.24724998129660036</v>
      </c>
      <c r="F67" s="18">
        <f t="shared" si="157"/>
        <v>0.28863831555844099</v>
      </c>
      <c r="H67" s="68">
        <f t="shared" si="105"/>
        <v>88.603849248951022</v>
      </c>
      <c r="I67" s="69">
        <f t="shared" si="106"/>
        <v>73.722230617407064</v>
      </c>
      <c r="J67" s="69">
        <f t="shared" si="107"/>
        <v>162.3260798663581</v>
      </c>
      <c r="L67" t="str">
        <f t="shared" si="140"/>
        <v>81 Process, plant and machine operatives</v>
      </c>
      <c r="M67" s="18">
        <f t="shared" si="158"/>
        <v>0.19413280365521399</v>
      </c>
      <c r="N67" s="18">
        <f t="shared" si="158"/>
        <v>0.19808311502279391</v>
      </c>
      <c r="O67" s="18">
        <f t="shared" si="158"/>
        <v>0.18501010629304676</v>
      </c>
      <c r="P67" s="18">
        <f t="shared" si="158"/>
        <v>0.22365000561697895</v>
      </c>
      <c r="Q67" s="18">
        <f t="shared" si="158"/>
        <v>0.27057237444538834</v>
      </c>
      <c r="S67" s="68">
        <f t="shared" si="109"/>
        <v>116.47310438124339</v>
      </c>
      <c r="T67" s="69">
        <f t="shared" si="110"/>
        <v>74.987194427119164</v>
      </c>
      <c r="U67" s="69">
        <f t="shared" si="111"/>
        <v>191.46029880836258</v>
      </c>
      <c r="W67" t="str">
        <f t="shared" si="141"/>
        <v>81 Process, plant and machine operatives</v>
      </c>
      <c r="X67" s="18">
        <f t="shared" si="159"/>
        <v>0.28334773634558624</v>
      </c>
      <c r="Y67" s="18">
        <f t="shared" si="159"/>
        <v>0.26755177333835933</v>
      </c>
      <c r="Z67" s="18">
        <f t="shared" si="159"/>
        <v>0.25247916216294519</v>
      </c>
      <c r="AA67" s="18">
        <f t="shared" si="159"/>
        <v>0.34588112936757853</v>
      </c>
      <c r="AB67" s="18">
        <f t="shared" si="159"/>
        <v>0.4577690368805582</v>
      </c>
      <c r="AD67" s="68">
        <f t="shared" si="113"/>
        <v>122.24716710378169</v>
      </c>
      <c r="AE67" s="69">
        <f t="shared" si="114"/>
        <v>81.490641890765247</v>
      </c>
      <c r="AF67" s="69">
        <f t="shared" si="115"/>
        <v>203.73780899454692</v>
      </c>
      <c r="AH67" t="str">
        <f t="shared" si="142"/>
        <v>81 Process, plant and machine operatives</v>
      </c>
      <c r="AI67" s="18">
        <f t="shared" si="160"/>
        <v>0.45889720521687849</v>
      </c>
      <c r="AJ67" s="18">
        <f t="shared" si="160"/>
        <v>0.49068892244146445</v>
      </c>
      <c r="AK67" s="18">
        <f t="shared" si="160"/>
        <v>0.47394384859837846</v>
      </c>
      <c r="AL67" s="18">
        <f t="shared" si="160"/>
        <v>0.66660052589641794</v>
      </c>
      <c r="AM67" s="18">
        <f t="shared" si="160"/>
        <v>0.93157097355301444</v>
      </c>
      <c r="AO67" s="68">
        <f t="shared" si="117"/>
        <v>122.51575784546908</v>
      </c>
      <c r="AP67" s="69">
        <f t="shared" si="118"/>
        <v>79.484309626096461</v>
      </c>
      <c r="AQ67" s="69">
        <f t="shared" si="119"/>
        <v>202.00006747156553</v>
      </c>
      <c r="AS67" t="str">
        <f t="shared" si="143"/>
        <v>81 Process, plant and machine operatives</v>
      </c>
      <c r="AT67" s="18">
        <f t="shared" si="161"/>
        <v>1.0248547279326896</v>
      </c>
      <c r="AU67" s="18">
        <f t="shared" si="161"/>
        <v>1.0411886244105666</v>
      </c>
      <c r="AV67" s="18">
        <f t="shared" si="161"/>
        <v>0.97363416465044617</v>
      </c>
      <c r="AW67" s="18">
        <f t="shared" si="161"/>
        <v>1.1389669158100844</v>
      </c>
      <c r="AX67" s="18">
        <f t="shared" si="161"/>
        <v>1.2780049643087559</v>
      </c>
      <c r="AZ67" s="68">
        <f t="shared" si="121"/>
        <v>54.156325562252484</v>
      </c>
      <c r="BA67" s="69">
        <f t="shared" si="122"/>
        <v>62.280030237037785</v>
      </c>
      <c r="BB67" s="69">
        <f t="shared" si="123"/>
        <v>116.43635579929025</v>
      </c>
      <c r="BD67" t="str">
        <f t="shared" si="144"/>
        <v>81 Process, plant and machine operatives</v>
      </c>
      <c r="BE67" s="18">
        <f t="shared" si="162"/>
        <v>1.7366459115519861</v>
      </c>
      <c r="BF67" s="18">
        <f t="shared" si="162"/>
        <v>1.8080391719087308</v>
      </c>
      <c r="BG67" s="18">
        <f t="shared" si="162"/>
        <v>1.6751898979389512</v>
      </c>
      <c r="BH67" s="18">
        <f t="shared" si="162"/>
        <v>1.9175970127351523</v>
      </c>
      <c r="BI67" s="18">
        <f t="shared" si="162"/>
        <v>2.114656946552675</v>
      </c>
      <c r="BK67" s="68">
        <f t="shared" si="125"/>
        <v>23.829185863030133</v>
      </c>
      <c r="BL67" s="69">
        <f t="shared" si="126"/>
        <v>42.100293925706325</v>
      </c>
      <c r="BM67" s="69">
        <f t="shared" si="127"/>
        <v>65.929479788736458</v>
      </c>
      <c r="BO67" t="str">
        <f t="shared" si="145"/>
        <v>81 Process, plant and machine operatives</v>
      </c>
      <c r="BP67" s="18">
        <f t="shared" si="163"/>
        <v>2.2208473636281703</v>
      </c>
      <c r="BQ67" s="18">
        <f t="shared" si="163"/>
        <v>2.5195845039075575</v>
      </c>
      <c r="BR67" s="18">
        <f t="shared" si="163"/>
        <v>2.2740327287189461</v>
      </c>
      <c r="BS67" s="18">
        <f t="shared" si="163"/>
        <v>2.5952814720727324</v>
      </c>
      <c r="BT67" s="18">
        <f t="shared" si="163"/>
        <v>2.8270339038105647</v>
      </c>
      <c r="BV67" s="68">
        <f t="shared" si="129"/>
        <v>3.2679371793581642</v>
      </c>
      <c r="BW67" s="69">
        <f t="shared" si="130"/>
        <v>41.096372904234713</v>
      </c>
      <c r="BX67" s="69">
        <f t="shared" si="131"/>
        <v>44.364310083592876</v>
      </c>
      <c r="BZ67" t="str">
        <f t="shared" si="146"/>
        <v>81 Process, plant and machine operatives</v>
      </c>
      <c r="CA67" s="18">
        <f t="shared" si="164"/>
        <v>2.9162866797782518</v>
      </c>
      <c r="CB67" s="18">
        <f t="shared" si="164"/>
        <v>2.7846029362905802</v>
      </c>
      <c r="CC67" s="18">
        <f t="shared" si="164"/>
        <v>2.756900048675778</v>
      </c>
      <c r="CD67" s="18">
        <f t="shared" si="164"/>
        <v>2.7907636780606113</v>
      </c>
      <c r="CE67" s="18">
        <f t="shared" si="164"/>
        <v>1.8121052530757316</v>
      </c>
      <c r="CG67" s="68">
        <f t="shared" si="133"/>
        <v>-57.668079278386251</v>
      </c>
      <c r="CH67" s="69">
        <f t="shared" si="134"/>
        <v>25.673841856239694</v>
      </c>
      <c r="CI67" s="69">
        <f t="shared" si="135"/>
        <v>-31.994237422146561</v>
      </c>
      <c r="CK67" t="str">
        <f t="shared" si="147"/>
        <v>81 Process, plant and machine operatives</v>
      </c>
      <c r="CL67" s="18">
        <f t="shared" si="165"/>
        <v>3.9406335251964055</v>
      </c>
      <c r="CM67" s="18">
        <f t="shared" si="165"/>
        <v>3.326091369331559</v>
      </c>
      <c r="CN67" s="18">
        <f t="shared" si="165"/>
        <v>3.0579971334379445</v>
      </c>
      <c r="CO67" s="18">
        <f t="shared" si="165"/>
        <v>1.7743732552835445</v>
      </c>
      <c r="CP67" s="18">
        <f t="shared" si="165"/>
        <v>1.1385936079692858</v>
      </c>
      <c r="CR67" s="68">
        <f t="shared" si="137"/>
        <v>-64.878059689521933</v>
      </c>
      <c r="CS67" s="69">
        <f t="shared" si="138"/>
        <v>12.297814554257723</v>
      </c>
      <c r="CT67" s="69">
        <f t="shared" si="139"/>
        <v>-52.580245135264214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0.46214383267933401</v>
      </c>
      <c r="C68" s="18">
        <f t="shared" si="157"/>
        <v>0.51728260035326445</v>
      </c>
      <c r="D68" s="18">
        <f t="shared" si="157"/>
        <v>0.44922754429011236</v>
      </c>
      <c r="E68" s="18">
        <f t="shared" si="157"/>
        <v>0.48879911902433615</v>
      </c>
      <c r="F68" s="18">
        <f t="shared" si="157"/>
        <v>0.52338619998266434</v>
      </c>
      <c r="H68" s="68">
        <f t="shared" si="105"/>
        <v>70.424081853558931</v>
      </c>
      <c r="I68" s="69">
        <f t="shared" si="106"/>
        <v>90.048417765246313</v>
      </c>
      <c r="J68" s="69">
        <f t="shared" si="107"/>
        <v>160.47249961880524</v>
      </c>
      <c r="L68" t="str">
        <f t="shared" si="140"/>
        <v>82 Transport and mobile machine drivers and operatives</v>
      </c>
      <c r="M68" s="18">
        <f t="shared" si="158"/>
        <v>0.53187007619810689</v>
      </c>
      <c r="N68" s="18">
        <f t="shared" si="158"/>
        <v>0.60019612911199327</v>
      </c>
      <c r="O68" s="18">
        <f t="shared" si="158"/>
        <v>0.54597508804062134</v>
      </c>
      <c r="P68" s="18">
        <f t="shared" si="158"/>
        <v>0.54204303296639356</v>
      </c>
      <c r="Q68" s="18">
        <f t="shared" si="158"/>
        <v>0.58463799221965929</v>
      </c>
      <c r="S68" s="68">
        <f t="shared" si="109"/>
        <v>58.500323254591116</v>
      </c>
      <c r="T68" s="69">
        <f t="shared" si="110"/>
        <v>81.775218476669124</v>
      </c>
      <c r="U68" s="69">
        <f t="shared" si="111"/>
        <v>140.27554173126023</v>
      </c>
      <c r="W68" t="str">
        <f t="shared" si="141"/>
        <v>82 Transport and mobile machine drivers and operatives</v>
      </c>
      <c r="X68" s="18">
        <f t="shared" si="159"/>
        <v>0.69425117224657162</v>
      </c>
      <c r="Y68" s="18">
        <f t="shared" si="159"/>
        <v>0.81768725562915112</v>
      </c>
      <c r="Z68" s="18">
        <f t="shared" si="159"/>
        <v>0.73116515541209559</v>
      </c>
      <c r="AA68" s="18">
        <f t="shared" si="159"/>
        <v>0.75360817099089439</v>
      </c>
      <c r="AB68" s="18">
        <f t="shared" si="159"/>
        <v>0.88828586336750348</v>
      </c>
      <c r="AD68" s="68">
        <f t="shared" si="113"/>
        <v>48.919861776361728</v>
      </c>
      <c r="AE68" s="69">
        <f t="shared" si="114"/>
        <v>81.279089204017168</v>
      </c>
      <c r="AF68" s="69">
        <f t="shared" si="115"/>
        <v>130.1989509803789</v>
      </c>
      <c r="AH68" t="str">
        <f t="shared" si="142"/>
        <v>82 Transport and mobile machine drivers and operatives</v>
      </c>
      <c r="AI68" s="18">
        <f t="shared" si="160"/>
        <v>1.1292838627864599</v>
      </c>
      <c r="AJ68" s="18">
        <f t="shared" si="160"/>
        <v>1.3983352169255086</v>
      </c>
      <c r="AK68" s="18">
        <f t="shared" si="160"/>
        <v>1.2476612437728027</v>
      </c>
      <c r="AL68" s="18">
        <f t="shared" si="160"/>
        <v>1.3712538421375411</v>
      </c>
      <c r="AM68" s="18">
        <f t="shared" si="160"/>
        <v>1.50233702517011</v>
      </c>
      <c r="AO68" s="68">
        <f t="shared" si="117"/>
        <v>36.314608422572888</v>
      </c>
      <c r="AP68" s="69">
        <f t="shared" si="118"/>
        <v>79.340335094465217</v>
      </c>
      <c r="AQ68" s="69">
        <f t="shared" si="119"/>
        <v>115.65494351703811</v>
      </c>
      <c r="AS68" t="str">
        <f t="shared" si="143"/>
        <v>82 Transport and mobile machine drivers and operatives</v>
      </c>
      <c r="AT68" s="18">
        <f t="shared" si="161"/>
        <v>1.8934095506282249</v>
      </c>
      <c r="AU68" s="18">
        <f t="shared" si="161"/>
        <v>2.1857425624839775</v>
      </c>
      <c r="AV68" s="18">
        <f t="shared" si="161"/>
        <v>2.0599000194291097</v>
      </c>
      <c r="AW68" s="18">
        <f t="shared" si="161"/>
        <v>2.0937427360290783</v>
      </c>
      <c r="AX68" s="18">
        <f t="shared" si="161"/>
        <v>2.1376010706478255</v>
      </c>
      <c r="AZ68" s="68">
        <f t="shared" si="121"/>
        <v>21.872334609175621</v>
      </c>
      <c r="BA68" s="69">
        <f t="shared" si="122"/>
        <v>74.724334407606676</v>
      </c>
      <c r="BB68" s="69">
        <f t="shared" si="123"/>
        <v>96.596669016782315</v>
      </c>
      <c r="BD68" t="str">
        <f t="shared" si="144"/>
        <v>82 Transport and mobile machine drivers and operatives</v>
      </c>
      <c r="BE68" s="18">
        <f t="shared" si="162"/>
        <v>2.9341482275028778</v>
      </c>
      <c r="BF68" s="18">
        <f t="shared" si="162"/>
        <v>3.2577042973286146</v>
      </c>
      <c r="BG68" s="18">
        <f t="shared" si="162"/>
        <v>2.9489529194082369</v>
      </c>
      <c r="BH68" s="18">
        <f t="shared" si="162"/>
        <v>3.1848631325803081</v>
      </c>
      <c r="BI68" s="18">
        <f t="shared" si="162"/>
        <v>3.5322120026327055</v>
      </c>
      <c r="BK68" s="68">
        <f t="shared" si="125"/>
        <v>17.496806414004869</v>
      </c>
      <c r="BL68" s="69">
        <f t="shared" si="126"/>
        <v>55.442779127651278</v>
      </c>
      <c r="BM68" s="69">
        <f t="shared" si="127"/>
        <v>72.939585541656143</v>
      </c>
      <c r="BO68" t="str">
        <f t="shared" si="145"/>
        <v>82 Transport and mobile machine drivers and operatives</v>
      </c>
      <c r="BP68" s="18">
        <f t="shared" si="163"/>
        <v>4.2606333870874842</v>
      </c>
      <c r="BQ68" s="18">
        <f t="shared" si="163"/>
        <v>5.1462183499293452</v>
      </c>
      <c r="BR68" s="18">
        <f t="shared" si="163"/>
        <v>4.3922199569094635</v>
      </c>
      <c r="BS68" s="18">
        <f t="shared" si="163"/>
        <v>4.5916933601361238</v>
      </c>
      <c r="BT68" s="18">
        <f t="shared" si="163"/>
        <v>5.1062670805574966</v>
      </c>
      <c r="BV68" s="68">
        <f t="shared" si="129"/>
        <v>-3.4281298827272351</v>
      </c>
      <c r="BW68" s="69">
        <f t="shared" si="130"/>
        <v>53.553592185464204</v>
      </c>
      <c r="BX68" s="69">
        <f t="shared" si="131"/>
        <v>50.12546230273697</v>
      </c>
      <c r="BZ68" t="str">
        <f t="shared" si="146"/>
        <v>82 Transport and mobile machine drivers and operatives</v>
      </c>
      <c r="CA68" s="18">
        <f t="shared" si="164"/>
        <v>6.305953766049524</v>
      </c>
      <c r="CB68" s="18">
        <f t="shared" si="164"/>
        <v>6.3637929256917731</v>
      </c>
      <c r="CC68" s="18">
        <f t="shared" si="164"/>
        <v>5.6880745189920372</v>
      </c>
      <c r="CD68" s="18">
        <f t="shared" si="164"/>
        <v>5.602374887142088</v>
      </c>
      <c r="CE68" s="18">
        <f t="shared" si="164"/>
        <v>6.1723518199633221</v>
      </c>
      <c r="CG68" s="68">
        <f t="shared" si="133"/>
        <v>-30.113873333928982</v>
      </c>
      <c r="CH68" s="69">
        <f t="shared" si="134"/>
        <v>38.769512113229951</v>
      </c>
      <c r="CI68" s="69">
        <f t="shared" si="135"/>
        <v>8.6556387793009737</v>
      </c>
      <c r="CK68" t="str">
        <f t="shared" si="147"/>
        <v>82 Transport and mobile machine drivers and operatives</v>
      </c>
      <c r="CL68" s="18">
        <f t="shared" si="165"/>
        <v>7.712834492836973</v>
      </c>
      <c r="CM68" s="18">
        <f t="shared" si="165"/>
        <v>9.1709523538446458</v>
      </c>
      <c r="CN68" s="18">
        <f t="shared" si="165"/>
        <v>8.4090498581775197</v>
      </c>
      <c r="CO68" s="18">
        <f t="shared" si="165"/>
        <v>8.6118237235257347</v>
      </c>
      <c r="CP68" s="18">
        <f t="shared" si="165"/>
        <v>6.6146385009551736</v>
      </c>
      <c r="CR68" s="68">
        <f t="shared" si="137"/>
        <v>-25.799638694797444</v>
      </c>
      <c r="CS68" s="69">
        <f t="shared" si="138"/>
        <v>33.934497019712438</v>
      </c>
      <c r="CT68" s="69">
        <f t="shared" si="139"/>
        <v>8.1348583249149975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7.3688951301857574E-3</v>
      </c>
      <c r="C69" s="18">
        <f t="shared" si="157"/>
        <v>4.7428521492353624E-3</v>
      </c>
      <c r="D69" s="18">
        <f t="shared" si="157"/>
        <v>4.4486731774156787E-3</v>
      </c>
      <c r="E69" s="18">
        <f t="shared" si="157"/>
        <v>1.7796604099243486E-2</v>
      </c>
      <c r="F69" s="18">
        <f t="shared" si="157"/>
        <v>2.1865868922770228E-2</v>
      </c>
      <c r="H69" s="68">
        <f t="shared" si="105"/>
        <v>618.97089768882779</v>
      </c>
      <c r="I69" s="69">
        <f t="shared" si="106"/>
        <v>369.81108446974804</v>
      </c>
      <c r="J69" s="69">
        <f t="shared" si="107"/>
        <v>988.78198215857594</v>
      </c>
      <c r="L69" t="str">
        <f t="shared" si="140"/>
        <v>91 Elementary trades and related occupations</v>
      </c>
      <c r="M69" s="18">
        <f t="shared" si="158"/>
        <v>0.12536915372376711</v>
      </c>
      <c r="N69" s="18">
        <f t="shared" si="158"/>
        <v>0.12588692086339134</v>
      </c>
      <c r="O69" s="18">
        <f t="shared" si="158"/>
        <v>0.1084660363921103</v>
      </c>
      <c r="P69" s="18">
        <f t="shared" si="158"/>
        <v>0.1942981851081661</v>
      </c>
      <c r="Q69" s="18">
        <f t="shared" si="158"/>
        <v>0.25191313392122833</v>
      </c>
      <c r="S69" s="68">
        <f t="shared" si="109"/>
        <v>243.77396685347131</v>
      </c>
      <c r="T69" s="69">
        <f t="shared" si="110"/>
        <v>131.72036732900204</v>
      </c>
      <c r="U69" s="69">
        <f t="shared" si="111"/>
        <v>375.49433418247332</v>
      </c>
      <c r="W69" t="str">
        <f t="shared" si="141"/>
        <v>91 Elementary trades and related occupations</v>
      </c>
      <c r="X69" s="18">
        <f t="shared" si="159"/>
        <v>0.25590182560119101</v>
      </c>
      <c r="Y69" s="18">
        <f t="shared" si="159"/>
        <v>0.24056413566821916</v>
      </c>
      <c r="Z69" s="18">
        <f t="shared" si="159"/>
        <v>0.21153524008957866</v>
      </c>
      <c r="AA69" s="18">
        <f t="shared" si="159"/>
        <v>0.50217354413860882</v>
      </c>
      <c r="AB69" s="18">
        <f t="shared" si="159"/>
        <v>0.62437295224470668</v>
      </c>
      <c r="AD69" s="68">
        <f t="shared" si="113"/>
        <v>261.80679061412337</v>
      </c>
      <c r="AE69" s="69">
        <f t="shared" si="114"/>
        <v>171.46709945708207</v>
      </c>
      <c r="AF69" s="69">
        <f t="shared" si="115"/>
        <v>433.27389007120553</v>
      </c>
      <c r="AH69" t="str">
        <f t="shared" si="142"/>
        <v>91 Elementary trades and related occupations</v>
      </c>
      <c r="AI69" s="18">
        <f t="shared" si="160"/>
        <v>0.68240006354073612</v>
      </c>
      <c r="AJ69" s="18">
        <f t="shared" si="160"/>
        <v>0.70756581685984687</v>
      </c>
      <c r="AK69" s="18">
        <f t="shared" si="160"/>
        <v>0.59514478127613579</v>
      </c>
      <c r="AL69" s="18">
        <f t="shared" si="160"/>
        <v>1.3848705765849407</v>
      </c>
      <c r="AM69" s="18">
        <f t="shared" si="160"/>
        <v>1.7927043647689929</v>
      </c>
      <c r="AO69" s="68">
        <f t="shared" si="117"/>
        <v>241.00265526950756</v>
      </c>
      <c r="AP69" s="69">
        <f t="shared" si="118"/>
        <v>158.66259175408234</v>
      </c>
      <c r="AQ69" s="69">
        <f t="shared" si="119"/>
        <v>399.66524702358993</v>
      </c>
      <c r="AS69" t="str">
        <f t="shared" si="143"/>
        <v>91 Elementary trades and related occupations</v>
      </c>
      <c r="AT69" s="18">
        <f t="shared" si="161"/>
        <v>0.75222944585376394</v>
      </c>
      <c r="AU69" s="18">
        <f t="shared" si="161"/>
        <v>0.67889482632185061</v>
      </c>
      <c r="AV69" s="18">
        <f t="shared" si="161"/>
        <v>0.684459721865042</v>
      </c>
      <c r="AW69" s="18">
        <f t="shared" si="161"/>
        <v>1.5458972066817771</v>
      </c>
      <c r="AX69" s="18">
        <f t="shared" si="161"/>
        <v>1.8491439331795301</v>
      </c>
      <c r="AZ69" s="68">
        <f t="shared" si="121"/>
        <v>217.28346118841517</v>
      </c>
      <c r="BA69" s="69">
        <f t="shared" si="122"/>
        <v>142.61368328305181</v>
      </c>
      <c r="BB69" s="69">
        <f t="shared" si="123"/>
        <v>359.89714447146707</v>
      </c>
      <c r="BD69" t="str">
        <f t="shared" si="144"/>
        <v>91 Elementary trades and related occupations</v>
      </c>
      <c r="BE69" s="18">
        <f t="shared" si="162"/>
        <v>1.1078993222131923</v>
      </c>
      <c r="BF69" s="18">
        <f t="shared" si="162"/>
        <v>0.98188788367542024</v>
      </c>
      <c r="BG69" s="18">
        <f t="shared" si="162"/>
        <v>0.92583118342773696</v>
      </c>
      <c r="BH69" s="18">
        <f t="shared" si="162"/>
        <v>1.760454334540126</v>
      </c>
      <c r="BI69" s="18">
        <f t="shared" si="162"/>
        <v>2.2308173900026604</v>
      </c>
      <c r="BK69" s="68">
        <f t="shared" si="125"/>
        <v>136.36292542235253</v>
      </c>
      <c r="BL69" s="69">
        <f t="shared" si="126"/>
        <v>87.779223789386265</v>
      </c>
      <c r="BM69" s="69">
        <f t="shared" si="127"/>
        <v>224.1421492117388</v>
      </c>
      <c r="BO69" t="str">
        <f t="shared" si="145"/>
        <v>91 Elementary trades and related occupations</v>
      </c>
      <c r="BP69" s="18">
        <f t="shared" si="163"/>
        <v>1.7437470079961641</v>
      </c>
      <c r="BQ69" s="18">
        <f t="shared" si="163"/>
        <v>1.6883591382144145</v>
      </c>
      <c r="BR69" s="18">
        <f t="shared" si="163"/>
        <v>1.5637932528242071</v>
      </c>
      <c r="BS69" s="18">
        <f t="shared" si="163"/>
        <v>2.7671327235166481</v>
      </c>
      <c r="BT69" s="18">
        <f t="shared" si="163"/>
        <v>3.4149619669336335</v>
      </c>
      <c r="BV69" s="68">
        <f t="shared" si="129"/>
        <v>81.400187728347944</v>
      </c>
      <c r="BW69" s="69">
        <f t="shared" si="130"/>
        <v>67.063910915407661</v>
      </c>
      <c r="BX69" s="69">
        <f t="shared" si="131"/>
        <v>148.46409864375559</v>
      </c>
      <c r="BZ69" t="str">
        <f t="shared" si="146"/>
        <v>91 Elementary trades and related occupations</v>
      </c>
      <c r="CA69" s="18">
        <f t="shared" si="164"/>
        <v>3.2097652798074883</v>
      </c>
      <c r="CB69" s="18">
        <f t="shared" si="164"/>
        <v>2.8272411412382179</v>
      </c>
      <c r="CC69" s="18">
        <f t="shared" si="164"/>
        <v>2.7695031630937135</v>
      </c>
      <c r="CD69" s="18">
        <f t="shared" si="164"/>
        <v>4.83503028862956</v>
      </c>
      <c r="CE69" s="18">
        <f t="shared" si="164"/>
        <v>6.1132595824320468</v>
      </c>
      <c r="CG69" s="68">
        <f t="shared" si="133"/>
        <v>42.15971614289883</v>
      </c>
      <c r="CH69" s="69">
        <f t="shared" si="134"/>
        <v>58.177219433465744</v>
      </c>
      <c r="CI69" s="69">
        <f t="shared" si="135"/>
        <v>100.33693557636458</v>
      </c>
      <c r="CK69" t="str">
        <f t="shared" si="147"/>
        <v>91 Elementary trades and related occupations</v>
      </c>
      <c r="CL69" s="18">
        <f t="shared" si="165"/>
        <v>4.4843853417573101</v>
      </c>
      <c r="CM69" s="18">
        <f t="shared" si="165"/>
        <v>3.8969671581452534</v>
      </c>
      <c r="CN69" s="18">
        <f t="shared" si="165"/>
        <v>4.029584725303577</v>
      </c>
      <c r="CO69" s="18">
        <f t="shared" si="165"/>
        <v>8.354185584941149</v>
      </c>
      <c r="CP69" s="18">
        <f t="shared" si="165"/>
        <v>9.683146634618673</v>
      </c>
      <c r="CR69" s="68">
        <f t="shared" si="137"/>
        <v>126.67470021455014</v>
      </c>
      <c r="CS69" s="69">
        <f t="shared" si="138"/>
        <v>60.697278844205414</v>
      </c>
      <c r="CT69" s="69">
        <f t="shared" si="139"/>
        <v>187.37197905875553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0.44003780894008582</v>
      </c>
      <c r="C70" s="18">
        <f t="shared" si="157"/>
        <v>0.43110670013567109</v>
      </c>
      <c r="D70" s="18">
        <f t="shared" si="157"/>
        <v>0.42864686247080397</v>
      </c>
      <c r="E70" s="18">
        <f t="shared" si="157"/>
        <v>0.38620591396403325</v>
      </c>
      <c r="F70" s="18">
        <f t="shared" si="157"/>
        <v>0.37551204696705393</v>
      </c>
      <c r="H70" s="68">
        <f t="shared" si="105"/>
        <v>28.144301364472547</v>
      </c>
      <c r="I70" s="69">
        <f t="shared" si="106"/>
        <v>63.136601551583027</v>
      </c>
      <c r="J70" s="69">
        <f t="shared" si="107"/>
        <v>91.280902916055567</v>
      </c>
      <c r="L70" t="str">
        <f t="shared" ref="L70" si="166">A70</f>
        <v>92 Elementary administration and service occupations</v>
      </c>
      <c r="M70" s="18">
        <f t="shared" si="158"/>
        <v>1.8441651236523759</v>
      </c>
      <c r="N70" s="18">
        <f t="shared" si="158"/>
        <v>1.9726739176980732</v>
      </c>
      <c r="O70" s="18">
        <f t="shared" si="158"/>
        <v>1.9683922831533522</v>
      </c>
      <c r="P70" s="18">
        <f t="shared" si="158"/>
        <v>1.9569278806099839</v>
      </c>
      <c r="Q70" s="18">
        <f t="shared" si="158"/>
        <v>2.1005500530080425</v>
      </c>
      <c r="S70" s="68">
        <f t="shared" si="109"/>
        <v>57.956435924613658</v>
      </c>
      <c r="T70" s="69">
        <f t="shared" si="110"/>
        <v>72.788217648325968</v>
      </c>
      <c r="U70" s="69">
        <f t="shared" si="111"/>
        <v>130.74465357293963</v>
      </c>
      <c r="W70" t="str">
        <f t="shared" ref="W70" si="167">A70</f>
        <v>92 Elementary administration and service occupations</v>
      </c>
      <c r="X70" s="18">
        <f t="shared" si="159"/>
        <v>3.2825725362886713</v>
      </c>
      <c r="Y70" s="18">
        <f t="shared" si="159"/>
        <v>3.5796295639797573</v>
      </c>
      <c r="Z70" s="18">
        <f t="shared" si="159"/>
        <v>3.5240779575249057</v>
      </c>
      <c r="AA70" s="18">
        <f t="shared" si="159"/>
        <v>3.5088618136094674</v>
      </c>
      <c r="AB70" s="18">
        <f t="shared" si="159"/>
        <v>3.9180245173335551</v>
      </c>
      <c r="AD70" s="68">
        <f t="shared" si="113"/>
        <v>36.281530579254877</v>
      </c>
      <c r="AE70" s="69">
        <f t="shared" si="114"/>
        <v>72.820763063532397</v>
      </c>
      <c r="AF70" s="69">
        <f t="shared" si="115"/>
        <v>109.10229364278727</v>
      </c>
      <c r="AH70" t="str">
        <f t="shared" ref="AH70" si="168">L70</f>
        <v>92 Elementary administration and service occupations</v>
      </c>
      <c r="AI70" s="18">
        <f t="shared" si="160"/>
        <v>5.9495805287323282</v>
      </c>
      <c r="AJ70" s="18">
        <f t="shared" si="160"/>
        <v>6.8911738477135289</v>
      </c>
      <c r="AK70" s="18">
        <f t="shared" si="160"/>
        <v>6.8888026142558285</v>
      </c>
      <c r="AL70" s="18">
        <f t="shared" si="160"/>
        <v>7.0004125990999793</v>
      </c>
      <c r="AM70" s="18">
        <f t="shared" si="160"/>
        <v>7.9295363493270266</v>
      </c>
      <c r="AO70" s="68">
        <f t="shared" si="117"/>
        <v>30.309406796854333</v>
      </c>
      <c r="AP70" s="69">
        <f t="shared" si="118"/>
        <v>67.620332131335275</v>
      </c>
      <c r="AQ70" s="69">
        <f t="shared" si="119"/>
        <v>97.929738928189607</v>
      </c>
      <c r="AS70" t="str">
        <f t="shared" ref="AS70" si="169">W70</f>
        <v>92 Elementary administration and service occupations</v>
      </c>
      <c r="AT70" s="18">
        <f t="shared" si="161"/>
        <v>5.494644150146466</v>
      </c>
      <c r="AU70" s="18">
        <f t="shared" si="161"/>
        <v>5.8113605763275604</v>
      </c>
      <c r="AV70" s="18">
        <f t="shared" si="161"/>
        <v>5.977197311640678</v>
      </c>
      <c r="AW70" s="18">
        <f t="shared" si="161"/>
        <v>5.8783971312327825</v>
      </c>
      <c r="AX70" s="18">
        <f t="shared" si="161"/>
        <v>6.6339351325955418</v>
      </c>
      <c r="AZ70" s="68">
        <f t="shared" si="121"/>
        <v>30.346160246071019</v>
      </c>
      <c r="BA70" s="69">
        <f t="shared" si="122"/>
        <v>66.472528578325068</v>
      </c>
      <c r="BB70" s="69">
        <f t="shared" si="123"/>
        <v>96.818688824396077</v>
      </c>
      <c r="BD70" t="str">
        <f t="shared" ref="BD70" si="170">AH70</f>
        <v>92 Elementary administration and service occupations</v>
      </c>
      <c r="BE70" s="18">
        <f t="shared" si="162"/>
        <v>9.6916598187145269</v>
      </c>
      <c r="BF70" s="18">
        <f t="shared" si="162"/>
        <v>9.0841803112812656</v>
      </c>
      <c r="BG70" s="18">
        <f t="shared" si="162"/>
        <v>8.7559259546763109</v>
      </c>
      <c r="BH70" s="18">
        <f t="shared" si="162"/>
        <v>7.4215335983686685</v>
      </c>
      <c r="BI70" s="18">
        <f t="shared" si="162"/>
        <v>6.8972358018273434</v>
      </c>
      <c r="BK70" s="68">
        <f t="shared" si="125"/>
        <v>-22.728359381619004</v>
      </c>
      <c r="BL70" s="69">
        <f t="shared" si="126"/>
        <v>41.768322113002149</v>
      </c>
      <c r="BM70" s="69">
        <f t="shared" si="127"/>
        <v>19.039962731383142</v>
      </c>
      <c r="BO70" t="str">
        <f t="shared" ref="BO70" si="171">AS70</f>
        <v>92 Elementary administration and service occupations</v>
      </c>
      <c r="BP70" s="18">
        <f t="shared" si="163"/>
        <v>14.831799712204974</v>
      </c>
      <c r="BQ70" s="18">
        <f t="shared" si="163"/>
        <v>14.951931801081402</v>
      </c>
      <c r="BR70" s="18">
        <f t="shared" si="163"/>
        <v>14.426342085209107</v>
      </c>
      <c r="BS70" s="18">
        <f t="shared" si="163"/>
        <v>13.668317336493601</v>
      </c>
      <c r="BT70" s="18">
        <f t="shared" si="163"/>
        <v>14.072481387006839</v>
      </c>
      <c r="BV70" s="68">
        <f t="shared" si="129"/>
        <v>-18.970034754231353</v>
      </c>
      <c r="BW70" s="69">
        <f t="shared" si="130"/>
        <v>41.247967399697806</v>
      </c>
      <c r="BX70" s="69">
        <f t="shared" si="131"/>
        <v>22.277932645466453</v>
      </c>
      <c r="BZ70" t="str">
        <f t="shared" ref="BZ70" si="172">BD70</f>
        <v>92 Elementary administration and service occupations</v>
      </c>
      <c r="CA70" s="18">
        <f t="shared" si="164"/>
        <v>19.634272820097795</v>
      </c>
      <c r="CB70" s="18">
        <f t="shared" si="164"/>
        <v>20.295486204019404</v>
      </c>
      <c r="CC70" s="18">
        <f t="shared" si="164"/>
        <v>19.539481990674709</v>
      </c>
      <c r="CD70" s="18">
        <f t="shared" si="164"/>
        <v>18.76302005269477</v>
      </c>
      <c r="CE70" s="18">
        <f t="shared" si="164"/>
        <v>18.900555579848771</v>
      </c>
      <c r="CG70" s="68">
        <f t="shared" si="133"/>
        <v>-37.703004712599423</v>
      </c>
      <c r="CH70" s="69">
        <f t="shared" si="134"/>
        <v>32.30169616967526</v>
      </c>
      <c r="CI70" s="69">
        <f t="shared" si="135"/>
        <v>-5.4013085429241636</v>
      </c>
      <c r="CK70" t="str">
        <f t="shared" ref="CK70" si="173">BO70</f>
        <v>92 Elementary administration and service occupations</v>
      </c>
      <c r="CL70" s="18">
        <f t="shared" si="165"/>
        <v>27.740918136994512</v>
      </c>
      <c r="CM70" s="18">
        <f t="shared" si="165"/>
        <v>24.513479167609123</v>
      </c>
      <c r="CN70" s="18">
        <f t="shared" si="165"/>
        <v>23.655399243738213</v>
      </c>
      <c r="CO70" s="18">
        <f t="shared" si="165"/>
        <v>15.773921571670266</v>
      </c>
      <c r="CP70" s="18">
        <f t="shared" si="165"/>
        <v>12.127340738601342</v>
      </c>
      <c r="CR70" s="68">
        <f t="shared" si="137"/>
        <v>-51.640463377174441</v>
      </c>
      <c r="CS70" s="69">
        <f t="shared" si="138"/>
        <v>15.341818756417014</v>
      </c>
      <c r="CT70" s="69">
        <f t="shared" si="139"/>
        <v>-36.298644620757429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46.276672525005743</v>
      </c>
      <c r="I72" s="67">
        <f>IF(D35&gt;0,I35/D35*100,0)</f>
        <v>59.769585897749621</v>
      </c>
      <c r="J72" s="67">
        <f t="shared" ref="J72" si="175">IF(D35&gt;0,(J35/D35)*100,0)</f>
        <v>106.04625842275537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48.018481684438122</v>
      </c>
      <c r="T72" s="67">
        <f t="shared" ref="T72" si="177">IF(O35&gt;0,T35/O35*100,0)</f>
        <v>63.263519459379694</v>
      </c>
      <c r="U72" s="67">
        <f t="shared" ref="U72" si="178">IF(O35&gt;0,(U35/O35)*100,0)</f>
        <v>111.28200114381781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22.578798526497767</v>
      </c>
      <c r="AE72" s="67">
        <f t="shared" ref="AE72" si="180">IF(Z35&gt;0,AE35/Z35*100,0)</f>
        <v>59.272398881496237</v>
      </c>
      <c r="AF72" s="67">
        <f t="shared" ref="AF72" si="181">IF(Z35&gt;0,(AF35/Z35)*100,0)</f>
        <v>81.851197407994007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13.206591490116736</v>
      </c>
      <c r="AP72" s="67">
        <f t="shared" ref="AP72" si="183">IF(AK35&gt;0,AP35/AK35*100,0)</f>
        <v>55.296986541414341</v>
      </c>
      <c r="AQ72" s="67">
        <f t="shared" ref="AQ72" si="184">IF(AK35&gt;0,(AQ35/AK35)*100,0)</f>
        <v>68.503578031531092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17.442317875163514</v>
      </c>
      <c r="BA72" s="67">
        <f t="shared" ref="BA72" si="186">IF(AV35&gt;0,BA35/AV35*100,0)</f>
        <v>55.630622448882797</v>
      </c>
      <c r="BB72" s="67">
        <f t="shared" ref="BB72" si="187">IF(AV35&gt;0,(BB35/AV35)*100,0)</f>
        <v>73.072940324046314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-1.9049394437625267</v>
      </c>
      <c r="BL72" s="67">
        <f t="shared" ref="BL72" si="189">IF(BG35&gt;0,BL35/BG35*100,0)</f>
        <v>44.79269245916371</v>
      </c>
      <c r="BM72" s="67">
        <f t="shared" ref="BM72" si="190">IF(BG35&gt;0,(BM35/BG35)*100,0)</f>
        <v>42.887753015401188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-16.932489328614555</v>
      </c>
      <c r="BW72" s="67">
        <f t="shared" ref="BW72" si="192">IF(BR35&gt;0,BW35/BR35*100,0)</f>
        <v>40.483881804628716</v>
      </c>
      <c r="BX72" s="67">
        <f t="shared" ref="BX72" si="193">IF(BR35&gt;0,(BX35/BR35)*100,0)</f>
        <v>23.551392476014154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-35.597077432522198</v>
      </c>
      <c r="CH72" s="67">
        <f t="shared" ref="CH72" si="195">IF(CC35&gt;0,CH35/CC35*100,0)</f>
        <v>32.531688962689358</v>
      </c>
      <c r="CI72" s="67">
        <f t="shared" ref="CI72" si="196">IF(CC35&gt;0,(CI35/CC35)*100,0)</f>
        <v>-3.0653884698328397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-5.6706519003066704</v>
      </c>
      <c r="CS72" s="67">
        <f t="shared" ref="CS72" si="198">IF(CN35&gt;0,CS35/CN35*100,0)</f>
        <v>27.916427803812311</v>
      </c>
      <c r="CT72" s="67">
        <f t="shared" ref="CT72" si="199">IF(CN35&gt;0,(CT35/CN35)*100,0)</f>
        <v>22.245775903505638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Enterprise M3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Enterprise M3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Enterprise M3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Enterprise M3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Enterprise M3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Enterprise M3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Enterprise M3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Enterprise M3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Enterprise M3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5.0846191678489028</v>
      </c>
      <c r="C82" s="18">
        <f t="shared" si="210"/>
        <v>14.27605198129771</v>
      </c>
      <c r="D82" s="18">
        <f t="shared" si="210"/>
        <v>0.35707308234447233</v>
      </c>
      <c r="E82" s="18">
        <f t="shared" si="210"/>
        <v>2.7601148248222351</v>
      </c>
      <c r="F82" s="18">
        <f t="shared" ref="F82:F107" si="211">IF(AND(F$6-C$6 &lt;&gt; 0,C8&lt;&gt;0,F8&lt;&gt;0),(EXP(LN(F8/C8)/(F$6-C$6))-1)*100,0)</f>
        <v>2.6824708619079374</v>
      </c>
      <c r="H82" s="18">
        <f t="shared" ref="H82:H107" si="212">IF($F$6-$D$6 &lt;&gt; 0,(EXP(LN(1+(H45/100))/($F$6-$D$6))-1)*100,0)</f>
        <v>1.952774611209529</v>
      </c>
      <c r="I82" s="18">
        <f t="shared" ref="I82:I107" si="213">IF(D8&gt;0,((1+(I8/D8))^(1/($F$6-$D$6))-1)*100,0)</f>
        <v>3.2024697642113908</v>
      </c>
      <c r="J82" s="18">
        <f t="shared" ref="J82:J107" si="214">IF($F$6-$D$6 &lt;&gt; 0,(EXP(LN(1+(J45/100))/($F$6-$D$6))-1)*100,0)</f>
        <v>4.5208935647852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6.5933138809657343</v>
      </c>
      <c r="N82" s="18">
        <f t="shared" si="215"/>
        <v>9.4729034267402312</v>
      </c>
      <c r="O82" s="18">
        <f t="shared" si="215"/>
        <v>9.172700436017589E-2</v>
      </c>
      <c r="P82" s="18">
        <f t="shared" si="215"/>
        <v>2.532292220312482</v>
      </c>
      <c r="Q82" s="18">
        <f t="shared" ref="Q82:Q107" si="216">IF(AND(Q$6-N$6 &lt;&gt; 0,N8&lt;&gt;0,Q8&lt;&gt;0),(EXP(LN(Q8/N8)/(Q$6-N$6))-1)*100,0)</f>
        <v>2.1807329335201464</v>
      </c>
      <c r="S82" s="18">
        <f t="shared" ref="S82:S107" si="217">IF($F$6-$D$6 &lt;&gt; 0,(EXP(LN(1+(S45/100))/($F$6-$D$6))-1)*100,0)</f>
        <v>1.712229023197076</v>
      </c>
      <c r="T82" s="18">
        <f t="shared" ref="T82:T107" si="218">IF(O8&gt;0,((1+(T8/O8))^(1/($F$6-$D$6))-1)*100,0)</f>
        <v>3.153782375102554</v>
      </c>
      <c r="U82" s="18">
        <f t="shared" ref="U82:U107" si="219">IF($F$6-$D$6 &lt;&gt; 0,(EXP(LN(1+(U45/100))/($F$6-$D$6))-1)*100,0)</f>
        <v>4.3102982397858813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4.4621441498035708</v>
      </c>
      <c r="Y82" s="18">
        <f t="shared" si="220"/>
        <v>-2.8458577791211859</v>
      </c>
      <c r="Z82" s="18">
        <f t="shared" si="220"/>
        <v>-1.4851729830189009</v>
      </c>
      <c r="AA82" s="18">
        <f t="shared" si="220"/>
        <v>1.2539555814305103</v>
      </c>
      <c r="AB82" s="18">
        <f t="shared" ref="AB82:AB107" si="221">IF(AND(AB$6-Y$6 &lt;&gt; 0,Y8&lt;&gt;0,AB8&lt;&gt;0),(EXP(LN(AB8/Y8)/(AB$6-Y$6))-1)*100,0)</f>
        <v>0.13089113857780443</v>
      </c>
      <c r="AD82" s="18">
        <f t="shared" ref="AD82:AD107" si="222">IF($F$6-$D$6 &lt;&gt; 0,(EXP(LN(1+(AD45/100))/($F$6-$D$6))-1)*100,0)</f>
        <v>0.33255348173875099</v>
      </c>
      <c r="AE82" s="18">
        <f t="shared" ref="AE82:AE107" si="223">IF(Z8&gt;0,((1+(AE8/Z8))^(1/($F$6-$D$6))-1)*100,0)</f>
        <v>3.0016128166466594</v>
      </c>
      <c r="AF82" s="18">
        <f t="shared" ref="AF82:AF107" si="224">IF($F$6-$D$6 &lt;&gt; 0,(EXP(LN(1+(AF45/100))/($F$6-$D$6))-1)*100,0)</f>
        <v>3.2232434682178956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4.598871898139878</v>
      </c>
      <c r="AJ82" s="18">
        <f t="shared" si="225"/>
        <v>2.6431679648450723</v>
      </c>
      <c r="AK82" s="18">
        <f t="shared" si="225"/>
        <v>-2.0920841140497748</v>
      </c>
      <c r="AL82" s="18">
        <f t="shared" si="225"/>
        <v>1.0737085840498928</v>
      </c>
      <c r="AM82" s="18">
        <f t="shared" ref="AM82:AM107" si="226">IF(AND(AM$6-AJ$6 &lt;&gt; 0,AJ8&lt;&gt;0,AM8&lt;&gt;0),(EXP(LN(AM8/AJ8)/(AM$6-AJ$6))-1)*100,0)</f>
        <v>0.16997561261082872</v>
      </c>
      <c r="AO82" s="18">
        <f t="shared" ref="AO82:AO107" si="227">IF($F$6-$D$6 &lt;&gt; 0,(EXP(LN(1+(AO45/100))/($F$6-$D$6))-1)*100,0)</f>
        <v>7.2310090809768468E-3</v>
      </c>
      <c r="AP82" s="18">
        <f t="shared" ref="AP82:AP107" si="228">IF(AK8&gt;0,((1+(AP8/AK8))^(1/($F$6-$D$6))-1)*100,0)</f>
        <v>2.7405958330369407</v>
      </c>
      <c r="AQ82" s="18">
        <f t="shared" ref="AQ82:AQ107" si="229">IF($F$6-$D$6 &lt;&gt; 0,(EXP(LN(1+(AQ45/100))/($F$6-$D$6))-1)*100,0)</f>
        <v>2.7455490010335204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3.7536667672793955</v>
      </c>
      <c r="AU82" s="18">
        <f t="shared" si="230"/>
        <v>0.14819048396610413</v>
      </c>
      <c r="AV82" s="18">
        <f t="shared" si="230"/>
        <v>-2.7043654289782504</v>
      </c>
      <c r="AW82" s="18">
        <f t="shared" si="230"/>
        <v>1.0595444501194651</v>
      </c>
      <c r="AX82" s="18">
        <f t="shared" ref="AX82:AX107" si="231">IF(AND(AX$6-AU$6 &lt;&gt; 0,AU8&lt;&gt;0,AX8&lt;&gt;0),(EXP(LN(AX8/AU8)/(AX$6-AU$6))-1)*100,0)</f>
        <v>-0.18858724997781184</v>
      </c>
      <c r="AZ82" s="18">
        <f t="shared" ref="AZ82:AZ107" si="232">IF($F$6-$D$6 &lt;&gt; 0,(EXP(LN(1+(AZ45/100))/($F$6-$D$6))-1)*100,0)</f>
        <v>-0.21099878954166096</v>
      </c>
      <c r="BA82" s="18">
        <f t="shared" ref="BA82:BA107" si="233">IF(AV8&gt;0,((1+(BA8/AV8))^(1/($F$6-$D$6))-1)*100,0)</f>
        <v>2.6873092149250821</v>
      </c>
      <c r="BB82" s="18">
        <f t="shared" ref="BB82:BB107" si="234">IF($F$6-$D$6 &lt;&gt; 0,(EXP(LN(1+(BB45/100))/($F$6-$D$6))-1)*100,0)</f>
        <v>2.5424569633392347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0.9225158796289934</v>
      </c>
      <c r="BF82" s="18">
        <f t="shared" si="235"/>
        <v>8.5674300144995783</v>
      </c>
      <c r="BG82" s="18">
        <f t="shared" si="235"/>
        <v>-3.0436686116810274</v>
      </c>
      <c r="BH82" s="18">
        <f t="shared" si="235"/>
        <v>0.67043317170927264</v>
      </c>
      <c r="BI82" s="18">
        <f t="shared" ref="BI82:BI107" si="236">IF(AND(BI$6-BF$6 &lt;&gt; 0,BF8&lt;&gt;0,BI8&lt;&gt;0),(EXP(LN(BI8/BF8)/(BI$6-BF$6))-1)*100,0)</f>
        <v>-3.4535651072120643E-2</v>
      </c>
      <c r="BK82" s="18">
        <f t="shared" ref="BK82:BK107" si="237">IF($F$6-$D$6 &lt;&gt; 0,(EXP(LN(1+(BK45/100))/($F$6-$D$6))-1)*100,0)</f>
        <v>-0.58314591373523905</v>
      </c>
      <c r="BL82" s="18">
        <f t="shared" ref="BL82:BL107" si="238">IF(BG8&gt;0,((1+(BL8/BG8))^(1/($F$6-$D$6))-1)*100,0)</f>
        <v>2.2660546324101416</v>
      </c>
      <c r="BM82" s="18">
        <f t="shared" ref="BM82:BM107" si="239">IF($F$6-$D$6 &lt;&gt; 0,(EXP(LN(1+(BM45/100))/($F$6-$D$6))-1)*100,0)</f>
        <v>1.8449700076325737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2.1781959290881225</v>
      </c>
      <c r="BQ82" s="18">
        <f t="shared" si="240"/>
        <v>-6.0233051143726009</v>
      </c>
      <c r="BR82" s="18">
        <f t="shared" si="240"/>
        <v>-2.7446505059095294</v>
      </c>
      <c r="BS82" s="18">
        <f t="shared" si="240"/>
        <v>-1.6596737306579179</v>
      </c>
      <c r="BT82" s="18">
        <f t="shared" ref="BT82:BT107" si="241">IF(AND(BT$6-BQ$6 &lt;&gt; 0,BQ8&lt;&gt;0,BT8&lt;&gt;0),(EXP(LN(BT8/BQ8)/(BT$6-BQ$6))-1)*100,0)</f>
        <v>-2.2776264549715486</v>
      </c>
      <c r="BV82" s="18">
        <f t="shared" ref="BV82:BV107" si="242">IF($F$6-$D$6 &lt;&gt; 0,(EXP(LN(1+(BV45/100))/($F$6-$D$6))-1)*100,0)</f>
        <v>-2.0226709147560529</v>
      </c>
      <c r="BW82" s="18">
        <f t="shared" ref="BW82:BW107" si="243">IF(BR8&gt;0,((1+(BW8/BR8))^(1/($F$6-$D$6))-1)*100,0)</f>
        <v>2.1517642895361622</v>
      </c>
      <c r="BX82" s="18">
        <f t="shared" ref="BX82:BX107" si="244">IF($F$6-$D$6 &lt;&gt; 0,(EXP(LN(1+(BX45/100))/($F$6-$D$6))-1)*100,0)</f>
        <v>0.71163995379970313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0.1131363815854991</v>
      </c>
      <c r="CB82" s="18">
        <f t="shared" si="245"/>
        <v>-2.5278665098544373</v>
      </c>
      <c r="CC82" s="18">
        <f t="shared" si="245"/>
        <v>-1.4010137705525838</v>
      </c>
      <c r="CD82" s="18">
        <f t="shared" si="245"/>
        <v>-2.5317656109543396</v>
      </c>
      <c r="CE82" s="18">
        <f t="shared" ref="CE82:CE107" si="246">IF(AND(CE$6-CB$6 &lt;&gt; 0,CB8&lt;&gt;0,CE8&lt;&gt;0),(EXP(LN(CE8/CB8)/(CE$6-CB$6))-1)*100,0)</f>
        <v>-2.1795611396005832</v>
      </c>
      <c r="CG82" s="18">
        <f t="shared" ref="CG82:CG107" si="247">IF($F$6-$D$6 &lt;&gt; 0,(EXP(LN(1+(CG45/100))/($F$6-$D$6))-1)*100,0)</f>
        <v>-2.1562965772255249</v>
      </c>
      <c r="CH82" s="18">
        <f t="shared" ref="CH82:CH107" si="248">IF(CC8&gt;0,((1+(CH8/CC8))^(1/($F$6-$D$6))-1)*100,0)</f>
        <v>2.1413168999864229</v>
      </c>
      <c r="CI82" s="18">
        <f t="shared" ref="CI82:CI107" si="249">IF($F$6-$D$6 &lt;&gt; 0,(EXP(LN(1+(CI45/100))/($F$6-$D$6))-1)*100,0)</f>
        <v>0.60813199461853262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4.5977114076140468</v>
      </c>
      <c r="CM82" s="18">
        <f t="shared" si="250"/>
        <v>-7.3535054025820283</v>
      </c>
      <c r="CN82" s="18">
        <f t="shared" si="250"/>
        <v>2.0642410423719726</v>
      </c>
      <c r="CO82" s="18">
        <f t="shared" si="250"/>
        <v>2.3174191076364314</v>
      </c>
      <c r="CP82" s="18">
        <f t="shared" ref="CP82:CP107" si="251">IF(AND(CP$6-CM$6 &lt;&gt; 0,CM8&lt;&gt;0,CP8&lt;&gt;0),(EXP(LN(CP8/CM8)/(CP$6-CM$6))-1)*100,0)</f>
        <v>1.605753471732041</v>
      </c>
      <c r="CR82" s="18">
        <f t="shared" ref="CR82:CR107" si="252">IF($F$6-$D$6 &lt;&gt; 0,(EXP(LN(1+(CR45/100))/($F$6-$D$6))-1)*100,0)</f>
        <v>2.2329567152212348</v>
      </c>
      <c r="CS82" s="18">
        <f t="shared" ref="CS82:CS107" si="253">IF(CN8&gt;0,((1+(CS8/CN8))^(1/($F$6-$D$6))-1)*100,0)</f>
        <v>2.0566302489914312</v>
      </c>
      <c r="CT82" s="18">
        <f t="shared" ref="CT82:CT107" si="254">IF($F$6-$D$6 &lt;&gt; 0,(EXP(LN(1+(CT45/100))/($F$6-$D$6))-1)*100,0)</f>
        <v>3.8006076295688862</v>
      </c>
    </row>
    <row r="83" spans="1:98" x14ac:dyDescent="0.2">
      <c r="A83" t="str">
        <f t="shared" si="209"/>
        <v>12 Other managers and proprietors</v>
      </c>
      <c r="B83" s="18">
        <f t="shared" si="210"/>
        <v>6.0561140671706148</v>
      </c>
      <c r="C83" s="18">
        <f t="shared" si="210"/>
        <v>2.1098942487163708</v>
      </c>
      <c r="D83" s="18">
        <f t="shared" si="210"/>
        <v>3.3169752148503928</v>
      </c>
      <c r="E83" s="18">
        <f t="shared" si="210"/>
        <v>3.0758704919730651</v>
      </c>
      <c r="F83" s="18">
        <f t="shared" si="211"/>
        <v>3.0904705783957098</v>
      </c>
      <c r="H83" s="18">
        <f t="shared" si="212"/>
        <v>3.1561761511305297</v>
      </c>
      <c r="I83" s="18">
        <f t="shared" si="213"/>
        <v>4.0007345757740564</v>
      </c>
      <c r="J83" s="18">
        <f t="shared" si="214"/>
        <v>5.9951528755634254</v>
      </c>
      <c r="L83" t="str">
        <f t="shared" ref="L83:L106" si="255">A83</f>
        <v>12 Other managers and proprietors</v>
      </c>
      <c r="M83" s="18">
        <f t="shared" si="215"/>
        <v>4.7728124477530498</v>
      </c>
      <c r="N83" s="18">
        <f t="shared" si="215"/>
        <v>8.727878147501178</v>
      </c>
      <c r="O83" s="18">
        <f t="shared" si="215"/>
        <v>3.1955483917766037</v>
      </c>
      <c r="P83" s="18">
        <f t="shared" si="215"/>
        <v>3.1673336709048927</v>
      </c>
      <c r="Q83" s="18">
        <f t="shared" si="216"/>
        <v>3.5152265908138913</v>
      </c>
      <c r="S83" s="18">
        <f t="shared" si="217"/>
        <v>3.1767377206253</v>
      </c>
      <c r="T83" s="18">
        <f t="shared" si="218"/>
        <v>3.940540851667973</v>
      </c>
      <c r="U83" s="18">
        <f t="shared" si="219"/>
        <v>5.9632138983277683</v>
      </c>
      <c r="W83" t="str">
        <f t="shared" ref="W83:W106" si="256">A83</f>
        <v>12 Other managers and proprietors</v>
      </c>
      <c r="X83" s="18">
        <f t="shared" si="220"/>
        <v>2.1377157222661314</v>
      </c>
      <c r="Y83" s="18">
        <f t="shared" si="220"/>
        <v>-3.8378158436167764</v>
      </c>
      <c r="Z83" s="18">
        <f t="shared" si="220"/>
        <v>1.4766116461040868</v>
      </c>
      <c r="AA83" s="18">
        <f t="shared" si="220"/>
        <v>1.8639645571976615</v>
      </c>
      <c r="AB83" s="18">
        <f t="shared" si="221"/>
        <v>1.3771297375583913</v>
      </c>
      <c r="AD83" s="18">
        <f t="shared" si="222"/>
        <v>1.7346829105145956</v>
      </c>
      <c r="AE83" s="18">
        <f t="shared" si="223"/>
        <v>3.6946273759169479</v>
      </c>
      <c r="AF83" s="18">
        <f t="shared" si="224"/>
        <v>4.7903743136225696</v>
      </c>
      <c r="AH83" t="str">
        <f t="shared" ref="AH83:AH106" si="257">L83</f>
        <v>12 Other managers and proprietors</v>
      </c>
      <c r="AI83" s="18">
        <f t="shared" si="225"/>
        <v>3.1271976866545259</v>
      </c>
      <c r="AJ83" s="18">
        <f t="shared" si="225"/>
        <v>3.7243747124539039</v>
      </c>
      <c r="AK83" s="18">
        <f t="shared" si="225"/>
        <v>0.34187175311175544</v>
      </c>
      <c r="AL83" s="18">
        <f t="shared" si="225"/>
        <v>2.0301927118171026</v>
      </c>
      <c r="AM83" s="18">
        <f t="shared" si="226"/>
        <v>1.6040876098067036</v>
      </c>
      <c r="AO83" s="18">
        <f t="shared" si="227"/>
        <v>1.4642860821011405</v>
      </c>
      <c r="AP83" s="18">
        <f t="shared" si="228"/>
        <v>3.6175834617930835</v>
      </c>
      <c r="AQ83" s="18">
        <f t="shared" si="229"/>
        <v>4.5448411203709016</v>
      </c>
      <c r="AS83" t="str">
        <f t="shared" ref="AS83:AS106" si="258">W83</f>
        <v>12 Other managers and proprietors</v>
      </c>
      <c r="AT83" s="18">
        <f t="shared" si="230"/>
        <v>1.6662390036744634</v>
      </c>
      <c r="AU83" s="18">
        <f t="shared" si="230"/>
        <v>-1.3057271840286933</v>
      </c>
      <c r="AV83" s="18">
        <f t="shared" si="230"/>
        <v>1.6621701034201575</v>
      </c>
      <c r="AW83" s="18">
        <f t="shared" si="230"/>
        <v>1.6963589287099179</v>
      </c>
      <c r="AX83" s="18">
        <f t="shared" si="231"/>
        <v>1.4954163544737664</v>
      </c>
      <c r="AZ83" s="18">
        <f t="shared" si="232"/>
        <v>1.6849613762878635</v>
      </c>
      <c r="BA83" s="18">
        <f t="shared" si="233"/>
        <v>3.5504232798949431</v>
      </c>
      <c r="BB83" s="18">
        <f t="shared" si="234"/>
        <v>4.6327152022891616</v>
      </c>
      <c r="BD83" t="str">
        <f t="shared" ref="BD83:BD106" si="259">AH83</f>
        <v>12 Other managers and proprietors</v>
      </c>
      <c r="BE83" s="18">
        <f t="shared" si="235"/>
        <v>-3.3118153291669339</v>
      </c>
      <c r="BF83" s="18">
        <f t="shared" si="235"/>
        <v>6.2530857230799652</v>
      </c>
      <c r="BG83" s="18">
        <f t="shared" si="235"/>
        <v>-0.94508586730451816</v>
      </c>
      <c r="BH83" s="18">
        <f t="shared" si="235"/>
        <v>0.34355375121515319</v>
      </c>
      <c r="BI83" s="18">
        <f t="shared" si="236"/>
        <v>0.29713527250452287</v>
      </c>
      <c r="BK83" s="18">
        <f t="shared" si="237"/>
        <v>-8.7844805751258193E-2</v>
      </c>
      <c r="BL83" s="18">
        <f t="shared" si="238"/>
        <v>2.5967394179032599</v>
      </c>
      <c r="BM83" s="18">
        <f t="shared" si="239"/>
        <v>2.5355056181512792</v>
      </c>
      <c r="BO83" t="str">
        <f t="shared" ref="BO83:BO106" si="260">AS83</f>
        <v>12 Other managers and proprietors</v>
      </c>
      <c r="BP83" s="18">
        <f t="shared" si="240"/>
        <v>-0.94198977306126919</v>
      </c>
      <c r="BQ83" s="18">
        <f t="shared" si="240"/>
        <v>-4.7940161574685618</v>
      </c>
      <c r="BR83" s="18">
        <f t="shared" si="240"/>
        <v>0.69658814663016155</v>
      </c>
      <c r="BS83" s="18">
        <f t="shared" si="240"/>
        <v>-0.30706762286006883</v>
      </c>
      <c r="BT83" s="18">
        <f t="shared" si="241"/>
        <v>-0.28193142460247733</v>
      </c>
      <c r="BV83" s="18">
        <f t="shared" si="242"/>
        <v>2.6367840425600697E-2</v>
      </c>
      <c r="BW83" s="18">
        <f t="shared" si="243"/>
        <v>2.932432084092107</v>
      </c>
      <c r="BX83" s="18">
        <f t="shared" si="244"/>
        <v>2.9500366385575294</v>
      </c>
      <c r="BZ83" t="str">
        <f t="shared" ref="BZ83:BZ106" si="261">BD83</f>
        <v>12 Other managers and proprietors</v>
      </c>
      <c r="CA83" s="18">
        <f t="shared" si="245"/>
        <v>-3.2672204533600535</v>
      </c>
      <c r="CB83" s="18">
        <f t="shared" si="245"/>
        <v>-13.688748342329959</v>
      </c>
      <c r="CC83" s="18">
        <f t="shared" si="245"/>
        <v>0.31516320165894118</v>
      </c>
      <c r="CD83" s="18">
        <f t="shared" si="245"/>
        <v>-2.5128660269215009</v>
      </c>
      <c r="CE83" s="18">
        <f t="shared" si="246"/>
        <v>-2.3834768498539605</v>
      </c>
      <c r="CG83" s="18">
        <f t="shared" si="247"/>
        <v>-1.5791609396420658</v>
      </c>
      <c r="CH83" s="18">
        <f t="shared" si="248"/>
        <v>2.3499321353046554</v>
      </c>
      <c r="CI83" s="18">
        <f t="shared" si="249"/>
        <v>1.2476860038689974</v>
      </c>
      <c r="CK83" t="str">
        <f t="shared" ref="CK83:CK106" si="262">BO83</f>
        <v>12 Other managers and proprietors</v>
      </c>
      <c r="CL83" s="18">
        <f t="shared" si="250"/>
        <v>1.3827806154798061E-2</v>
      </c>
      <c r="CM83" s="18">
        <f t="shared" si="250"/>
        <v>-12.050909491038976</v>
      </c>
      <c r="CN83" s="18">
        <f t="shared" si="250"/>
        <v>3.8998130621055616</v>
      </c>
      <c r="CO83" s="18">
        <f t="shared" si="250"/>
        <v>2.6086189070525068</v>
      </c>
      <c r="CP83" s="18">
        <f t="shared" si="251"/>
        <v>2.0226207118563932</v>
      </c>
      <c r="CR83" s="18">
        <f t="shared" si="252"/>
        <v>3.0372241441404491</v>
      </c>
      <c r="CS83" s="18">
        <f t="shared" si="253"/>
        <v>2.4453337631282546</v>
      </c>
      <c r="CT83" s="18">
        <f t="shared" si="254"/>
        <v>4.7405387383927966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4.8332373775417103</v>
      </c>
      <c r="C84" s="18">
        <f t="shared" si="210"/>
        <v>6.2008927334384234</v>
      </c>
      <c r="D84" s="18">
        <f t="shared" si="210"/>
        <v>4.6934653019533368</v>
      </c>
      <c r="E84" s="18">
        <f t="shared" si="210"/>
        <v>2.3520338068544255</v>
      </c>
      <c r="F84" s="18">
        <f t="shared" si="211"/>
        <v>3.3161408458910246</v>
      </c>
      <c r="H84" s="18">
        <f t="shared" si="212"/>
        <v>3.1266340091649747</v>
      </c>
      <c r="I84" s="18">
        <f t="shared" si="213"/>
        <v>2.8012358756190681</v>
      </c>
      <c r="J84" s="18">
        <f t="shared" si="214"/>
        <v>5.0720255807381598</v>
      </c>
      <c r="L84" t="str">
        <f t="shared" si="255"/>
        <v>21 Science, research, engineering and technology professionals</v>
      </c>
      <c r="M84" s="18">
        <f t="shared" si="215"/>
        <v>5.4369223182447524</v>
      </c>
      <c r="N84" s="18">
        <f t="shared" si="215"/>
        <v>13.514773605370834</v>
      </c>
      <c r="O84" s="18">
        <f t="shared" si="215"/>
        <v>6.3710513444320327</v>
      </c>
      <c r="P84" s="18">
        <f t="shared" si="215"/>
        <v>2.995821136057053</v>
      </c>
      <c r="Q84" s="18">
        <f t="shared" si="216"/>
        <v>4.6731648755928612</v>
      </c>
      <c r="S84" s="18">
        <f t="shared" si="217"/>
        <v>4.1088270485937439</v>
      </c>
      <c r="T84" s="18">
        <f t="shared" si="218"/>
        <v>3.151424480602838</v>
      </c>
      <c r="U84" s="18">
        <f t="shared" si="219"/>
        <v>6.0749400748763449</v>
      </c>
      <c r="W84" t="str">
        <f t="shared" si="256"/>
        <v>21 Science, research, engineering and technology professionals</v>
      </c>
      <c r="X84" s="18">
        <f t="shared" si="220"/>
        <v>1.6823273232320801</v>
      </c>
      <c r="Y84" s="18">
        <f t="shared" si="220"/>
        <v>-1.327356428309423</v>
      </c>
      <c r="Z84" s="18">
        <f t="shared" si="220"/>
        <v>3.8414632595357157</v>
      </c>
      <c r="AA84" s="18">
        <f t="shared" si="220"/>
        <v>0.77772816730261596</v>
      </c>
      <c r="AB84" s="18">
        <f t="shared" si="221"/>
        <v>1.5911847090379183</v>
      </c>
      <c r="AD84" s="18">
        <f t="shared" si="222"/>
        <v>1.7887955922833543</v>
      </c>
      <c r="AE84" s="18">
        <f t="shared" si="223"/>
        <v>2.6797826428701876</v>
      </c>
      <c r="AF84" s="18">
        <f t="shared" si="224"/>
        <v>3.963712166374922</v>
      </c>
      <c r="AH84" t="str">
        <f t="shared" si="257"/>
        <v>21 Science, research, engineering and technology professionals</v>
      </c>
      <c r="AI84" s="18">
        <f t="shared" si="225"/>
        <v>2.5789383904864627</v>
      </c>
      <c r="AJ84" s="18">
        <f t="shared" si="225"/>
        <v>2.9767998116376981</v>
      </c>
      <c r="AK84" s="18">
        <f t="shared" si="225"/>
        <v>4.5791844404846627</v>
      </c>
      <c r="AL84" s="18">
        <f t="shared" si="225"/>
        <v>1.5797767765683979</v>
      </c>
      <c r="AM84" s="18">
        <f t="shared" si="226"/>
        <v>2.5952813075556413</v>
      </c>
      <c r="AO84" s="18">
        <f t="shared" si="227"/>
        <v>2.5698970559650647</v>
      </c>
      <c r="AP84" s="18">
        <f t="shared" si="228"/>
        <v>2.7398494631553527</v>
      </c>
      <c r="AQ84" s="18">
        <f t="shared" si="229"/>
        <v>4.5996786359707498</v>
      </c>
      <c r="AS84" t="str">
        <f t="shared" si="258"/>
        <v>21 Science, research, engineering and technology professionals</v>
      </c>
      <c r="AT84" s="18">
        <f t="shared" si="230"/>
        <v>0.87514860460649047</v>
      </c>
      <c r="AU84" s="18">
        <f t="shared" si="230"/>
        <v>-1.7646495232022774</v>
      </c>
      <c r="AV84" s="18">
        <f t="shared" si="230"/>
        <v>1.6734143356392783</v>
      </c>
      <c r="AW84" s="18">
        <f t="shared" si="230"/>
        <v>0.18653473510961138</v>
      </c>
      <c r="AX84" s="18">
        <f t="shared" si="231"/>
        <v>0.52518929620921639</v>
      </c>
      <c r="AZ84" s="18">
        <f t="shared" si="232"/>
        <v>0.67972940368798973</v>
      </c>
      <c r="BA84" s="18">
        <f t="shared" si="233"/>
        <v>2.301825712198835</v>
      </c>
      <c r="BB84" s="18">
        <f t="shared" si="234"/>
        <v>2.802784252252466</v>
      </c>
      <c r="BD84" t="str">
        <f t="shared" si="259"/>
        <v>21 Science, research, engineering and technology professionals</v>
      </c>
      <c r="BE84" s="18">
        <f t="shared" si="235"/>
        <v>-2.3437770681907</v>
      </c>
      <c r="BF84" s="18">
        <f t="shared" si="235"/>
        <v>8.1594773481782781</v>
      </c>
      <c r="BG84" s="18">
        <f t="shared" si="235"/>
        <v>0.9303026748819665</v>
      </c>
      <c r="BH84" s="18">
        <f t="shared" si="235"/>
        <v>-0.2570913372013095</v>
      </c>
      <c r="BI84" s="18">
        <f t="shared" si="236"/>
        <v>0.62063334843291962</v>
      </c>
      <c r="BK84" s="18">
        <f t="shared" si="237"/>
        <v>0.13714637399642182</v>
      </c>
      <c r="BL84" s="18">
        <f t="shared" si="238"/>
        <v>1.7530399235503813</v>
      </c>
      <c r="BM84" s="18">
        <f t="shared" si="239"/>
        <v>1.8608036106965598</v>
      </c>
      <c r="BO84" t="str">
        <f t="shared" si="260"/>
        <v>21 Science, research, engineering and technology professionals</v>
      </c>
      <c r="BP84" s="18">
        <f t="shared" si="240"/>
        <v>0.1570848488762433</v>
      </c>
      <c r="BQ84" s="18">
        <f t="shared" si="240"/>
        <v>-4.6086910555398592</v>
      </c>
      <c r="BR84" s="18">
        <f t="shared" si="240"/>
        <v>3.0479224463862753</v>
      </c>
      <c r="BS84" s="18">
        <f t="shared" si="240"/>
        <v>-0.75687786852041139</v>
      </c>
      <c r="BT84" s="18">
        <f t="shared" si="241"/>
        <v>0.16865091341284888</v>
      </c>
      <c r="BV84" s="18">
        <f t="shared" si="242"/>
        <v>0.49551784968160373</v>
      </c>
      <c r="BW84" s="18">
        <f t="shared" si="243"/>
        <v>2.1247059810838298</v>
      </c>
      <c r="BX84" s="18">
        <f t="shared" si="244"/>
        <v>2.4972940059214244</v>
      </c>
      <c r="BZ84" t="str">
        <f t="shared" si="261"/>
        <v>21 Science, research, engineering and technology professionals</v>
      </c>
      <c r="CA84" s="18">
        <f t="shared" si="245"/>
        <v>-1.8120108229542797</v>
      </c>
      <c r="CB84" s="18">
        <f t="shared" si="245"/>
        <v>-5.4450192612010895</v>
      </c>
      <c r="CC84" s="18">
        <f t="shared" si="245"/>
        <v>4.8557025901806439</v>
      </c>
      <c r="CD84" s="18">
        <f t="shared" si="245"/>
        <v>-3.211172362869108</v>
      </c>
      <c r="CE84" s="18">
        <f t="shared" si="246"/>
        <v>-0.90401447862762385</v>
      </c>
      <c r="CG84" s="18">
        <f t="shared" si="247"/>
        <v>-0.5936400433721345</v>
      </c>
      <c r="CH84" s="18">
        <f t="shared" si="248"/>
        <v>1.9110896677982714</v>
      </c>
      <c r="CI84" s="18">
        <f t="shared" si="249"/>
        <v>1.4604184768266526</v>
      </c>
      <c r="CK84" t="str">
        <f t="shared" si="262"/>
        <v>21 Science, research, engineering and technology professionals</v>
      </c>
      <c r="CL84" s="18">
        <f t="shared" si="250"/>
        <v>7.3081142227656049</v>
      </c>
      <c r="CM84" s="18">
        <f t="shared" si="250"/>
        <v>-0.87979852727233521</v>
      </c>
      <c r="CN84" s="18">
        <f t="shared" si="250"/>
        <v>12.107571316332422</v>
      </c>
      <c r="CO84" s="18">
        <f t="shared" si="250"/>
        <v>4.3810005464212987</v>
      </c>
      <c r="CP84" s="18">
        <f t="shared" si="251"/>
        <v>6.3921207061453211</v>
      </c>
      <c r="CR84" s="18">
        <f t="shared" si="252"/>
        <v>6.8954660397683609</v>
      </c>
      <c r="CS84" s="18">
        <f t="shared" si="253"/>
        <v>3.0292578114552882</v>
      </c>
      <c r="CT84" s="18">
        <f t="shared" si="254"/>
        <v>8.2486318610740952</v>
      </c>
    </row>
    <row r="85" spans="1:98" x14ac:dyDescent="0.2">
      <c r="A85" t="str">
        <f t="shared" si="209"/>
        <v>22 Health professionals</v>
      </c>
      <c r="B85" s="18">
        <f t="shared" si="210"/>
        <v>8.3240040311414845</v>
      </c>
      <c r="C85" s="18">
        <f t="shared" si="210"/>
        <v>4.3320428732861016</v>
      </c>
      <c r="D85" s="18">
        <f t="shared" si="210"/>
        <v>2.9753050244816448</v>
      </c>
      <c r="E85" s="18">
        <f t="shared" si="210"/>
        <v>1.9031368700041851</v>
      </c>
      <c r="F85" s="18">
        <f t="shared" si="211"/>
        <v>2.3876127768490685</v>
      </c>
      <c r="H85" s="18">
        <f t="shared" si="212"/>
        <v>2.2592801128934026</v>
      </c>
      <c r="I85" s="18">
        <f t="shared" si="213"/>
        <v>3.2603792463451686</v>
      </c>
      <c r="J85" s="18">
        <f t="shared" si="214"/>
        <v>4.7857888359537304</v>
      </c>
      <c r="L85" t="str">
        <f t="shared" si="255"/>
        <v>22 Health professionals</v>
      </c>
      <c r="M85" s="18">
        <f t="shared" si="215"/>
        <v>8.6651223038106018</v>
      </c>
      <c r="N85" s="18">
        <f t="shared" si="215"/>
        <v>4.9383364096767579</v>
      </c>
      <c r="O85" s="18">
        <f t="shared" si="215"/>
        <v>1.7521515403353449</v>
      </c>
      <c r="P85" s="18">
        <f t="shared" si="215"/>
        <v>1.5465160206821427</v>
      </c>
      <c r="Q85" s="18">
        <f t="shared" si="216"/>
        <v>1.8196039925816754</v>
      </c>
      <c r="S85" s="18">
        <f t="shared" si="217"/>
        <v>1.6150149770306488</v>
      </c>
      <c r="T85" s="18">
        <f t="shared" si="218"/>
        <v>3.2544207837821082</v>
      </c>
      <c r="U85" s="18">
        <f t="shared" si="219"/>
        <v>4.3291219389453683</v>
      </c>
      <c r="W85" t="str">
        <f t="shared" si="256"/>
        <v>22 Health professionals</v>
      </c>
      <c r="X85" s="18">
        <f t="shared" si="220"/>
        <v>5.8396809496813251</v>
      </c>
      <c r="Y85" s="18">
        <f t="shared" si="220"/>
        <v>-2.0574178322505521</v>
      </c>
      <c r="Z85" s="18">
        <f t="shared" si="220"/>
        <v>1.9949054279488898E-2</v>
      </c>
      <c r="AA85" s="18">
        <f t="shared" si="220"/>
        <v>0.65361016902996116</v>
      </c>
      <c r="AB85" s="18">
        <f t="shared" si="221"/>
        <v>0.28388292383534353</v>
      </c>
      <c r="AD85" s="18">
        <f t="shared" si="222"/>
        <v>0.44194499730534353</v>
      </c>
      <c r="AE85" s="18">
        <f t="shared" si="223"/>
        <v>3.1014689442070864</v>
      </c>
      <c r="AF85" s="18">
        <f t="shared" si="224"/>
        <v>3.3928971877554615</v>
      </c>
      <c r="AH85" t="str">
        <f t="shared" si="257"/>
        <v>22 Health professionals</v>
      </c>
      <c r="AI85" s="18">
        <f t="shared" si="225"/>
        <v>-3.6290813128267096</v>
      </c>
      <c r="AJ85" s="18">
        <f t="shared" si="225"/>
        <v>-11.917344622407045</v>
      </c>
      <c r="AK85" s="18">
        <f t="shared" si="225"/>
        <v>-11.456024982794288</v>
      </c>
      <c r="AL85" s="18">
        <f t="shared" si="225"/>
        <v>-8.621774033928542</v>
      </c>
      <c r="AM85" s="18">
        <f t="shared" si="226"/>
        <v>-9.7245746157569748</v>
      </c>
      <c r="AO85" s="18">
        <f t="shared" si="227"/>
        <v>-9.5764639022027804</v>
      </c>
      <c r="AP85" s="18">
        <f t="shared" si="228"/>
        <v>1.1364570745227232</v>
      </c>
      <c r="AQ85" s="18">
        <f t="shared" si="229"/>
        <v>-5.8380051340962025</v>
      </c>
      <c r="AS85" t="str">
        <f t="shared" si="258"/>
        <v>22 Health professionals</v>
      </c>
      <c r="AT85" s="18">
        <f t="shared" si="230"/>
        <v>4.8973155367254106</v>
      </c>
      <c r="AU85" s="18">
        <f t="shared" si="230"/>
        <v>11.745750102402219</v>
      </c>
      <c r="AV85" s="18">
        <f t="shared" si="230"/>
        <v>0.38490472103223095</v>
      </c>
      <c r="AW85" s="18">
        <f t="shared" si="230"/>
        <v>0.76438800165639087</v>
      </c>
      <c r="AX85" s="18">
        <f t="shared" si="231"/>
        <v>1.2984351862923349</v>
      </c>
      <c r="AZ85" s="18">
        <f t="shared" si="232"/>
        <v>0.63773444711412441</v>
      </c>
      <c r="BA85" s="18">
        <f t="shared" si="233"/>
        <v>2.902597435655152</v>
      </c>
      <c r="BB85" s="18">
        <f t="shared" si="234"/>
        <v>3.3364078881966908</v>
      </c>
      <c r="BD85" t="str">
        <f t="shared" si="259"/>
        <v>22 Health professionals</v>
      </c>
      <c r="BE85" s="18">
        <f t="shared" si="235"/>
        <v>4.5624925474844646</v>
      </c>
      <c r="BF85" s="18">
        <f t="shared" si="235"/>
        <v>8.6059511798819202</v>
      </c>
      <c r="BG85" s="18">
        <f t="shared" si="235"/>
        <v>6.1592722150605184E-2</v>
      </c>
      <c r="BH85" s="18">
        <f t="shared" si="235"/>
        <v>0.84391838297208643</v>
      </c>
      <c r="BI85" s="18">
        <f t="shared" si="236"/>
        <v>1.0660954610674178</v>
      </c>
      <c r="BK85" s="18">
        <f t="shared" si="237"/>
        <v>0.58246589500512425</v>
      </c>
      <c r="BL85" s="18">
        <f t="shared" si="238"/>
        <v>3.1178943687291127</v>
      </c>
      <c r="BM85" s="18">
        <f t="shared" si="239"/>
        <v>3.5024975982020035</v>
      </c>
      <c r="BO85" t="str">
        <f t="shared" si="260"/>
        <v>22 Health professionals</v>
      </c>
      <c r="BP85" s="18">
        <f t="shared" si="240"/>
        <v>3.0841518757042774</v>
      </c>
      <c r="BQ85" s="18">
        <f t="shared" si="240"/>
        <v>-0.27268038812643391</v>
      </c>
      <c r="BR85" s="18">
        <f t="shared" si="240"/>
        <v>-0.5045451778914245</v>
      </c>
      <c r="BS85" s="18">
        <f t="shared" si="240"/>
        <v>-2.0166983036252861</v>
      </c>
      <c r="BT85" s="18">
        <f t="shared" si="241"/>
        <v>-1.4380151741813174</v>
      </c>
      <c r="BV85" s="18">
        <f t="shared" si="242"/>
        <v>-1.5152182232626821</v>
      </c>
      <c r="BW85" s="18">
        <f t="shared" si="243"/>
        <v>2.4275617072659683</v>
      </c>
      <c r="BX85" s="18">
        <f t="shared" si="244"/>
        <v>1.3804880857443136</v>
      </c>
      <c r="BZ85" t="str">
        <f t="shared" si="261"/>
        <v>22 Health professionals</v>
      </c>
      <c r="CA85" s="18">
        <f t="shared" si="245"/>
        <v>4.908438186147146</v>
      </c>
      <c r="CB85" s="18">
        <f t="shared" si="245"/>
        <v>-18.015918137697039</v>
      </c>
      <c r="CC85" s="18">
        <f t="shared" si="245"/>
        <v>0.24312522217020405</v>
      </c>
      <c r="CD85" s="18">
        <f t="shared" si="245"/>
        <v>-4.0904933771013008</v>
      </c>
      <c r="CE85" s="18">
        <f t="shared" si="246"/>
        <v>-3.7055640712807536</v>
      </c>
      <c r="CG85" s="18">
        <f t="shared" si="247"/>
        <v>-2.6671805264048665</v>
      </c>
      <c r="CH85" s="18">
        <f t="shared" si="248"/>
        <v>2.1935901748548092</v>
      </c>
      <c r="CI85" s="18">
        <f t="shared" si="249"/>
        <v>0.33429314556734369</v>
      </c>
      <c r="CK85" t="str">
        <f t="shared" si="262"/>
        <v>22 Health professionals</v>
      </c>
      <c r="CL85" s="18">
        <f t="shared" si="250"/>
        <v>12.808453290909627</v>
      </c>
      <c r="CM85" s="18">
        <f t="shared" si="250"/>
        <v>2.3993925391330162</v>
      </c>
      <c r="CN85" s="18">
        <f t="shared" si="250"/>
        <v>7.7885024291477256</v>
      </c>
      <c r="CO85" s="18">
        <f t="shared" si="250"/>
        <v>5.8980255579558882</v>
      </c>
      <c r="CP85" s="18">
        <f t="shared" si="251"/>
        <v>6.2618536271763059</v>
      </c>
      <c r="CR85" s="18">
        <f t="shared" si="252"/>
        <v>6.5244714311095908</v>
      </c>
      <c r="CS85" s="18">
        <f t="shared" si="253"/>
        <v>3.3681121021153837</v>
      </c>
      <c r="CT85" s="18">
        <f t="shared" si="254"/>
        <v>8.1174917154295034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2.8873622260731313</v>
      </c>
      <c r="C86" s="18">
        <f t="shared" si="210"/>
        <v>4.7420592281852247</v>
      </c>
      <c r="D86" s="18">
        <f t="shared" si="210"/>
        <v>1.1534016735377017</v>
      </c>
      <c r="E86" s="18">
        <f t="shared" si="210"/>
        <v>1.5086057799586827</v>
      </c>
      <c r="F86" s="18">
        <f t="shared" si="211"/>
        <v>1.5963866659263193</v>
      </c>
      <c r="H86" s="18">
        <f t="shared" si="212"/>
        <v>1.3900660366673145</v>
      </c>
      <c r="I86" s="18">
        <f t="shared" si="213"/>
        <v>3.032447626675383</v>
      </c>
      <c r="J86" s="18">
        <f t="shared" si="214"/>
        <v>3.9787019910206611</v>
      </c>
      <c r="L86" t="str">
        <f t="shared" si="255"/>
        <v>23 Teaching and other educational professionals</v>
      </c>
      <c r="M86" s="18">
        <f t="shared" si="215"/>
        <v>3.4217330913701494</v>
      </c>
      <c r="N86" s="18">
        <f t="shared" si="215"/>
        <v>2.3665788728620241</v>
      </c>
      <c r="O86" s="18">
        <f t="shared" si="215"/>
        <v>1.0580479573119916</v>
      </c>
      <c r="P86" s="18">
        <f t="shared" si="215"/>
        <v>1.3157557801364073</v>
      </c>
      <c r="Q86" s="18">
        <f t="shared" si="216"/>
        <v>1.3004588330783884</v>
      </c>
      <c r="S86" s="18">
        <f t="shared" si="217"/>
        <v>1.2297802351711073</v>
      </c>
      <c r="T86" s="18">
        <f t="shared" si="218"/>
        <v>3.1251853434763222</v>
      </c>
      <c r="U86" s="18">
        <f t="shared" si="219"/>
        <v>3.9493760932075794</v>
      </c>
      <c r="W86" t="str">
        <f t="shared" si="256"/>
        <v>23 Teaching and other educational professionals</v>
      </c>
      <c r="X86" s="18">
        <f t="shared" si="220"/>
        <v>-2.1460844290214554</v>
      </c>
      <c r="Y86" s="18">
        <f t="shared" si="220"/>
        <v>-2.478198230912787</v>
      </c>
      <c r="Z86" s="18">
        <f t="shared" si="220"/>
        <v>-3.7900081200069158</v>
      </c>
      <c r="AA86" s="18">
        <f t="shared" si="220"/>
        <v>-1.4967820199176751</v>
      </c>
      <c r="AB86" s="18">
        <f t="shared" si="221"/>
        <v>-2.2804013629186048</v>
      </c>
      <c r="AD86" s="18">
        <f t="shared" si="222"/>
        <v>-2.2672006499377284</v>
      </c>
      <c r="AE86" s="18">
        <f t="shared" si="223"/>
        <v>2.3525788352463106</v>
      </c>
      <c r="AF86" s="18">
        <f t="shared" si="224"/>
        <v>0.79606103397611427</v>
      </c>
      <c r="AH86" t="str">
        <f t="shared" si="257"/>
        <v>23 Teaching and other educational professionals</v>
      </c>
      <c r="AI86" s="18">
        <f t="shared" si="225"/>
        <v>-11.638550132081093</v>
      </c>
      <c r="AJ86" s="18">
        <f t="shared" si="225"/>
        <v>-12.692355205907301</v>
      </c>
      <c r="AK86" s="18">
        <f t="shared" si="225"/>
        <v>-9.7586765481965205</v>
      </c>
      <c r="AL86" s="18">
        <f t="shared" si="225"/>
        <v>0.16993014867003886</v>
      </c>
      <c r="AM86" s="18">
        <f t="shared" si="226"/>
        <v>-3.8740092840607865</v>
      </c>
      <c r="AO86" s="18">
        <f t="shared" si="227"/>
        <v>-3.2554001629151785</v>
      </c>
      <c r="AP86" s="18">
        <f t="shared" si="228"/>
        <v>1.1956565111678419</v>
      </c>
      <c r="AQ86" s="18">
        <f t="shared" si="229"/>
        <v>-1.4449734105218659</v>
      </c>
      <c r="AS86" t="str">
        <f t="shared" si="258"/>
        <v>23 Teaching and other educational professionals</v>
      </c>
      <c r="AT86" s="18">
        <f t="shared" si="230"/>
        <v>-0.16841826528213311</v>
      </c>
      <c r="AU86" s="18">
        <f t="shared" si="230"/>
        <v>0.48964591800806367</v>
      </c>
      <c r="AV86" s="18">
        <f t="shared" si="230"/>
        <v>-3.9819060277307194</v>
      </c>
      <c r="AW86" s="18">
        <f t="shared" si="230"/>
        <v>-0.85580973368560853</v>
      </c>
      <c r="AX86" s="18">
        <f t="shared" si="231"/>
        <v>-1.7607668365863027</v>
      </c>
      <c r="AZ86" s="18">
        <f t="shared" si="232"/>
        <v>-1.9089898456803422</v>
      </c>
      <c r="BA86" s="18">
        <f t="shared" si="233"/>
        <v>2.2465693030315093</v>
      </c>
      <c r="BB86" s="18">
        <f t="shared" si="234"/>
        <v>0.90342806738306081</v>
      </c>
      <c r="BD86" t="str">
        <f t="shared" si="259"/>
        <v>23 Teaching and other educational professionals</v>
      </c>
      <c r="BE86" s="18">
        <f t="shared" si="235"/>
        <v>-1.9874432744053094</v>
      </c>
      <c r="BF86" s="18">
        <f t="shared" si="235"/>
        <v>13.151054639643167</v>
      </c>
      <c r="BG86" s="18">
        <f t="shared" si="235"/>
        <v>-0.9671447935582167</v>
      </c>
      <c r="BH86" s="18">
        <f t="shared" si="235"/>
        <v>1.7249045299381649</v>
      </c>
      <c r="BI86" s="18">
        <f t="shared" si="236"/>
        <v>1.5492572110814118</v>
      </c>
      <c r="BK86" s="18">
        <f t="shared" si="237"/>
        <v>0.81952045546096475</v>
      </c>
      <c r="BL86" s="18">
        <f t="shared" si="238"/>
        <v>2.3712993013075279</v>
      </c>
      <c r="BM86" s="18">
        <f t="shared" si="239"/>
        <v>2.971420891709764</v>
      </c>
      <c r="BO86" t="str">
        <f t="shared" si="260"/>
        <v>23 Teaching and other educational professionals</v>
      </c>
      <c r="BP86" s="18">
        <f t="shared" si="240"/>
        <v>-1.6630678759971151</v>
      </c>
      <c r="BQ86" s="18">
        <f t="shared" si="240"/>
        <v>0.87197814363459969</v>
      </c>
      <c r="BR86" s="18">
        <f t="shared" si="240"/>
        <v>-1.7754701679332796</v>
      </c>
      <c r="BS86" s="18">
        <f t="shared" si="240"/>
        <v>-0.74129758556678027</v>
      </c>
      <c r="BT86" s="18">
        <f t="shared" si="241"/>
        <v>-0.96589830333473348</v>
      </c>
      <c r="BV86" s="18">
        <f t="shared" si="242"/>
        <v>-1.0872259807758411</v>
      </c>
      <c r="BW86" s="18">
        <f t="shared" si="243"/>
        <v>2.2966331686815611</v>
      </c>
      <c r="BX86" s="18">
        <f t="shared" si="244"/>
        <v>1.5233351393926453</v>
      </c>
      <c r="BZ86" t="str">
        <f t="shared" si="261"/>
        <v>23 Teaching and other educational professionals</v>
      </c>
      <c r="CA86" s="18">
        <f t="shared" si="245"/>
        <v>-1.8341145302649964</v>
      </c>
      <c r="CB86" s="18">
        <f t="shared" si="245"/>
        <v>-5.3102479512594165</v>
      </c>
      <c r="CC86" s="18">
        <f t="shared" si="245"/>
        <v>0.77535374062467355</v>
      </c>
      <c r="CD86" s="18">
        <f t="shared" si="245"/>
        <v>-1.3383516217902902</v>
      </c>
      <c r="CE86" s="18">
        <f t="shared" si="246"/>
        <v>-0.93736079484481039</v>
      </c>
      <c r="CG86" s="18">
        <f t="shared" si="247"/>
        <v>-0.63875563057322893</v>
      </c>
      <c r="CH86" s="18">
        <f t="shared" si="248"/>
        <v>2.3785960823588415</v>
      </c>
      <c r="CI86" s="18">
        <f t="shared" si="249"/>
        <v>1.9251703562852551</v>
      </c>
      <c r="CK86" t="str">
        <f t="shared" si="262"/>
        <v>23 Teaching and other educational professionals</v>
      </c>
      <c r="CL86" s="18">
        <f t="shared" si="250"/>
        <v>6.9013047763951452</v>
      </c>
      <c r="CM86" s="18">
        <f t="shared" si="250"/>
        <v>10.438839883168228</v>
      </c>
      <c r="CN86" s="18">
        <f t="shared" si="250"/>
        <v>4.6774891686502285</v>
      </c>
      <c r="CO86" s="18">
        <f t="shared" si="250"/>
        <v>2.3364011753850722</v>
      </c>
      <c r="CP86" s="18">
        <f t="shared" si="251"/>
        <v>3.554292940895154</v>
      </c>
      <c r="CR86" s="18">
        <f t="shared" si="252"/>
        <v>3.110887704285048</v>
      </c>
      <c r="CS86" s="18">
        <f t="shared" si="253"/>
        <v>2.555178829948046</v>
      </c>
      <c r="CT86" s="18">
        <f t="shared" si="254"/>
        <v>4.879251372699156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5.3841275503786701</v>
      </c>
      <c r="C87" s="18">
        <f t="shared" si="210"/>
        <v>15.031879128333125</v>
      </c>
      <c r="D87" s="18">
        <f t="shared" si="210"/>
        <v>3.0155046046190126</v>
      </c>
      <c r="E87" s="18">
        <f t="shared" si="210"/>
        <v>2.8582078016991641</v>
      </c>
      <c r="F87" s="18">
        <f t="shared" si="211"/>
        <v>3.6292952479584306</v>
      </c>
      <c r="H87" s="18">
        <f t="shared" si="212"/>
        <v>2.9106133645239174</v>
      </c>
      <c r="I87" s="18">
        <f t="shared" si="213"/>
        <v>3.2963447466269891</v>
      </c>
      <c r="J87" s="18">
        <f t="shared" si="214"/>
        <v>5.2823660734641065</v>
      </c>
      <c r="L87" t="str">
        <f t="shared" si="255"/>
        <v>24 Business, media and public service professionals</v>
      </c>
      <c r="M87" s="18">
        <f t="shared" si="215"/>
        <v>6.0174279867925895</v>
      </c>
      <c r="N87" s="18">
        <f t="shared" si="215"/>
        <v>8.424871041676596</v>
      </c>
      <c r="O87" s="18">
        <f t="shared" si="215"/>
        <v>2.4607426088666395</v>
      </c>
      <c r="P87" s="18">
        <f t="shared" si="215"/>
        <v>2.1461642195409469</v>
      </c>
      <c r="Q87" s="18">
        <f t="shared" si="216"/>
        <v>2.6262747916844464</v>
      </c>
      <c r="S87" s="18">
        <f t="shared" si="217"/>
        <v>2.2509162216107992</v>
      </c>
      <c r="T87" s="18">
        <f t="shared" si="218"/>
        <v>3.1839263895615311</v>
      </c>
      <c r="U87" s="18">
        <f t="shared" si="219"/>
        <v>4.7175977080536446</v>
      </c>
      <c r="W87" t="str">
        <f t="shared" si="256"/>
        <v>24 Business, media and public service professionals</v>
      </c>
      <c r="X87" s="18">
        <f t="shared" si="220"/>
        <v>2.384773648679972</v>
      </c>
      <c r="Y87" s="18">
        <f t="shared" si="220"/>
        <v>2.9069996578157786</v>
      </c>
      <c r="Z87" s="18">
        <f t="shared" si="220"/>
        <v>0.49296613639289166</v>
      </c>
      <c r="AA87" s="18">
        <f t="shared" si="220"/>
        <v>0.66982776646815623</v>
      </c>
      <c r="AB87" s="18">
        <f t="shared" si="221"/>
        <v>0.75283635167777696</v>
      </c>
      <c r="AD87" s="18">
        <f t="shared" si="222"/>
        <v>0.61083933169805427</v>
      </c>
      <c r="AE87" s="18">
        <f t="shared" si="223"/>
        <v>2.896195911470989</v>
      </c>
      <c r="AF87" s="18">
        <f t="shared" si="224"/>
        <v>3.3118002872177366</v>
      </c>
      <c r="AH87" t="str">
        <f t="shared" si="257"/>
        <v>24 Business, media and public service professionals</v>
      </c>
      <c r="AI87" s="18">
        <f t="shared" si="225"/>
        <v>0.19018483508834727</v>
      </c>
      <c r="AJ87" s="18">
        <f t="shared" si="225"/>
        <v>6.7639773958772409</v>
      </c>
      <c r="AK87" s="18">
        <f t="shared" si="225"/>
        <v>-1.5378900319557354</v>
      </c>
      <c r="AL87" s="18">
        <f t="shared" si="225"/>
        <v>0.66177922771990527</v>
      </c>
      <c r="AM87" s="18">
        <f t="shared" si="226"/>
        <v>0.33755839079421257</v>
      </c>
      <c r="AO87" s="18">
        <f t="shared" si="227"/>
        <v>-7.6850473079281834E-2</v>
      </c>
      <c r="AP87" s="18">
        <f t="shared" si="228"/>
        <v>2.0892989542978802</v>
      </c>
      <c r="AQ87" s="18">
        <f t="shared" si="229"/>
        <v>2.0318478153182218</v>
      </c>
      <c r="AS87" t="str">
        <f t="shared" si="258"/>
        <v>24 Business, media and public service professionals</v>
      </c>
      <c r="AT87" s="18">
        <f t="shared" si="230"/>
        <v>1.713069693511704</v>
      </c>
      <c r="AU87" s="18">
        <f t="shared" si="230"/>
        <v>4.5859365379178341</v>
      </c>
      <c r="AV87" s="18">
        <f t="shared" si="230"/>
        <v>0.70528362004533829</v>
      </c>
      <c r="AW87" s="18">
        <f t="shared" si="230"/>
        <v>1.1448258699418901</v>
      </c>
      <c r="AX87" s="18">
        <f t="shared" si="231"/>
        <v>1.2186883812065563</v>
      </c>
      <c r="AZ87" s="18">
        <f t="shared" si="232"/>
        <v>0.99809903870948791</v>
      </c>
      <c r="BA87" s="18">
        <f t="shared" si="233"/>
        <v>2.8467386130506256</v>
      </c>
      <c r="BB87" s="18">
        <f t="shared" si="234"/>
        <v>3.5363450100639238</v>
      </c>
      <c r="BD87" t="str">
        <f t="shared" si="259"/>
        <v>24 Business, media and public service professionals</v>
      </c>
      <c r="BE87" s="18">
        <f t="shared" si="235"/>
        <v>8.8493148129864529E-2</v>
      </c>
      <c r="BF87" s="18">
        <f t="shared" si="235"/>
        <v>14.307107628915027</v>
      </c>
      <c r="BG87" s="18">
        <f t="shared" si="235"/>
        <v>0.70585826235400884</v>
      </c>
      <c r="BH87" s="18">
        <f t="shared" si="235"/>
        <v>0.7041374113326837</v>
      </c>
      <c r="BI87" s="18">
        <f t="shared" si="236"/>
        <v>1.5053079427459259</v>
      </c>
      <c r="BK87" s="18">
        <f t="shared" si="237"/>
        <v>0.70471102507245753</v>
      </c>
      <c r="BL87" s="18">
        <f t="shared" si="238"/>
        <v>2.4370702646120401</v>
      </c>
      <c r="BM87" s="18">
        <f t="shared" si="239"/>
        <v>2.9475143867580211</v>
      </c>
      <c r="BO87" t="str">
        <f t="shared" si="260"/>
        <v>24 Business, media and public service professionals</v>
      </c>
      <c r="BP87" s="18">
        <f t="shared" si="240"/>
        <v>1.1060474414726018</v>
      </c>
      <c r="BQ87" s="18">
        <f t="shared" si="240"/>
        <v>-1.8265552849218269</v>
      </c>
      <c r="BR87" s="18">
        <f t="shared" si="240"/>
        <v>5.405908148612415E-2</v>
      </c>
      <c r="BS87" s="18">
        <f t="shared" si="240"/>
        <v>-1.516115702354115</v>
      </c>
      <c r="BT87" s="18">
        <f t="shared" si="241"/>
        <v>-1.0476289113650838</v>
      </c>
      <c r="BV87" s="18">
        <f t="shared" si="242"/>
        <v>-0.99548128824531457</v>
      </c>
      <c r="BW87" s="18">
        <f t="shared" si="243"/>
        <v>2.1642272759449188</v>
      </c>
      <c r="BX87" s="18">
        <f t="shared" si="244"/>
        <v>1.4410737557763342</v>
      </c>
      <c r="BZ87" t="str">
        <f t="shared" si="261"/>
        <v>24 Business, media and public service professionals</v>
      </c>
      <c r="CA87" s="18">
        <f t="shared" si="245"/>
        <v>-4.4935937670398385E-2</v>
      </c>
      <c r="CB87" s="18">
        <f t="shared" si="245"/>
        <v>-2.9322719475512238</v>
      </c>
      <c r="CC87" s="18">
        <f t="shared" si="245"/>
        <v>6.6305745221306722E-2</v>
      </c>
      <c r="CD87" s="18">
        <f t="shared" si="245"/>
        <v>-4.0734107190126378</v>
      </c>
      <c r="CE87" s="18">
        <f t="shared" si="246"/>
        <v>-2.7266182878322498</v>
      </c>
      <c r="CG87" s="18">
        <f t="shared" si="247"/>
        <v>-2.7128925621232036</v>
      </c>
      <c r="CH87" s="18">
        <f t="shared" si="248"/>
        <v>1.9303570024443939</v>
      </c>
      <c r="CI87" s="18">
        <f t="shared" si="249"/>
        <v>-3.9398309535820797E-2</v>
      </c>
      <c r="CK87" t="str">
        <f t="shared" si="262"/>
        <v>24 Business, media and public service professionals</v>
      </c>
      <c r="CL87" s="18">
        <f t="shared" si="250"/>
        <v>5.8090434494586285</v>
      </c>
      <c r="CM87" s="18">
        <f t="shared" si="250"/>
        <v>1.6725213119249016</v>
      </c>
      <c r="CN87" s="18">
        <f t="shared" si="250"/>
        <v>6.0231474893892578</v>
      </c>
      <c r="CO87" s="18">
        <f t="shared" si="250"/>
        <v>3.6614201481883324</v>
      </c>
      <c r="CP87" s="18">
        <f t="shared" si="251"/>
        <v>4.2674284303094723</v>
      </c>
      <c r="CR87" s="18">
        <f t="shared" si="252"/>
        <v>4.4427585327142971</v>
      </c>
      <c r="CS87" s="18">
        <f t="shared" si="253"/>
        <v>2.5972880065511683</v>
      </c>
      <c r="CT87" s="18">
        <f t="shared" si="254"/>
        <v>5.9761945724161825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7.937084034792985</v>
      </c>
      <c r="C88" s="18">
        <f t="shared" si="210"/>
        <v>12.01472520698459</v>
      </c>
      <c r="D88" s="18">
        <f t="shared" si="210"/>
        <v>1.8025900889526492</v>
      </c>
      <c r="E88" s="18">
        <f t="shared" si="210"/>
        <v>3.6896102377993456</v>
      </c>
      <c r="F88" s="18">
        <f t="shared" si="211"/>
        <v>3.5950143085229147</v>
      </c>
      <c r="H88" s="18">
        <f t="shared" si="212"/>
        <v>3.0567487590611231</v>
      </c>
      <c r="I88" s="18">
        <f t="shared" si="213"/>
        <v>3.1389149016539664</v>
      </c>
      <c r="J88" s="18">
        <f t="shared" si="214"/>
        <v>5.2703337532333805</v>
      </c>
      <c r="L88" t="str">
        <f t="shared" si="255"/>
        <v>31 Science, engineering and technology associate professionals</v>
      </c>
      <c r="M88" s="18">
        <f t="shared" si="215"/>
        <v>6.6585860319166024</v>
      </c>
      <c r="N88" s="18">
        <f t="shared" si="215"/>
        <v>17.570335639377554</v>
      </c>
      <c r="O88" s="18">
        <f t="shared" si="215"/>
        <v>-9.1625646657766957E-3</v>
      </c>
      <c r="P88" s="18">
        <f t="shared" si="215"/>
        <v>2.5588536609090662</v>
      </c>
      <c r="Q88" s="18">
        <f t="shared" si="216"/>
        <v>2.6217456242979331</v>
      </c>
      <c r="S88" s="18">
        <f t="shared" si="217"/>
        <v>1.6956025427788735</v>
      </c>
      <c r="T88" s="18">
        <f t="shared" si="218"/>
        <v>2.6608755240455473</v>
      </c>
      <c r="U88" s="18">
        <f t="shared" si="219"/>
        <v>3.8784829723023551</v>
      </c>
      <c r="W88" t="str">
        <f t="shared" si="256"/>
        <v>31 Science, engineering and technology associate professionals</v>
      </c>
      <c r="X88" s="18">
        <f t="shared" si="220"/>
        <v>4.2802548355952208</v>
      </c>
      <c r="Y88" s="18">
        <f t="shared" si="220"/>
        <v>2.3699342819726521</v>
      </c>
      <c r="Z88" s="18">
        <f t="shared" si="220"/>
        <v>-0.49962981586501032</v>
      </c>
      <c r="AA88" s="18">
        <f t="shared" si="220"/>
        <v>1.294132555446903</v>
      </c>
      <c r="AB88" s="18">
        <f t="shared" si="221"/>
        <v>0.79666781423479716</v>
      </c>
      <c r="AD88" s="18">
        <f t="shared" si="222"/>
        <v>0.69264720980171113</v>
      </c>
      <c r="AE88" s="18">
        <f t="shared" si="223"/>
        <v>2.5655256345090915</v>
      </c>
      <c r="AF88" s="18">
        <f t="shared" si="224"/>
        <v>3.0586925990963687</v>
      </c>
      <c r="AH88" t="str">
        <f t="shared" si="257"/>
        <v>31 Science, engineering and technology associate professionals</v>
      </c>
      <c r="AI88" s="18">
        <f t="shared" si="225"/>
        <v>4.5013665760769817</v>
      </c>
      <c r="AJ88" s="18">
        <f t="shared" si="225"/>
        <v>10.300582521979941</v>
      </c>
      <c r="AK88" s="18">
        <f t="shared" si="225"/>
        <v>1.3132783975076112</v>
      </c>
      <c r="AL88" s="18">
        <f t="shared" si="225"/>
        <v>2.8167841076291777</v>
      </c>
      <c r="AM88" s="18">
        <f t="shared" si="226"/>
        <v>2.7949697618198766</v>
      </c>
      <c r="AO88" s="18">
        <f t="shared" si="227"/>
        <v>2.3131526075903075</v>
      </c>
      <c r="AP88" s="18">
        <f t="shared" si="228"/>
        <v>3.0405646289910715</v>
      </c>
      <c r="AQ88" s="18">
        <f t="shared" si="229"/>
        <v>4.6465483336973978</v>
      </c>
      <c r="AS88" t="str">
        <f t="shared" si="258"/>
        <v>31 Science, engineering and technology associate professionals</v>
      </c>
      <c r="AT88" s="18">
        <f t="shared" si="230"/>
        <v>1.6286226576532226</v>
      </c>
      <c r="AU88" s="18">
        <f t="shared" si="230"/>
        <v>2.0843901513670104</v>
      </c>
      <c r="AV88" s="18">
        <f t="shared" si="230"/>
        <v>-2.65879089382689</v>
      </c>
      <c r="AW88" s="18">
        <f t="shared" si="230"/>
        <v>-4.8430393188148013E-2</v>
      </c>
      <c r="AX88" s="18">
        <f t="shared" si="231"/>
        <v>-0.74070176864182713</v>
      </c>
      <c r="AZ88" s="18">
        <f t="shared" si="232"/>
        <v>-0.92623717291198115</v>
      </c>
      <c r="BA88" s="18">
        <f t="shared" si="233"/>
        <v>1.9867020955279813</v>
      </c>
      <c r="BB88" s="18">
        <f t="shared" si="234"/>
        <v>1.2954075478637916</v>
      </c>
      <c r="BD88" t="str">
        <f t="shared" si="259"/>
        <v>31 Science, engineering and technology associate professionals</v>
      </c>
      <c r="BE88" s="18">
        <f t="shared" si="235"/>
        <v>-3.3430493107964865</v>
      </c>
      <c r="BF88" s="18">
        <f t="shared" si="235"/>
        <v>17.242341754743261</v>
      </c>
      <c r="BG88" s="18">
        <f t="shared" si="235"/>
        <v>-5.0171884566888707</v>
      </c>
      <c r="BH88" s="18">
        <f t="shared" si="235"/>
        <v>-2.6380277998389157</v>
      </c>
      <c r="BI88" s="18">
        <f t="shared" si="236"/>
        <v>-2.2593549549148384</v>
      </c>
      <c r="BK88" s="18">
        <f t="shared" si="237"/>
        <v>-3.4376302517568735</v>
      </c>
      <c r="BL88" s="18">
        <f t="shared" si="238"/>
        <v>1.5427540624242786</v>
      </c>
      <c r="BM88" s="18">
        <f t="shared" si="239"/>
        <v>-1.0785565801019636</v>
      </c>
      <c r="BO88" t="str">
        <f t="shared" si="260"/>
        <v>31 Science, engineering and technology associate professionals</v>
      </c>
      <c r="BP88" s="18">
        <f t="shared" si="240"/>
        <v>1.7286227605815441</v>
      </c>
      <c r="BQ88" s="18">
        <f t="shared" si="240"/>
        <v>0.96085412386022195</v>
      </c>
      <c r="BR88" s="18">
        <f t="shared" si="240"/>
        <v>-1.753236838099026</v>
      </c>
      <c r="BS88" s="18">
        <f t="shared" si="240"/>
        <v>-0.48292634852449279</v>
      </c>
      <c r="BT88" s="18">
        <f t="shared" si="241"/>
        <v>-0.79238365314313608</v>
      </c>
      <c r="BV88" s="18">
        <f t="shared" si="242"/>
        <v>-0.90817775317680871</v>
      </c>
      <c r="BW88" s="18">
        <f t="shared" si="243"/>
        <v>1.9986656242815704</v>
      </c>
      <c r="BX88" s="18">
        <f t="shared" si="244"/>
        <v>1.3217852141764075</v>
      </c>
      <c r="BZ88" t="str">
        <f t="shared" si="261"/>
        <v>31 Science, engineering and technology associate professionals</v>
      </c>
      <c r="CA88" s="18">
        <f t="shared" si="245"/>
        <v>-0.32336394513049482</v>
      </c>
      <c r="CB88" s="18">
        <f t="shared" si="245"/>
        <v>2.238744833058659</v>
      </c>
      <c r="CC88" s="18">
        <f t="shared" si="245"/>
        <v>-0.70255385062893971</v>
      </c>
      <c r="CD88" s="18">
        <f t="shared" si="245"/>
        <v>-2.1859258546690796</v>
      </c>
      <c r="CE88" s="18">
        <f t="shared" si="246"/>
        <v>-1.4526473977220289</v>
      </c>
      <c r="CG88" s="18">
        <f t="shared" si="247"/>
        <v>-1.6939471899812264</v>
      </c>
      <c r="CH88" s="18">
        <f t="shared" si="248"/>
        <v>1.8047053399733004</v>
      </c>
      <c r="CI88" s="18">
        <f t="shared" si="249"/>
        <v>0.52470265816271233</v>
      </c>
      <c r="CK88" t="str">
        <f t="shared" si="262"/>
        <v>31 Science, engineering and technology associate professionals</v>
      </c>
      <c r="CL88" s="18">
        <f t="shared" si="250"/>
        <v>7.540034192417866</v>
      </c>
      <c r="CM88" s="18">
        <f t="shared" si="250"/>
        <v>15.994523383338709</v>
      </c>
      <c r="CN88" s="18">
        <f t="shared" si="250"/>
        <v>6.6951315161196678</v>
      </c>
      <c r="CO88" s="18">
        <f t="shared" si="250"/>
        <v>5.2612304957023737</v>
      </c>
      <c r="CP88" s="18">
        <f t="shared" si="251"/>
        <v>6.350689004374499</v>
      </c>
      <c r="CR88" s="18">
        <f t="shared" si="252"/>
        <v>5.7370434417217897</v>
      </c>
      <c r="CS88" s="18">
        <f t="shared" si="253"/>
        <v>3.0237322323857674</v>
      </c>
      <c r="CT88" s="18">
        <f t="shared" si="254"/>
        <v>7.2873160850820851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6.3147779199486109</v>
      </c>
      <c r="C89" s="18">
        <f t="shared" si="210"/>
        <v>-1.8144915854843124</v>
      </c>
      <c r="D89" s="18">
        <f t="shared" si="210"/>
        <v>11.526117594176167</v>
      </c>
      <c r="E89" s="18">
        <f t="shared" si="210"/>
        <v>3.6464626521075072</v>
      </c>
      <c r="F89" s="18">
        <f t="shared" si="211"/>
        <v>5.688977789434646</v>
      </c>
      <c r="H89" s="18">
        <f t="shared" si="212"/>
        <v>6.2091299296314517</v>
      </c>
      <c r="I89" s="18">
        <f t="shared" si="213"/>
        <v>5.2733544016419609</v>
      </c>
      <c r="J89" s="18">
        <f t="shared" si="214"/>
        <v>8.9752128102827289</v>
      </c>
      <c r="L89" t="str">
        <f t="shared" si="255"/>
        <v>32 Health and social care associate professionals</v>
      </c>
      <c r="M89" s="18">
        <f t="shared" si="215"/>
        <v>8.2667017666451681</v>
      </c>
      <c r="N89" s="18">
        <f t="shared" si="215"/>
        <v>4.5737095640120629</v>
      </c>
      <c r="O89" s="18">
        <f t="shared" si="215"/>
        <v>12.348265818460803</v>
      </c>
      <c r="P89" s="18">
        <f t="shared" si="215"/>
        <v>3.2013640808123078</v>
      </c>
      <c r="Q89" s="18">
        <f t="shared" si="216"/>
        <v>6.0643164182264453</v>
      </c>
      <c r="S89" s="18">
        <f t="shared" si="217"/>
        <v>6.1644423407161586</v>
      </c>
      <c r="T89" s="18">
        <f t="shared" si="218"/>
        <v>5.2103988277094171</v>
      </c>
      <c r="U89" s="18">
        <f t="shared" si="219"/>
        <v>8.9051665322166471</v>
      </c>
      <c r="W89" t="str">
        <f t="shared" si="256"/>
        <v>32 Health and social care associate professionals</v>
      </c>
      <c r="X89" s="18">
        <f t="shared" si="220"/>
        <v>5.4870815611066215</v>
      </c>
      <c r="Y89" s="18">
        <f t="shared" si="220"/>
        <v>0.24500862555241198</v>
      </c>
      <c r="Z89" s="18">
        <f t="shared" si="220"/>
        <v>10.85154085820179</v>
      </c>
      <c r="AA89" s="18">
        <f t="shared" si="220"/>
        <v>2.2335909586694624</v>
      </c>
      <c r="AB89" s="18">
        <f t="shared" si="221"/>
        <v>4.723518232581525</v>
      </c>
      <c r="AD89" s="18">
        <f t="shared" si="222"/>
        <v>5.0291027079350403</v>
      </c>
      <c r="AE89" s="18">
        <f t="shared" si="223"/>
        <v>5.0801271453048802</v>
      </c>
      <c r="AF89" s="18">
        <f t="shared" si="224"/>
        <v>8.0413609936126349</v>
      </c>
      <c r="AH89" t="str">
        <f t="shared" si="257"/>
        <v>32 Health and social care associate professionals</v>
      </c>
      <c r="AI89" s="18">
        <f t="shared" si="225"/>
        <v>-1.8673127470205109</v>
      </c>
      <c r="AJ89" s="18">
        <f t="shared" si="225"/>
        <v>-5.0886579136403594</v>
      </c>
      <c r="AK89" s="18">
        <f t="shared" si="225"/>
        <v>2.3386269456822539</v>
      </c>
      <c r="AL89" s="18">
        <f t="shared" si="225"/>
        <v>-4.1654436875511847</v>
      </c>
      <c r="AM89" s="18">
        <f t="shared" si="226"/>
        <v>-2.2377725653126235</v>
      </c>
      <c r="AO89" s="18">
        <f t="shared" si="227"/>
        <v>-2.0446968585109859</v>
      </c>
      <c r="AP89" s="18">
        <f t="shared" si="228"/>
        <v>2.4152978001870995</v>
      </c>
      <c r="AQ89" s="18">
        <f t="shared" si="229"/>
        <v>1.0174522308189271</v>
      </c>
      <c r="AS89" t="str">
        <f t="shared" si="258"/>
        <v>32 Health and social care associate professionals</v>
      </c>
      <c r="AT89" s="18">
        <f t="shared" si="230"/>
        <v>3.7742122031903635</v>
      </c>
      <c r="AU89" s="18">
        <f t="shared" si="230"/>
        <v>11.906431587046828</v>
      </c>
      <c r="AV89" s="18">
        <f t="shared" si="230"/>
        <v>7.3952404878100619</v>
      </c>
      <c r="AW89" s="18">
        <f t="shared" si="230"/>
        <v>1.4713040799859467</v>
      </c>
      <c r="AX89" s="18">
        <f t="shared" si="231"/>
        <v>3.9203952839313105</v>
      </c>
      <c r="AZ89" s="18">
        <f t="shared" si="232"/>
        <v>3.4087224779083325</v>
      </c>
      <c r="BA89" s="18">
        <f t="shared" si="233"/>
        <v>4.1456902952909491</v>
      </c>
      <c r="BB89" s="18">
        <f t="shared" si="234"/>
        <v>6.2776991019212192</v>
      </c>
      <c r="BD89" t="str">
        <f t="shared" si="259"/>
        <v>32 Health and social care associate professionals</v>
      </c>
      <c r="BE89" s="18">
        <f t="shared" si="235"/>
        <v>3.8876741756673105</v>
      </c>
      <c r="BF89" s="18">
        <f t="shared" si="235"/>
        <v>10.138167083210558</v>
      </c>
      <c r="BG89" s="18">
        <f t="shared" si="235"/>
        <v>9.5430159979322138</v>
      </c>
      <c r="BH89" s="18">
        <f t="shared" si="235"/>
        <v>2.1481486619070012</v>
      </c>
      <c r="BI89" s="18">
        <f t="shared" si="236"/>
        <v>4.8963543342595894</v>
      </c>
      <c r="BK89" s="18">
        <f t="shared" si="237"/>
        <v>4.5559047817411935</v>
      </c>
      <c r="BL89" s="18">
        <f t="shared" si="238"/>
        <v>4.6875364707338107</v>
      </c>
      <c r="BM89" s="18">
        <f t="shared" si="239"/>
        <v>7.4514811583354046</v>
      </c>
      <c r="BO89" t="str">
        <f t="shared" si="260"/>
        <v>32 Health and social care associate professionals</v>
      </c>
      <c r="BP89" s="18">
        <f t="shared" si="240"/>
        <v>1.7722553306323885</v>
      </c>
      <c r="BQ89" s="18">
        <f t="shared" si="240"/>
        <v>0.4672679945303404</v>
      </c>
      <c r="BR89" s="18">
        <f t="shared" si="240"/>
        <v>8.3578776173846023</v>
      </c>
      <c r="BS89" s="18">
        <f t="shared" si="240"/>
        <v>-1.1789724313108096</v>
      </c>
      <c r="BT89" s="18">
        <f t="shared" si="241"/>
        <v>1.8125449991132525</v>
      </c>
      <c r="BV89" s="18">
        <f t="shared" si="242"/>
        <v>1.9028679628360523</v>
      </c>
      <c r="BW89" s="18">
        <f t="shared" si="243"/>
        <v>3.6650013150574035</v>
      </c>
      <c r="BX89" s="18">
        <f t="shared" si="244"/>
        <v>4.8767842482076773</v>
      </c>
      <c r="BZ89" t="str">
        <f t="shared" si="261"/>
        <v>32 Health and social care associate professionals</v>
      </c>
      <c r="CA89" s="18">
        <f t="shared" si="245"/>
        <v>-1.5811007442965375</v>
      </c>
      <c r="CB89" s="18">
        <f t="shared" si="245"/>
        <v>-15.238481819695792</v>
      </c>
      <c r="CC89" s="18">
        <f t="shared" si="245"/>
        <v>7.0683716856209111</v>
      </c>
      <c r="CD89" s="18">
        <f t="shared" si="245"/>
        <v>-3.6724008900406058</v>
      </c>
      <c r="CE89" s="18">
        <f t="shared" si="246"/>
        <v>-1.229840577533603</v>
      </c>
      <c r="CG89" s="18">
        <f t="shared" si="247"/>
        <v>-0.21753618390540908</v>
      </c>
      <c r="CH89" s="18">
        <f t="shared" si="248"/>
        <v>2.917078203043233</v>
      </c>
      <c r="CI89" s="18">
        <f t="shared" si="249"/>
        <v>2.772409575590884</v>
      </c>
      <c r="CK89" t="str">
        <f t="shared" si="262"/>
        <v>32 Health and social care associate professionals</v>
      </c>
      <c r="CL89" s="18">
        <f t="shared" si="250"/>
        <v>6.6953733847753938</v>
      </c>
      <c r="CM89" s="18">
        <f t="shared" si="250"/>
        <v>4.3874196997710113</v>
      </c>
      <c r="CN89" s="18">
        <f t="shared" si="250"/>
        <v>14.591195749170428</v>
      </c>
      <c r="CO89" s="18">
        <f t="shared" si="250"/>
        <v>6.0843245611163388</v>
      </c>
      <c r="CP89" s="18">
        <f t="shared" si="251"/>
        <v>8.56311247125603</v>
      </c>
      <c r="CR89" s="18">
        <f t="shared" si="252"/>
        <v>8.8473585159512211</v>
      </c>
      <c r="CS89" s="18">
        <f t="shared" si="253"/>
        <v>4.4524037780334424</v>
      </c>
      <c r="CT89" s="18">
        <f t="shared" si="254"/>
        <v>10.528802455704245</v>
      </c>
    </row>
    <row r="90" spans="1:98" x14ac:dyDescent="0.2">
      <c r="A90" t="str">
        <f t="shared" si="209"/>
        <v>33 Protective service occupations</v>
      </c>
      <c r="B90" s="18">
        <f t="shared" si="210"/>
        <v>-0.65538871993714443</v>
      </c>
      <c r="C90" s="18">
        <f t="shared" si="210"/>
        <v>15.993170646696274</v>
      </c>
      <c r="D90" s="18">
        <f t="shared" si="210"/>
        <v>1.1265856430357601</v>
      </c>
      <c r="E90" s="18">
        <f t="shared" si="210"/>
        <v>3.2484302961709233</v>
      </c>
      <c r="F90" s="18">
        <f t="shared" si="211"/>
        <v>3.3295665075065983</v>
      </c>
      <c r="H90" s="18">
        <f t="shared" si="212"/>
        <v>2.5362475758299086</v>
      </c>
      <c r="I90" s="18">
        <f t="shared" si="213"/>
        <v>2.2804473163080541</v>
      </c>
      <c r="J90" s="18">
        <f t="shared" si="214"/>
        <v>4.2181796964475993</v>
      </c>
      <c r="L90" t="str">
        <f t="shared" si="255"/>
        <v>33 Protective service occupations</v>
      </c>
      <c r="M90" s="18">
        <f t="shared" si="215"/>
        <v>2.4123277629457762</v>
      </c>
      <c r="N90" s="18">
        <f t="shared" si="215"/>
        <v>21.624600320236564</v>
      </c>
      <c r="O90" s="18">
        <f t="shared" si="215"/>
        <v>-1.4346620318710368</v>
      </c>
      <c r="P90" s="18">
        <f t="shared" si="215"/>
        <v>3.30274516770801</v>
      </c>
      <c r="Q90" s="18">
        <f t="shared" si="216"/>
        <v>2.8424870245970402</v>
      </c>
      <c r="S90" s="18">
        <f t="shared" si="217"/>
        <v>1.6988355315813441</v>
      </c>
      <c r="T90" s="18">
        <f t="shared" si="218"/>
        <v>2.0115783492610007</v>
      </c>
      <c r="U90" s="18">
        <f t="shared" si="219"/>
        <v>3.3346179470933102</v>
      </c>
      <c r="W90" t="str">
        <f t="shared" si="256"/>
        <v>33 Protective service occupations</v>
      </c>
      <c r="X90" s="18">
        <f t="shared" si="220"/>
        <v>2.0624912262800832</v>
      </c>
      <c r="Y90" s="18">
        <f t="shared" si="220"/>
        <v>7.0859836901737916</v>
      </c>
      <c r="Z90" s="18">
        <f t="shared" si="220"/>
        <v>-1.7649781319578506</v>
      </c>
      <c r="AA90" s="18">
        <f t="shared" si="220"/>
        <v>2.5207347729301333</v>
      </c>
      <c r="AB90" s="18">
        <f t="shared" si="221"/>
        <v>1.4375710625170068</v>
      </c>
      <c r="AD90" s="18">
        <f t="shared" si="222"/>
        <v>1.0717818415380664</v>
      </c>
      <c r="AE90" s="18">
        <f t="shared" si="223"/>
        <v>2.3467972593464559</v>
      </c>
      <c r="AF90" s="18">
        <f t="shared" si="224"/>
        <v>3.1379957812754711</v>
      </c>
      <c r="AH90" t="str">
        <f t="shared" si="257"/>
        <v>33 Protective service occupations</v>
      </c>
      <c r="AI90" s="18">
        <f t="shared" si="225"/>
        <v>1.0208010002928258</v>
      </c>
      <c r="AJ90" s="18">
        <f t="shared" si="225"/>
        <v>7.839755908560031</v>
      </c>
      <c r="AK90" s="18">
        <f t="shared" si="225"/>
        <v>-1.9027575363002702</v>
      </c>
      <c r="AL90" s="18">
        <f t="shared" si="225"/>
        <v>2.030967282085383</v>
      </c>
      <c r="AM90" s="18">
        <f t="shared" si="226"/>
        <v>1.1344072204686695</v>
      </c>
      <c r="AO90" s="18">
        <f t="shared" si="227"/>
        <v>0.70250388908317252</v>
      </c>
      <c r="AP90" s="18">
        <f t="shared" si="228"/>
        <v>2.0844813624144365</v>
      </c>
      <c r="AQ90" s="18">
        <f t="shared" si="229"/>
        <v>2.6175104452876852</v>
      </c>
      <c r="AS90" t="str">
        <f t="shared" si="258"/>
        <v>33 Protective service occupations</v>
      </c>
      <c r="AT90" s="18">
        <f t="shared" si="230"/>
        <v>-2.7427000024722314</v>
      </c>
      <c r="AU90" s="18">
        <f t="shared" si="230"/>
        <v>5.6084951025101804</v>
      </c>
      <c r="AV90" s="18">
        <f t="shared" si="230"/>
        <v>-4.9143984854214224</v>
      </c>
      <c r="AW90" s="18">
        <f t="shared" si="230"/>
        <v>0.43858226377406773</v>
      </c>
      <c r="AX90" s="18">
        <f t="shared" si="231"/>
        <v>-0.95560603792733678</v>
      </c>
      <c r="AZ90" s="18">
        <f t="shared" si="232"/>
        <v>-1.3784171383430022</v>
      </c>
      <c r="BA90" s="18">
        <f t="shared" si="233"/>
        <v>1.6829861494780163</v>
      </c>
      <c r="BB90" s="18">
        <f t="shared" si="234"/>
        <v>0.61613776809426035</v>
      </c>
      <c r="BD90" t="str">
        <f t="shared" si="259"/>
        <v>33 Protective service occupations</v>
      </c>
      <c r="BE90" s="18">
        <f t="shared" si="235"/>
        <v>-5.4636718667530726</v>
      </c>
      <c r="BF90" s="18">
        <f t="shared" si="235"/>
        <v>10.860275938768083</v>
      </c>
      <c r="BG90" s="18">
        <f t="shared" si="235"/>
        <v>-3.196303943130574</v>
      </c>
      <c r="BH90" s="18">
        <f t="shared" si="235"/>
        <v>-0.89770927940392431</v>
      </c>
      <c r="BI90" s="18">
        <f t="shared" si="236"/>
        <v>-0.93002885277398972</v>
      </c>
      <c r="BK90" s="18">
        <f t="shared" si="237"/>
        <v>-1.6699088084875968</v>
      </c>
      <c r="BL90" s="18">
        <f t="shared" si="238"/>
        <v>1.2781236632592341</v>
      </c>
      <c r="BM90" s="18">
        <f t="shared" si="239"/>
        <v>-8.9651619407926653E-2</v>
      </c>
      <c r="BO90" t="str">
        <f t="shared" si="260"/>
        <v>33 Protective service occupations</v>
      </c>
      <c r="BP90" s="18">
        <f t="shared" si="240"/>
        <v>-1.2844627490885885</v>
      </c>
      <c r="BQ90" s="18">
        <f t="shared" si="240"/>
        <v>-5.2136877430905004</v>
      </c>
      <c r="BR90" s="18">
        <f t="shared" si="240"/>
        <v>-3.4552323572903054</v>
      </c>
      <c r="BS90" s="18">
        <f t="shared" si="240"/>
        <v>-2.2968518103382407</v>
      </c>
      <c r="BT90" s="18">
        <f t="shared" si="241"/>
        <v>-2.8445467775308431</v>
      </c>
      <c r="BV90" s="18">
        <f t="shared" si="242"/>
        <v>-2.68451477989613</v>
      </c>
      <c r="BW90" s="18">
        <f t="shared" si="243"/>
        <v>1.3655277663831233</v>
      </c>
      <c r="BX90" s="18">
        <f t="shared" si="244"/>
        <v>-0.77035828457867606</v>
      </c>
      <c r="BZ90" t="str">
        <f t="shared" si="261"/>
        <v>33 Protective service occupations</v>
      </c>
      <c r="CA90" s="18">
        <f t="shared" si="245"/>
        <v>-4.2961937410425204</v>
      </c>
      <c r="CB90" s="18">
        <f t="shared" si="245"/>
        <v>-2.3428220662968458</v>
      </c>
      <c r="CC90" s="18">
        <f t="shared" si="245"/>
        <v>-3.1194654226969876</v>
      </c>
      <c r="CD90" s="18">
        <f t="shared" si="245"/>
        <v>-1.7021570978403289</v>
      </c>
      <c r="CE90" s="18">
        <f t="shared" si="246"/>
        <v>-2.1872616778370602</v>
      </c>
      <c r="CG90" s="18">
        <f t="shared" si="247"/>
        <v>-2.1768821791201542</v>
      </c>
      <c r="CH90" s="18">
        <f t="shared" si="248"/>
        <v>1.7196765602163877</v>
      </c>
      <c r="CI90" s="18">
        <f t="shared" si="249"/>
        <v>6.8106780020915636E-2</v>
      </c>
      <c r="CK90" t="str">
        <f t="shared" si="262"/>
        <v>33 Protective service occupations</v>
      </c>
      <c r="CL90" s="18">
        <f t="shared" si="250"/>
        <v>-4.0286243511974966</v>
      </c>
      <c r="CM90" s="18">
        <f t="shared" si="250"/>
        <v>-4.1800857034941963</v>
      </c>
      <c r="CN90" s="18">
        <f t="shared" si="250"/>
        <v>-9.9277156901051775</v>
      </c>
      <c r="CO90" s="18">
        <f t="shared" si="250"/>
        <v>1.0423744448734285</v>
      </c>
      <c r="CP90" s="18">
        <f t="shared" si="251"/>
        <v>-2.844935700517004</v>
      </c>
      <c r="CR90" s="18">
        <f t="shared" si="252"/>
        <v>-2.755267076121759</v>
      </c>
      <c r="CS90" s="18">
        <f t="shared" si="253"/>
        <v>0.79249345765082246</v>
      </c>
      <c r="CT90" s="18">
        <f t="shared" si="254"/>
        <v>-1.6147009552369473</v>
      </c>
    </row>
    <row r="91" spans="1:98" x14ac:dyDescent="0.2">
      <c r="A91" t="str">
        <f t="shared" si="209"/>
        <v>34 Culture, media and sports occupations</v>
      </c>
      <c r="B91" s="18">
        <f t="shared" si="210"/>
        <v>5.1875282404759249</v>
      </c>
      <c r="C91" s="18">
        <f t="shared" si="210"/>
        <v>9.3325686784899062</v>
      </c>
      <c r="D91" s="18">
        <f t="shared" si="210"/>
        <v>1.3851329895016695</v>
      </c>
      <c r="E91" s="18">
        <f t="shared" si="210"/>
        <v>2.217403085968872</v>
      </c>
      <c r="F91" s="18">
        <f t="shared" si="211"/>
        <v>2.3862967100012789</v>
      </c>
      <c r="H91" s="18">
        <f t="shared" si="212"/>
        <v>1.9392233545211024</v>
      </c>
      <c r="I91" s="18">
        <f t="shared" si="213"/>
        <v>3.2793756139950947</v>
      </c>
      <c r="J91" s="18">
        <f t="shared" si="214"/>
        <v>4.5758546652921339</v>
      </c>
      <c r="L91" t="str">
        <f t="shared" si="255"/>
        <v>34 Culture, media and sports occupations</v>
      </c>
      <c r="M91" s="18">
        <f t="shared" si="215"/>
        <v>0.36411831290406038</v>
      </c>
      <c r="N91" s="18">
        <f t="shared" si="215"/>
        <v>19.299346356565827</v>
      </c>
      <c r="O91" s="18">
        <f t="shared" si="215"/>
        <v>0.80178428496873178</v>
      </c>
      <c r="P91" s="18">
        <f t="shared" si="215"/>
        <v>2.4937176745275069</v>
      </c>
      <c r="Q91" s="18">
        <f t="shared" si="216"/>
        <v>2.9341485632856212</v>
      </c>
      <c r="S91" s="18">
        <f t="shared" si="217"/>
        <v>1.9266077791312064</v>
      </c>
      <c r="T91" s="18">
        <f t="shared" si="218"/>
        <v>3.1531603156024879</v>
      </c>
      <c r="U91" s="18">
        <f t="shared" si="219"/>
        <v>4.4610734944051655</v>
      </c>
      <c r="W91" t="str">
        <f t="shared" si="256"/>
        <v>34 Culture, media and sports occupations</v>
      </c>
      <c r="X91" s="18">
        <f t="shared" si="220"/>
        <v>-2.2671790158782845</v>
      </c>
      <c r="Y91" s="18">
        <f t="shared" si="220"/>
        <v>0.72434255644080459</v>
      </c>
      <c r="Z91" s="18">
        <f t="shared" si="220"/>
        <v>-1.5808723210305797</v>
      </c>
      <c r="AA91" s="18">
        <f t="shared" si="220"/>
        <v>0.81769495937979997</v>
      </c>
      <c r="AB91" s="18">
        <f t="shared" si="221"/>
        <v>5.6136022287356369E-2</v>
      </c>
      <c r="AD91" s="18">
        <f t="shared" si="222"/>
        <v>1.1746860240524626E-2</v>
      </c>
      <c r="AE91" s="18">
        <f t="shared" si="223"/>
        <v>2.5820890322302725</v>
      </c>
      <c r="AF91" s="18">
        <f t="shared" si="224"/>
        <v>2.5903120966443316</v>
      </c>
      <c r="AH91" t="str">
        <f t="shared" si="257"/>
        <v>34 Culture, media and sports occupations</v>
      </c>
      <c r="AI91" s="18">
        <f t="shared" si="225"/>
        <v>-0.78782563877248801</v>
      </c>
      <c r="AJ91" s="18">
        <f t="shared" si="225"/>
        <v>12.290488083746398</v>
      </c>
      <c r="AK91" s="18">
        <f t="shared" si="225"/>
        <v>-2.5590056363290148</v>
      </c>
      <c r="AL91" s="18">
        <f t="shared" si="225"/>
        <v>2.0095740599128442</v>
      </c>
      <c r="AM91" s="18">
        <f t="shared" si="226"/>
        <v>1.1646545700859656</v>
      </c>
      <c r="AO91" s="18">
        <f t="shared" si="227"/>
        <v>0.46339688626786391</v>
      </c>
      <c r="AP91" s="18">
        <f t="shared" si="228"/>
        <v>2.4239161309196788</v>
      </c>
      <c r="AQ91" s="18">
        <f t="shared" si="229"/>
        <v>2.7585095759149025</v>
      </c>
      <c r="AS91" t="str">
        <f t="shared" si="258"/>
        <v>34 Culture, media and sports occupations</v>
      </c>
      <c r="AT91" s="18">
        <f t="shared" si="230"/>
        <v>-3.3555435929373267</v>
      </c>
      <c r="AU91" s="18">
        <f t="shared" si="230"/>
        <v>-2.7226080393083274</v>
      </c>
      <c r="AV91" s="18">
        <f t="shared" si="230"/>
        <v>-3.1347523983469072</v>
      </c>
      <c r="AW91" s="18">
        <f t="shared" si="230"/>
        <v>-0.15479051377983444</v>
      </c>
      <c r="AX91" s="18">
        <f t="shared" si="231"/>
        <v>-1.256671403288101</v>
      </c>
      <c r="AZ91" s="18">
        <f t="shared" si="232"/>
        <v>-1.1581604867594408</v>
      </c>
      <c r="BA91" s="18">
        <f t="shared" si="233"/>
        <v>2.2452704027416504</v>
      </c>
      <c r="BB91" s="18">
        <f t="shared" si="234"/>
        <v>1.4166237344244159</v>
      </c>
      <c r="BD91" t="str">
        <f t="shared" si="259"/>
        <v>34 Culture, media and sports occupations</v>
      </c>
      <c r="BE91" s="18">
        <f t="shared" si="235"/>
        <v>-7.2922394730136952</v>
      </c>
      <c r="BF91" s="18">
        <f t="shared" si="235"/>
        <v>11.58130325595863</v>
      </c>
      <c r="BG91" s="18">
        <f t="shared" si="235"/>
        <v>-3.3589018156962802</v>
      </c>
      <c r="BH91" s="18">
        <f t="shared" si="235"/>
        <v>-0.12008953495028507</v>
      </c>
      <c r="BI91" s="18">
        <f t="shared" si="236"/>
        <v>-0.45684884807584147</v>
      </c>
      <c r="BK91" s="18">
        <f t="shared" si="237"/>
        <v>-1.2115779736743937</v>
      </c>
      <c r="BL91" s="18">
        <f t="shared" si="238"/>
        <v>1.8170667023822862</v>
      </c>
      <c r="BM91" s="18">
        <f t="shared" si="239"/>
        <v>0.89507585080554897</v>
      </c>
      <c r="BO91" t="str">
        <f t="shared" si="260"/>
        <v>34 Culture, media and sports occupations</v>
      </c>
      <c r="BP91" s="18">
        <f t="shared" si="240"/>
        <v>-7.2249938273362684</v>
      </c>
      <c r="BQ91" s="18">
        <f t="shared" si="240"/>
        <v>-9.7235070344256709</v>
      </c>
      <c r="BR91" s="18">
        <f t="shared" si="240"/>
        <v>-5.4750821837426962</v>
      </c>
      <c r="BS91" s="18">
        <f t="shared" si="240"/>
        <v>-4.8901186656803546</v>
      </c>
      <c r="BT91" s="18">
        <f t="shared" si="241"/>
        <v>-5.3822396779946935</v>
      </c>
      <c r="BV91" s="18">
        <f t="shared" si="242"/>
        <v>-5.0855076274307294</v>
      </c>
      <c r="BW91" s="18">
        <f t="shared" si="243"/>
        <v>1.5182926398341179</v>
      </c>
      <c r="BX91" s="18">
        <f t="shared" si="244"/>
        <v>-2.2510546157818889</v>
      </c>
      <c r="BZ91" t="str">
        <f t="shared" si="261"/>
        <v>34 Culture, media and sports occupations</v>
      </c>
      <c r="CA91" s="18">
        <f t="shared" si="245"/>
        <v>-5.8681310513978175</v>
      </c>
      <c r="CB91" s="18">
        <f t="shared" si="245"/>
        <v>-8.9252979334508158</v>
      </c>
      <c r="CC91" s="18">
        <f t="shared" si="245"/>
        <v>-5.2267051663697934</v>
      </c>
      <c r="CD91" s="18">
        <f t="shared" si="245"/>
        <v>-4.8237335384328066</v>
      </c>
      <c r="CE91" s="18">
        <f t="shared" si="246"/>
        <v>-5.2111741320613252</v>
      </c>
      <c r="CG91" s="18">
        <f t="shared" si="247"/>
        <v>-4.9582474351483103</v>
      </c>
      <c r="CH91" s="18">
        <f t="shared" si="248"/>
        <v>1.467074315280259</v>
      </c>
      <c r="CI91" s="18">
        <f t="shared" si="249"/>
        <v>-2.2526534139684529</v>
      </c>
      <c r="CK91" t="str">
        <f t="shared" si="262"/>
        <v>34 Culture, media and sports occupations</v>
      </c>
      <c r="CL91" s="18">
        <f t="shared" si="250"/>
        <v>1.0000314519492237</v>
      </c>
      <c r="CM91" s="18">
        <f t="shared" si="250"/>
        <v>-3.2791257676512697</v>
      </c>
      <c r="CN91" s="18">
        <f t="shared" si="250"/>
        <v>2.424770719453484</v>
      </c>
      <c r="CO91" s="18">
        <f t="shared" si="250"/>
        <v>2.7666306270214491</v>
      </c>
      <c r="CP91" s="18">
        <f t="shared" si="251"/>
        <v>2.2713878633052742</v>
      </c>
      <c r="CR91" s="18">
        <f t="shared" si="252"/>
        <v>2.6525507327582964</v>
      </c>
      <c r="CS91" s="18">
        <f t="shared" si="253"/>
        <v>2.0738445458428068</v>
      </c>
      <c r="CT91" s="18">
        <f t="shared" si="254"/>
        <v>4.1546231874908468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4.1452156073035207</v>
      </c>
      <c r="C92" s="18">
        <f t="shared" si="210"/>
        <v>14.604997921839002</v>
      </c>
      <c r="D92" s="18">
        <f t="shared" si="210"/>
        <v>3.2174944586927268</v>
      </c>
      <c r="E92" s="18">
        <f t="shared" si="210"/>
        <v>2.9178056285051879</v>
      </c>
      <c r="F92" s="18">
        <f t="shared" si="211"/>
        <v>3.7061964226470234</v>
      </c>
      <c r="H92" s="18">
        <f t="shared" si="212"/>
        <v>3.0176050983358627</v>
      </c>
      <c r="I92" s="18">
        <f t="shared" si="213"/>
        <v>3.2968481062993105</v>
      </c>
      <c r="J92" s="18">
        <f t="shared" si="214"/>
        <v>5.3606813534823994</v>
      </c>
      <c r="L92" t="str">
        <f t="shared" si="255"/>
        <v>35 Business and public service associate professionals</v>
      </c>
      <c r="M92" s="18">
        <f t="shared" si="215"/>
        <v>4.5981783531622078</v>
      </c>
      <c r="N92" s="18">
        <f t="shared" si="215"/>
        <v>6.4759305729561234</v>
      </c>
      <c r="O92" s="18">
        <f t="shared" si="215"/>
        <v>2.7869550579517455</v>
      </c>
      <c r="P92" s="18">
        <f t="shared" si="215"/>
        <v>2.28514030374245</v>
      </c>
      <c r="Q92" s="18">
        <f t="shared" si="216"/>
        <v>2.6991103087007806</v>
      </c>
      <c r="S92" s="18">
        <f t="shared" si="217"/>
        <v>2.4521390847219493</v>
      </c>
      <c r="T92" s="18">
        <f t="shared" si="218"/>
        <v>3.2071440729329215</v>
      </c>
      <c r="U92" s="18">
        <f t="shared" si="219"/>
        <v>4.8808473119065887</v>
      </c>
      <c r="W92" t="str">
        <f t="shared" si="256"/>
        <v>35 Business and public service associate professionals</v>
      </c>
      <c r="X92" s="18">
        <f t="shared" si="220"/>
        <v>1.6984920424726546</v>
      </c>
      <c r="Y92" s="18">
        <f t="shared" si="220"/>
        <v>-1.1165247233477671</v>
      </c>
      <c r="Z92" s="18">
        <f t="shared" si="220"/>
        <v>0.64031482895703373</v>
      </c>
      <c r="AA92" s="18">
        <f t="shared" si="220"/>
        <v>0.80705399841940473</v>
      </c>
      <c r="AB92" s="18">
        <f t="shared" si="221"/>
        <v>0.63366863271632212</v>
      </c>
      <c r="AD92" s="18">
        <f t="shared" si="222"/>
        <v>0.75144360333057048</v>
      </c>
      <c r="AE92" s="18">
        <f t="shared" si="223"/>
        <v>2.8818943829205024</v>
      </c>
      <c r="AF92" s="18">
        <f t="shared" si="224"/>
        <v>3.3958063329859067</v>
      </c>
      <c r="AH92" t="str">
        <f t="shared" si="257"/>
        <v>35 Business and public service associate professionals</v>
      </c>
      <c r="AI92" s="18">
        <f t="shared" si="225"/>
        <v>1.7336841989073148</v>
      </c>
      <c r="AJ92" s="18">
        <f t="shared" si="225"/>
        <v>3.7195371725986304</v>
      </c>
      <c r="AK92" s="18">
        <f t="shared" si="225"/>
        <v>0.7523105276408204</v>
      </c>
      <c r="AL92" s="18">
        <f t="shared" si="225"/>
        <v>1.2825293826481676</v>
      </c>
      <c r="AM92" s="18">
        <f t="shared" si="226"/>
        <v>1.2669113911685903</v>
      </c>
      <c r="AO92" s="18">
        <f t="shared" si="227"/>
        <v>1.1054804507586447</v>
      </c>
      <c r="AP92" s="18">
        <f t="shared" si="228"/>
        <v>2.8472589991362263</v>
      </c>
      <c r="AQ92" s="18">
        <f t="shared" si="229"/>
        <v>3.6128494002128253</v>
      </c>
      <c r="AS92" t="str">
        <f t="shared" si="258"/>
        <v>35 Business and public service associate professionals</v>
      </c>
      <c r="AT92" s="18">
        <f t="shared" si="230"/>
        <v>1.4211984932440469</v>
      </c>
      <c r="AU92" s="18">
        <f t="shared" si="230"/>
        <v>2.0632211649626475</v>
      </c>
      <c r="AV92" s="18">
        <f t="shared" si="230"/>
        <v>0.42632709824064197</v>
      </c>
      <c r="AW92" s="18">
        <f t="shared" si="230"/>
        <v>1.1109789816240001</v>
      </c>
      <c r="AX92" s="18">
        <f t="shared" si="231"/>
        <v>0.95565366969865284</v>
      </c>
      <c r="AZ92" s="18">
        <f t="shared" si="232"/>
        <v>0.88224463203490089</v>
      </c>
      <c r="BA92" s="18">
        <f t="shared" si="233"/>
        <v>2.7670818536822406</v>
      </c>
      <c r="BB92" s="18">
        <f t="shared" si="234"/>
        <v>3.3813898509687412</v>
      </c>
      <c r="BD92" t="str">
        <f t="shared" si="259"/>
        <v>35 Business and public service associate professionals</v>
      </c>
      <c r="BE92" s="18">
        <f t="shared" si="235"/>
        <v>-1.5199889694194058</v>
      </c>
      <c r="BF92" s="18">
        <f t="shared" si="235"/>
        <v>10.601012420651656</v>
      </c>
      <c r="BG92" s="18">
        <f t="shared" si="235"/>
        <v>-0.94803290448620681</v>
      </c>
      <c r="BH92" s="18">
        <f t="shared" si="235"/>
        <v>-2.2994715597068893E-2</v>
      </c>
      <c r="BI92" s="18">
        <f t="shared" si="236"/>
        <v>0.31820240417768098</v>
      </c>
      <c r="BK92" s="18">
        <f t="shared" si="237"/>
        <v>-0.33229668890867314</v>
      </c>
      <c r="BL92" s="18">
        <f t="shared" si="238"/>
        <v>2.3406509114245688</v>
      </c>
      <c r="BM92" s="18">
        <f t="shared" si="239"/>
        <v>2.1019497677620791</v>
      </c>
      <c r="BO92" t="str">
        <f t="shared" si="260"/>
        <v>35 Business and public service associate professionals</v>
      </c>
      <c r="BP92" s="18">
        <f t="shared" si="240"/>
        <v>-0.88672492066647068</v>
      </c>
      <c r="BQ92" s="18">
        <f t="shared" si="240"/>
        <v>-3.6247441889172505</v>
      </c>
      <c r="BR92" s="18">
        <f t="shared" si="240"/>
        <v>-0.88529573693223451</v>
      </c>
      <c r="BS92" s="18">
        <f t="shared" si="240"/>
        <v>-1.6583072661921272</v>
      </c>
      <c r="BT92" s="18">
        <f t="shared" si="241"/>
        <v>-1.5417643391029134</v>
      </c>
      <c r="BV92" s="18">
        <f t="shared" si="242"/>
        <v>-1.4013089602860962</v>
      </c>
      <c r="BW92" s="18">
        <f t="shared" si="243"/>
        <v>2.028909546573332</v>
      </c>
      <c r="BX92" s="18">
        <f t="shared" si="244"/>
        <v>0.9991517929600624</v>
      </c>
      <c r="BZ92" t="str">
        <f t="shared" si="261"/>
        <v>35 Business and public service associate professionals</v>
      </c>
      <c r="CA92" s="18">
        <f t="shared" si="245"/>
        <v>-2.6698163879133596</v>
      </c>
      <c r="CB92" s="18">
        <f t="shared" si="245"/>
        <v>-8.0219015643395171</v>
      </c>
      <c r="CC92" s="18">
        <f t="shared" si="245"/>
        <v>-1.3322249230625305</v>
      </c>
      <c r="CD92" s="18">
        <f t="shared" si="245"/>
        <v>-4.2933047819235011</v>
      </c>
      <c r="CE92" s="18">
        <f t="shared" si="246"/>
        <v>-3.6173153509156952</v>
      </c>
      <c r="CG92" s="18">
        <f t="shared" si="247"/>
        <v>-3.3162859677072665</v>
      </c>
      <c r="CH92" s="18">
        <f t="shared" si="248"/>
        <v>1.7035252803554668</v>
      </c>
      <c r="CI92" s="18">
        <f t="shared" si="249"/>
        <v>-0.7638973533167559</v>
      </c>
      <c r="CK92" t="str">
        <f t="shared" si="262"/>
        <v>35 Business and public service associate professionals</v>
      </c>
      <c r="CL92" s="18">
        <f t="shared" si="250"/>
        <v>2.6123973176676474</v>
      </c>
      <c r="CM92" s="18">
        <f t="shared" si="250"/>
        <v>0.5276764255346178</v>
      </c>
      <c r="CN92" s="18">
        <f t="shared" si="250"/>
        <v>1.7390964359883077</v>
      </c>
      <c r="CO92" s="18">
        <f t="shared" si="250"/>
        <v>2.8137880030133067</v>
      </c>
      <c r="CP92" s="18">
        <f t="shared" si="251"/>
        <v>2.3328134246100252</v>
      </c>
      <c r="CR92" s="18">
        <f t="shared" si="252"/>
        <v>2.4543020113033442</v>
      </c>
      <c r="CS92" s="18">
        <f t="shared" si="253"/>
        <v>1.9824899745051416</v>
      </c>
      <c r="CT92" s="18">
        <f t="shared" si="254"/>
        <v>3.9230145505468439</v>
      </c>
    </row>
    <row r="93" spans="1:98" x14ac:dyDescent="0.2">
      <c r="A93" t="str">
        <f t="shared" si="209"/>
        <v>41 Administrative occupations</v>
      </c>
      <c r="B93" s="18">
        <f t="shared" si="210"/>
        <v>2.7519495545288652</v>
      </c>
      <c r="C93" s="18">
        <f t="shared" si="210"/>
        <v>20.319762840430265</v>
      </c>
      <c r="D93" s="18">
        <f t="shared" si="210"/>
        <v>4.3333067956005333</v>
      </c>
      <c r="E93" s="18">
        <f t="shared" si="210"/>
        <v>3.5043676026764503</v>
      </c>
      <c r="F93" s="18">
        <f t="shared" si="211"/>
        <v>4.7435796412405029</v>
      </c>
      <c r="H93" s="18">
        <f t="shared" si="212"/>
        <v>3.7799462920460991</v>
      </c>
      <c r="I93" s="18">
        <f t="shared" si="213"/>
        <v>3.7948163351248843</v>
      </c>
      <c r="J93" s="18">
        <f t="shared" si="214"/>
        <v>6.2791685173354539</v>
      </c>
      <c r="L93" t="str">
        <f t="shared" si="255"/>
        <v>41 Administrative occupations</v>
      </c>
      <c r="M93" s="18">
        <f t="shared" si="215"/>
        <v>3.9669848867591728</v>
      </c>
      <c r="N93" s="18">
        <f t="shared" si="215"/>
        <v>7.9040443514622583</v>
      </c>
      <c r="O93" s="18">
        <f t="shared" si="215"/>
        <v>4.6401257390878081</v>
      </c>
      <c r="P93" s="18">
        <f t="shared" si="215"/>
        <v>3.0082190228327477</v>
      </c>
      <c r="Q93" s="18">
        <f t="shared" si="216"/>
        <v>3.8162854396678769</v>
      </c>
      <c r="S93" s="18">
        <f t="shared" si="217"/>
        <v>3.5493403398263235</v>
      </c>
      <c r="T93" s="18">
        <f t="shared" si="218"/>
        <v>3.7634056163787344</v>
      </c>
      <c r="U93" s="18">
        <f t="shared" si="219"/>
        <v>6.0916412060388447</v>
      </c>
      <c r="W93" t="str">
        <f t="shared" si="256"/>
        <v>41 Administrative occupations</v>
      </c>
      <c r="X93" s="18">
        <f t="shared" si="220"/>
        <v>1.0753708228561809</v>
      </c>
      <c r="Y93" s="18">
        <f t="shared" si="220"/>
        <v>3.0939205531554492</v>
      </c>
      <c r="Z93" s="18">
        <f t="shared" si="220"/>
        <v>3.0823984932506487</v>
      </c>
      <c r="AA93" s="18">
        <f t="shared" si="220"/>
        <v>1.8625089530583949</v>
      </c>
      <c r="AB93" s="18">
        <f t="shared" si="221"/>
        <v>2.3189812864537807</v>
      </c>
      <c r="AD93" s="18">
        <f t="shared" si="222"/>
        <v>2.2675262689309861</v>
      </c>
      <c r="AE93" s="18">
        <f t="shared" si="223"/>
        <v>3.5199799791933994</v>
      </c>
      <c r="AF93" s="18">
        <f t="shared" si="224"/>
        <v>5.003633332589752</v>
      </c>
      <c r="AH93" t="str">
        <f t="shared" si="257"/>
        <v>41 Administrative occupations</v>
      </c>
      <c r="AI93" s="18">
        <f t="shared" si="225"/>
        <v>1.3995775058114335</v>
      </c>
      <c r="AJ93" s="18">
        <f t="shared" si="225"/>
        <v>5.7742021757148043</v>
      </c>
      <c r="AK93" s="18">
        <f t="shared" si="225"/>
        <v>2.456029796254211</v>
      </c>
      <c r="AL93" s="18">
        <f t="shared" si="225"/>
        <v>1.6727383702193954</v>
      </c>
      <c r="AM93" s="18">
        <f t="shared" si="226"/>
        <v>2.1690925766517433</v>
      </c>
      <c r="AO93" s="18">
        <f t="shared" si="227"/>
        <v>1.9331678658969897</v>
      </c>
      <c r="AP93" s="18">
        <f t="shared" si="228"/>
        <v>3.5570953132882499</v>
      </c>
      <c r="AQ93" s="18">
        <f t="shared" si="229"/>
        <v>4.8057075451027442</v>
      </c>
      <c r="AS93" t="str">
        <f t="shared" si="258"/>
        <v>41 Administrative occupations</v>
      </c>
      <c r="AT93" s="18">
        <f t="shared" si="230"/>
        <v>0.97708504457976186</v>
      </c>
      <c r="AU93" s="18">
        <f t="shared" si="230"/>
        <v>4.8730429235189776</v>
      </c>
      <c r="AV93" s="18">
        <f t="shared" si="230"/>
        <v>1.30967180616266</v>
      </c>
      <c r="AW93" s="18">
        <f t="shared" si="230"/>
        <v>1.5890019052295923</v>
      </c>
      <c r="AX93" s="18">
        <f t="shared" si="231"/>
        <v>1.7036604758343232</v>
      </c>
      <c r="AZ93" s="18">
        <f t="shared" si="232"/>
        <v>1.4958064028595341</v>
      </c>
      <c r="BA93" s="18">
        <f t="shared" si="233"/>
        <v>3.2527737573439852</v>
      </c>
      <c r="BB93" s="18">
        <f t="shared" si="234"/>
        <v>4.2454815587913197</v>
      </c>
      <c r="BD93" t="str">
        <f t="shared" si="259"/>
        <v>41 Administrative occupations</v>
      </c>
      <c r="BE93" s="18">
        <f t="shared" si="235"/>
        <v>-2.9919429353928217</v>
      </c>
      <c r="BF93" s="18">
        <f t="shared" si="235"/>
        <v>8.5329876995917644</v>
      </c>
      <c r="BG93" s="18">
        <f t="shared" si="235"/>
        <v>-0.89323527118031487</v>
      </c>
      <c r="BH93" s="18">
        <f t="shared" si="235"/>
        <v>-2.3466632464206549</v>
      </c>
      <c r="BI93" s="18">
        <f t="shared" si="236"/>
        <v>-1.2449483365144953</v>
      </c>
      <c r="BK93" s="18">
        <f t="shared" si="237"/>
        <v>-1.864571149113281</v>
      </c>
      <c r="BL93" s="18">
        <f t="shared" si="238"/>
        <v>2.4787673485752171</v>
      </c>
      <c r="BM93" s="18">
        <f t="shared" si="239"/>
        <v>1.2106938200795225</v>
      </c>
      <c r="BO93" t="str">
        <f t="shared" si="260"/>
        <v>41 Administrative occupations</v>
      </c>
      <c r="BP93" s="18">
        <f t="shared" si="240"/>
        <v>-3.9874717300225737</v>
      </c>
      <c r="BQ93" s="18">
        <f t="shared" si="240"/>
        <v>-0.35380528080161122</v>
      </c>
      <c r="BR93" s="18">
        <f t="shared" si="240"/>
        <v>-1.0761484799651777</v>
      </c>
      <c r="BS93" s="18">
        <f t="shared" si="240"/>
        <v>-3.8661208354871301</v>
      </c>
      <c r="BT93" s="18">
        <f t="shared" si="241"/>
        <v>-2.7850281648123199</v>
      </c>
      <c r="BV93" s="18">
        <f t="shared" si="242"/>
        <v>-2.9449843936755427</v>
      </c>
      <c r="BW93" s="18">
        <f t="shared" si="243"/>
        <v>2.0523999293977635</v>
      </c>
      <c r="BX93" s="18">
        <f t="shared" si="244"/>
        <v>-3.3834253756637178E-2</v>
      </c>
      <c r="BZ93" t="str">
        <f t="shared" si="261"/>
        <v>41 Administrative occupations</v>
      </c>
      <c r="CA93" s="18">
        <f t="shared" si="245"/>
        <v>-3.5735351665289961</v>
      </c>
      <c r="CB93" s="18">
        <f t="shared" si="245"/>
        <v>-14.364133414068835</v>
      </c>
      <c r="CC93" s="18">
        <f t="shared" si="245"/>
        <v>-4.9200069939434261</v>
      </c>
      <c r="CD93" s="18">
        <f t="shared" si="245"/>
        <v>-10.811886363064982</v>
      </c>
      <c r="CE93" s="18">
        <f t="shared" si="246"/>
        <v>-9.2418365168376759</v>
      </c>
      <c r="CG93" s="18">
        <f t="shared" si="247"/>
        <v>-8.8896532715203698</v>
      </c>
      <c r="CH93" s="18">
        <f t="shared" si="248"/>
        <v>1.3796911000544476</v>
      </c>
      <c r="CI93" s="18">
        <f t="shared" si="249"/>
        <v>-4.8330814953088446</v>
      </c>
      <c r="CK93" t="str">
        <f t="shared" si="262"/>
        <v>41 Administrative occupations</v>
      </c>
      <c r="CL93" s="18">
        <f t="shared" si="250"/>
        <v>0.88532841336508294</v>
      </c>
      <c r="CM93" s="18">
        <f t="shared" si="250"/>
        <v>-5.8140736129534965</v>
      </c>
      <c r="CN93" s="18">
        <f t="shared" si="250"/>
        <v>-4.5310578745704433</v>
      </c>
      <c r="CO93" s="18">
        <f t="shared" si="250"/>
        <v>-2.4537973748823272</v>
      </c>
      <c r="CP93" s="18">
        <f t="shared" si="251"/>
        <v>-3.3198056109138618</v>
      </c>
      <c r="CR93" s="18">
        <f t="shared" si="252"/>
        <v>-3.1511915909338106</v>
      </c>
      <c r="CS93" s="18">
        <f t="shared" si="253"/>
        <v>1.2422508544770672</v>
      </c>
      <c r="CT93" s="18">
        <f t="shared" si="254"/>
        <v>-1.2978413850071369</v>
      </c>
    </row>
    <row r="94" spans="1:98" x14ac:dyDescent="0.2">
      <c r="A94" t="str">
        <f t="shared" si="209"/>
        <v>42 Secretarial and related occupations</v>
      </c>
      <c r="B94" s="18">
        <f t="shared" si="210"/>
        <v>5.7809184237973765</v>
      </c>
      <c r="C94" s="18">
        <f t="shared" si="210"/>
        <v>1.175998715936144</v>
      </c>
      <c r="D94" s="18">
        <f t="shared" si="210"/>
        <v>9.7232147390871937</v>
      </c>
      <c r="E94" s="18">
        <f t="shared" si="210"/>
        <v>6.5215776293252592</v>
      </c>
      <c r="F94" s="18">
        <f t="shared" si="211"/>
        <v>7.1665194606029603</v>
      </c>
      <c r="H94" s="18">
        <f t="shared" si="212"/>
        <v>7.5782729079546751</v>
      </c>
      <c r="I94" s="18">
        <f t="shared" si="213"/>
        <v>5.609209258099801</v>
      </c>
      <c r="J94" s="18">
        <f t="shared" si="214"/>
        <v>10.14179701053164</v>
      </c>
      <c r="L94" t="str">
        <f t="shared" si="255"/>
        <v>42 Secretarial and related occupations</v>
      </c>
      <c r="M94" s="18">
        <f t="shared" si="215"/>
        <v>2.7897089983468071</v>
      </c>
      <c r="N94" s="18">
        <f t="shared" si="215"/>
        <v>4.8940025719738989</v>
      </c>
      <c r="O94" s="18">
        <f t="shared" si="215"/>
        <v>6.4229968361332546</v>
      </c>
      <c r="P94" s="18">
        <f t="shared" si="215"/>
        <v>1.8575856437856864</v>
      </c>
      <c r="Q94" s="18">
        <f t="shared" si="216"/>
        <v>3.4525895467940382</v>
      </c>
      <c r="S94" s="18">
        <f t="shared" si="217"/>
        <v>3.3572026372024499</v>
      </c>
      <c r="T94" s="18">
        <f t="shared" si="218"/>
        <v>4.1267909620416487</v>
      </c>
      <c r="U94" s="18">
        <f t="shared" si="219"/>
        <v>6.2283257155063776</v>
      </c>
      <c r="W94" t="str">
        <f t="shared" si="256"/>
        <v>42 Secretarial and related occupations</v>
      </c>
      <c r="X94" s="18">
        <f t="shared" si="220"/>
        <v>-0.26610222948711959</v>
      </c>
      <c r="Y94" s="18">
        <f t="shared" si="220"/>
        <v>0.91212536933820143</v>
      </c>
      <c r="Z94" s="18">
        <f t="shared" si="220"/>
        <v>4.7521646005302953</v>
      </c>
      <c r="AA94" s="18">
        <f t="shared" si="220"/>
        <v>4.1434891103224958</v>
      </c>
      <c r="AB94" s="18">
        <f t="shared" si="221"/>
        <v>4.1279878560691818</v>
      </c>
      <c r="AD94" s="18">
        <f t="shared" si="222"/>
        <v>4.3459869460007905</v>
      </c>
      <c r="AE94" s="18">
        <f t="shared" si="223"/>
        <v>4.2394828523840689</v>
      </c>
      <c r="AF94" s="18">
        <f t="shared" si="224"/>
        <v>6.9950038742732312</v>
      </c>
      <c r="AH94" t="str">
        <f t="shared" si="257"/>
        <v>42 Secretarial and related occupations</v>
      </c>
      <c r="AI94" s="18">
        <f t="shared" si="225"/>
        <v>1.0301892418307368E-2</v>
      </c>
      <c r="AJ94" s="18">
        <f t="shared" si="225"/>
        <v>2.5846437314396065</v>
      </c>
      <c r="AK94" s="18">
        <f t="shared" si="225"/>
        <v>3.039158083948168</v>
      </c>
      <c r="AL94" s="18">
        <f t="shared" si="225"/>
        <v>1.6386785440542173</v>
      </c>
      <c r="AM94" s="18">
        <f t="shared" si="226"/>
        <v>2.1333900888099722</v>
      </c>
      <c r="AO94" s="18">
        <f t="shared" si="227"/>
        <v>2.1033771869742424</v>
      </c>
      <c r="AP94" s="18">
        <f t="shared" si="228"/>
        <v>3.6616244354610306</v>
      </c>
      <c r="AQ94" s="18">
        <f t="shared" si="229"/>
        <v>5.008649730845427</v>
      </c>
      <c r="AS94" t="str">
        <f t="shared" si="258"/>
        <v>42 Secretarial and related occupations</v>
      </c>
      <c r="AT94" s="18">
        <f t="shared" si="230"/>
        <v>-1.0980856270302763</v>
      </c>
      <c r="AU94" s="18">
        <f t="shared" si="230"/>
        <v>2.4614130813537027</v>
      </c>
      <c r="AV94" s="18">
        <f t="shared" si="230"/>
        <v>2.5640297273699986</v>
      </c>
      <c r="AW94" s="18">
        <f t="shared" si="230"/>
        <v>0.18761261780340099</v>
      </c>
      <c r="AX94" s="18">
        <f t="shared" si="231"/>
        <v>1.0659237777342678</v>
      </c>
      <c r="AZ94" s="18">
        <f t="shared" si="232"/>
        <v>0.97356981182856739</v>
      </c>
      <c r="BA94" s="18">
        <f t="shared" si="233"/>
        <v>3.3458578666450745</v>
      </c>
      <c r="BB94" s="18">
        <f t="shared" si="234"/>
        <v>3.9760416446663838</v>
      </c>
      <c r="BD94" t="str">
        <f t="shared" si="259"/>
        <v>42 Secretarial and related occupations</v>
      </c>
      <c r="BE94" s="18">
        <f t="shared" si="235"/>
        <v>-4.0650943657273508</v>
      </c>
      <c r="BF94" s="18">
        <f t="shared" si="235"/>
        <v>3.9189239878775872</v>
      </c>
      <c r="BG94" s="18">
        <f t="shared" si="235"/>
        <v>-1.9682701588949358</v>
      </c>
      <c r="BH94" s="18">
        <f t="shared" si="235"/>
        <v>-15.490136982484081</v>
      </c>
      <c r="BI94" s="18">
        <f t="shared" si="236"/>
        <v>-10.326809507316636</v>
      </c>
      <c r="BK94" s="18">
        <f t="shared" si="237"/>
        <v>-11.20391452951085</v>
      </c>
      <c r="BL94" s="18">
        <f t="shared" si="238"/>
        <v>1.8860838414107794</v>
      </c>
      <c r="BM94" s="18">
        <f t="shared" si="239"/>
        <v>-4.6219643508228714</v>
      </c>
      <c r="BO94" t="str">
        <f t="shared" si="260"/>
        <v>42 Secretarial and related occupations</v>
      </c>
      <c r="BP94" s="18">
        <f t="shared" si="240"/>
        <v>-7.6913260658228015</v>
      </c>
      <c r="BQ94" s="18">
        <f t="shared" si="240"/>
        <v>-3.4196988680398333</v>
      </c>
      <c r="BR94" s="18">
        <f t="shared" si="240"/>
        <v>-6.1154693050392783</v>
      </c>
      <c r="BS94" s="18">
        <f t="shared" si="240"/>
        <v>-15.301465812828674</v>
      </c>
      <c r="BT94" s="18">
        <f t="shared" si="241"/>
        <v>-11.811164876050285</v>
      </c>
      <c r="BV94" s="18">
        <f t="shared" si="242"/>
        <v>-12.343940623438943</v>
      </c>
      <c r="BW94" s="18">
        <f t="shared" si="243"/>
        <v>1.4538550001536255</v>
      </c>
      <c r="BX94" s="18">
        <f t="shared" si="244"/>
        <v>-6.2416136619852232</v>
      </c>
      <c r="BZ94" t="str">
        <f t="shared" si="261"/>
        <v>42 Secretarial and related occupations</v>
      </c>
      <c r="CA94" s="18">
        <f t="shared" si="245"/>
        <v>-3.7126371182082174</v>
      </c>
      <c r="CB94" s="18">
        <f t="shared" si="245"/>
        <v>-18.784551306044005</v>
      </c>
      <c r="CC94" s="18">
        <f t="shared" si="245"/>
        <v>-15.911839532951078</v>
      </c>
      <c r="CD94" s="18">
        <f t="shared" si="245"/>
        <v>-18.219317785223954</v>
      </c>
      <c r="CE94" s="18">
        <f t="shared" si="246"/>
        <v>-17.540867338445633</v>
      </c>
      <c r="CG94" s="18">
        <f t="shared" si="247"/>
        <v>-17.457281120106614</v>
      </c>
      <c r="CH94" s="18">
        <f t="shared" si="248"/>
        <v>0.98249472222913248</v>
      </c>
      <c r="CI94" s="18">
        <f t="shared" si="249"/>
        <v>-9.7619745496655632</v>
      </c>
      <c r="CK94" t="str">
        <f t="shared" si="262"/>
        <v>42 Secretarial and related occupations</v>
      </c>
      <c r="CL94" s="18">
        <f t="shared" si="250"/>
        <v>1.1045804122742808</v>
      </c>
      <c r="CM94" s="18">
        <f t="shared" si="250"/>
        <v>-6.1297869004249943</v>
      </c>
      <c r="CN94" s="18">
        <f t="shared" si="250"/>
        <v>-3.1619103701821083</v>
      </c>
      <c r="CO94" s="18">
        <f t="shared" si="250"/>
        <v>-5.0879902134568393</v>
      </c>
      <c r="CP94" s="18">
        <f t="shared" si="251"/>
        <v>-4.556103629415464</v>
      </c>
      <c r="CR94" s="18">
        <f t="shared" si="252"/>
        <v>-4.4502582396612418</v>
      </c>
      <c r="CS94" s="18">
        <f t="shared" si="253"/>
        <v>1.5385837724018581</v>
      </c>
      <c r="CT94" s="18">
        <f t="shared" si="254"/>
        <v>-1.790963698403214</v>
      </c>
    </row>
    <row r="95" spans="1:98" x14ac:dyDescent="0.2">
      <c r="A95" t="str">
        <f t="shared" si="209"/>
        <v>51 Skilled agricultural and related trades</v>
      </c>
      <c r="B95" s="18">
        <f t="shared" si="210"/>
        <v>5.4674077887097772</v>
      </c>
      <c r="C95" s="18">
        <f t="shared" si="210"/>
        <v>-7.5075336242909412</v>
      </c>
      <c r="D95" s="18">
        <f t="shared" si="210"/>
        <v>3.424872142156965</v>
      </c>
      <c r="E95" s="18">
        <f t="shared" si="210"/>
        <v>2.6842757110152604</v>
      </c>
      <c r="F95" s="18">
        <f t="shared" si="211"/>
        <v>2.2449631678571391</v>
      </c>
      <c r="H95" s="18">
        <f t="shared" si="212"/>
        <v>2.9305500601376044</v>
      </c>
      <c r="I95" s="18">
        <f t="shared" si="213"/>
        <v>4.3901080790862412</v>
      </c>
      <c r="J95" s="18">
        <f t="shared" si="214"/>
        <v>6.1480562571503805</v>
      </c>
      <c r="L95" t="str">
        <f t="shared" si="255"/>
        <v>51 Skilled agricultural and related trades</v>
      </c>
      <c r="M95" s="18">
        <f t="shared" si="215"/>
        <v>5.0634025351571132</v>
      </c>
      <c r="N95" s="18">
        <f t="shared" si="215"/>
        <v>-18.466965796494762</v>
      </c>
      <c r="O95" s="18">
        <f t="shared" si="215"/>
        <v>1.7265965757503166</v>
      </c>
      <c r="P95" s="18">
        <f t="shared" si="215"/>
        <v>2.8942436560649654</v>
      </c>
      <c r="Q95" s="18">
        <f t="shared" si="216"/>
        <v>1.047613412777193</v>
      </c>
      <c r="S95" s="18">
        <f t="shared" si="217"/>
        <v>2.5035463326317675</v>
      </c>
      <c r="T95" s="18">
        <f t="shared" si="218"/>
        <v>3.5964387217556348</v>
      </c>
      <c r="U95" s="18">
        <f t="shared" si="219"/>
        <v>5.2289375474488864</v>
      </c>
      <c r="W95" t="str">
        <f t="shared" si="256"/>
        <v>51 Skilled agricultural and related trades</v>
      </c>
      <c r="X95" s="18">
        <f t="shared" si="220"/>
        <v>1.7470524224075357</v>
      </c>
      <c r="Y95" s="18">
        <f t="shared" si="220"/>
        <v>-3.475748835564918</v>
      </c>
      <c r="Z95" s="18">
        <f t="shared" si="220"/>
        <v>2.5438027214459424</v>
      </c>
      <c r="AA95" s="18">
        <f t="shared" si="220"/>
        <v>3.7294147772885422</v>
      </c>
      <c r="AB95" s="18">
        <f t="shared" si="221"/>
        <v>2.8934373097659893</v>
      </c>
      <c r="AD95" s="18">
        <f t="shared" si="222"/>
        <v>3.3326954160151301</v>
      </c>
      <c r="AE95" s="18">
        <f t="shared" si="223"/>
        <v>4.2751742264692805</v>
      </c>
      <c r="AF95" s="18">
        <f t="shared" si="224"/>
        <v>6.3243447429266464</v>
      </c>
      <c r="AH95" t="str">
        <f t="shared" si="257"/>
        <v>51 Skilled agricultural and related trades</v>
      </c>
      <c r="AI95" s="18">
        <f t="shared" si="225"/>
        <v>3.3590954131510475</v>
      </c>
      <c r="AJ95" s="18">
        <f t="shared" si="225"/>
        <v>-20.166296452252695</v>
      </c>
      <c r="AK95" s="18">
        <f t="shared" si="225"/>
        <v>1.495652564353267</v>
      </c>
      <c r="AL95" s="18">
        <f t="shared" si="225"/>
        <v>2.8891633225818891</v>
      </c>
      <c r="AM95" s="18">
        <f t="shared" si="226"/>
        <v>0.83991934513885091</v>
      </c>
      <c r="AO95" s="18">
        <f t="shared" si="227"/>
        <v>2.4225467650516475</v>
      </c>
      <c r="AP95" s="18">
        <f t="shared" si="228"/>
        <v>4.1919503129965952</v>
      </c>
      <c r="AQ95" s="18">
        <f t="shared" si="229"/>
        <v>5.6588144099082749</v>
      </c>
      <c r="AS95" t="str">
        <f t="shared" si="258"/>
        <v>51 Skilled agricultural and related trades</v>
      </c>
      <c r="AT95" s="18">
        <f t="shared" si="230"/>
        <v>6.8138318709322743</v>
      </c>
      <c r="AU95" s="18">
        <f t="shared" si="230"/>
        <v>-21.396136486822503</v>
      </c>
      <c r="AV95" s="18">
        <f t="shared" si="230"/>
        <v>0.42213457060200632</v>
      </c>
      <c r="AW95" s="18">
        <f t="shared" si="230"/>
        <v>3.0800879750241705</v>
      </c>
      <c r="AX95" s="18">
        <f t="shared" si="231"/>
        <v>0.52432921353542383</v>
      </c>
      <c r="AZ95" s="18">
        <f t="shared" si="232"/>
        <v>2.1863773753023397</v>
      </c>
      <c r="BA95" s="18">
        <f t="shared" si="233"/>
        <v>3.7509082250829495</v>
      </c>
      <c r="BB95" s="18">
        <f t="shared" si="234"/>
        <v>5.1388437174212598</v>
      </c>
      <c r="BD95" t="str">
        <f t="shared" si="259"/>
        <v>51 Skilled agricultural and related trades</v>
      </c>
      <c r="BE95" s="18">
        <f t="shared" si="235"/>
        <v>-0.95065868864413483</v>
      </c>
      <c r="BF95" s="18">
        <f t="shared" si="235"/>
        <v>-18.213923039510117</v>
      </c>
      <c r="BG95" s="18">
        <f t="shared" si="235"/>
        <v>-1.3248062757400758</v>
      </c>
      <c r="BH95" s="18">
        <f t="shared" si="235"/>
        <v>0.16315436793097327</v>
      </c>
      <c r="BI95" s="18">
        <f t="shared" si="236"/>
        <v>-1.5592411605107825</v>
      </c>
      <c r="BK95" s="18">
        <f t="shared" si="237"/>
        <v>-0.33530900851478362</v>
      </c>
      <c r="BL95" s="18">
        <f t="shared" si="238"/>
        <v>2.7408965188994161</v>
      </c>
      <c r="BM95" s="18">
        <f t="shared" si="239"/>
        <v>2.5130711542508788</v>
      </c>
      <c r="BO95" t="str">
        <f t="shared" si="260"/>
        <v>51 Skilled agricultural and related trades</v>
      </c>
      <c r="BP95" s="18">
        <f t="shared" si="240"/>
        <v>1.5245235631225151</v>
      </c>
      <c r="BQ95" s="18">
        <f t="shared" si="240"/>
        <v>-28.683215975711008</v>
      </c>
      <c r="BR95" s="18">
        <f t="shared" si="240"/>
        <v>0.42797278912585224</v>
      </c>
      <c r="BS95" s="18">
        <f t="shared" si="240"/>
        <v>0.27886446743057292</v>
      </c>
      <c r="BT95" s="18">
        <f t="shared" si="241"/>
        <v>-1.7890399030906057</v>
      </c>
      <c r="BV95" s="18">
        <f t="shared" si="242"/>
        <v>0.32854262670001244</v>
      </c>
      <c r="BW95" s="18">
        <f t="shared" si="243"/>
        <v>2.9120002958726188</v>
      </c>
      <c r="BX95" s="18">
        <f t="shared" si="244"/>
        <v>3.1335776578832908</v>
      </c>
      <c r="BZ95" t="str">
        <f t="shared" si="261"/>
        <v>51 Skilled agricultural and related trades</v>
      </c>
      <c r="CA95" s="18">
        <f t="shared" si="245"/>
        <v>-2.4821220559740564</v>
      </c>
      <c r="CB95" s="18">
        <f t="shared" si="245"/>
        <v>-16.867888713226463</v>
      </c>
      <c r="CC95" s="18">
        <f t="shared" si="245"/>
        <v>-0.24415441943393956</v>
      </c>
      <c r="CD95" s="18">
        <f t="shared" si="245"/>
        <v>1.7541189095767296</v>
      </c>
      <c r="CE95" s="18">
        <f t="shared" si="246"/>
        <v>-0.14408739107382162</v>
      </c>
      <c r="CG95" s="18">
        <f t="shared" si="247"/>
        <v>1.0836193076050105</v>
      </c>
      <c r="CH95" s="18">
        <f t="shared" si="248"/>
        <v>2.6168324321357517</v>
      </c>
      <c r="CI95" s="18">
        <f t="shared" si="249"/>
        <v>3.3895455097825433</v>
      </c>
      <c r="CK95" t="str">
        <f t="shared" si="262"/>
        <v>51 Skilled agricultural and related trades</v>
      </c>
      <c r="CL95" s="18">
        <f t="shared" si="250"/>
        <v>3.9756058248814785</v>
      </c>
      <c r="CM95" s="18">
        <f t="shared" si="250"/>
        <v>-34.702616560695745</v>
      </c>
      <c r="CN95" s="18">
        <f t="shared" si="250"/>
        <v>1.407524185442055</v>
      </c>
      <c r="CO95" s="18">
        <f t="shared" si="250"/>
        <v>-3.8883459482136673</v>
      </c>
      <c r="CP95" s="18">
        <f t="shared" si="251"/>
        <v>-4.5967983569434097</v>
      </c>
      <c r="CR95" s="18">
        <f t="shared" si="252"/>
        <v>-2.1545216341433804</v>
      </c>
      <c r="CS95" s="18">
        <f t="shared" si="253"/>
        <v>1.7480414869183392</v>
      </c>
      <c r="CT95" s="18">
        <f t="shared" si="254"/>
        <v>0.11995986343003029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-1.727872150977916</v>
      </c>
      <c r="C96" s="18">
        <f t="shared" si="210"/>
        <v>10.387763634406454</v>
      </c>
      <c r="D96" s="18">
        <f t="shared" si="210"/>
        <v>0.93936093149404876</v>
      </c>
      <c r="E96" s="18">
        <f t="shared" si="210"/>
        <v>2.9916634929142871</v>
      </c>
      <c r="F96" s="18">
        <f t="shared" si="211"/>
        <v>2.7904520661385268</v>
      </c>
      <c r="H96" s="18">
        <f t="shared" si="212"/>
        <v>2.3029676579955805</v>
      </c>
      <c r="I96" s="18">
        <f t="shared" si="213"/>
        <v>2.844862393074421</v>
      </c>
      <c r="J96" s="18">
        <f t="shared" si="214"/>
        <v>4.4817985418912354</v>
      </c>
      <c r="L96" t="str">
        <f t="shared" si="255"/>
        <v>52 Skilled metal, electrical and electronic trades</v>
      </c>
      <c r="M96" s="18">
        <f t="shared" si="215"/>
        <v>3.8681360039424018</v>
      </c>
      <c r="N96" s="18">
        <f t="shared" si="215"/>
        <v>-8.1162800662848973</v>
      </c>
      <c r="O96" s="18">
        <f t="shared" si="215"/>
        <v>6.1036625957623825</v>
      </c>
      <c r="P96" s="18">
        <f t="shared" si="215"/>
        <v>4.1806303779789555</v>
      </c>
      <c r="Q96" s="18">
        <f t="shared" si="216"/>
        <v>3.9585027611138912</v>
      </c>
      <c r="S96" s="18">
        <f t="shared" si="217"/>
        <v>4.8177370106516015</v>
      </c>
      <c r="T96" s="18">
        <f t="shared" si="218"/>
        <v>3.8410377836434639</v>
      </c>
      <c r="U96" s="18">
        <f t="shared" si="219"/>
        <v>7.0682371423766321</v>
      </c>
      <c r="W96" t="str">
        <f t="shared" si="256"/>
        <v>52 Skilled metal, electrical and electronic trades</v>
      </c>
      <c r="X96" s="18">
        <f t="shared" si="220"/>
        <v>1.7302296638991521</v>
      </c>
      <c r="Y96" s="18">
        <f t="shared" si="220"/>
        <v>-18.056961830199736</v>
      </c>
      <c r="Z96" s="18">
        <f t="shared" si="220"/>
        <v>2.7529678762182819</v>
      </c>
      <c r="AA96" s="18">
        <f t="shared" si="220"/>
        <v>2.1382299201326838</v>
      </c>
      <c r="AB96" s="18">
        <f t="shared" si="221"/>
        <v>0.93062218307482514</v>
      </c>
      <c r="AD96" s="18">
        <f t="shared" si="222"/>
        <v>2.3427328396253833</v>
      </c>
      <c r="AE96" s="18">
        <f t="shared" si="223"/>
        <v>3.2352511433809239</v>
      </c>
      <c r="AF96" s="18">
        <f t="shared" si="224"/>
        <v>4.8248956384736807</v>
      </c>
      <c r="AH96" t="str">
        <f t="shared" si="257"/>
        <v>52 Skilled metal, electrical and electronic trades</v>
      </c>
      <c r="AI96" s="18">
        <f t="shared" si="225"/>
        <v>3.6178152804080543</v>
      </c>
      <c r="AJ96" s="18">
        <f t="shared" si="225"/>
        <v>-15.420599128849933</v>
      </c>
      <c r="AK96" s="18">
        <f t="shared" si="225"/>
        <v>2.0763372328802543</v>
      </c>
      <c r="AL96" s="18">
        <f t="shared" si="225"/>
        <v>2.4775105472493619</v>
      </c>
      <c r="AM96" s="18">
        <f t="shared" si="226"/>
        <v>1.131390559581158</v>
      </c>
      <c r="AO96" s="18">
        <f t="shared" si="227"/>
        <v>2.3436112296005396</v>
      </c>
      <c r="AP96" s="18">
        <f t="shared" si="228"/>
        <v>2.9861639316607125</v>
      </c>
      <c r="AQ96" s="18">
        <f t="shared" si="229"/>
        <v>4.6251285235732187</v>
      </c>
      <c r="AS96" t="str">
        <f t="shared" si="258"/>
        <v>52 Skilled metal, electrical and electronic trades</v>
      </c>
      <c r="AT96" s="18">
        <f t="shared" si="230"/>
        <v>2.3261338361648454</v>
      </c>
      <c r="AU96" s="18">
        <f t="shared" si="230"/>
        <v>-12.434436872057276</v>
      </c>
      <c r="AV96" s="18">
        <f t="shared" si="230"/>
        <v>0.5330307662595235</v>
      </c>
      <c r="AW96" s="18">
        <f t="shared" si="230"/>
        <v>1.7703310766957747</v>
      </c>
      <c r="AX96" s="18">
        <f t="shared" si="231"/>
        <v>0.43395576603777464</v>
      </c>
      <c r="AZ96" s="18">
        <f t="shared" si="232"/>
        <v>1.3562148345676484</v>
      </c>
      <c r="BA96" s="18">
        <f t="shared" si="233"/>
        <v>2.7658300630951871</v>
      </c>
      <c r="BB96" s="18">
        <f t="shared" si="234"/>
        <v>3.7201358158817088</v>
      </c>
      <c r="BD96" t="str">
        <f t="shared" si="259"/>
        <v>52 Skilled metal, electrical and electronic trades</v>
      </c>
      <c r="BE96" s="18">
        <f t="shared" si="235"/>
        <v>-1.0297534350241055</v>
      </c>
      <c r="BF96" s="18">
        <f t="shared" si="235"/>
        <v>-6.5662053971036194</v>
      </c>
      <c r="BG96" s="18">
        <f t="shared" si="235"/>
        <v>-0.16291803459163035</v>
      </c>
      <c r="BH96" s="18">
        <f t="shared" si="235"/>
        <v>-0.23497988323906149</v>
      </c>
      <c r="BI96" s="18">
        <f t="shared" si="236"/>
        <v>-0.62053706377729334</v>
      </c>
      <c r="BK96" s="18">
        <f t="shared" si="237"/>
        <v>-0.21096504819360096</v>
      </c>
      <c r="BL96" s="18">
        <f t="shared" si="238"/>
        <v>1.9714148906317952</v>
      </c>
      <c r="BM96" s="18">
        <f t="shared" si="239"/>
        <v>1.81150651997386</v>
      </c>
      <c r="BO96" t="str">
        <f t="shared" si="260"/>
        <v>52 Skilled metal, electrical and electronic trades</v>
      </c>
      <c r="BP96" s="18">
        <f t="shared" si="240"/>
        <v>1.6047941978888369</v>
      </c>
      <c r="BQ96" s="18">
        <f t="shared" si="240"/>
        <v>-20.49876540474299</v>
      </c>
      <c r="BR96" s="18">
        <f t="shared" si="240"/>
        <v>-0.13050649831225503</v>
      </c>
      <c r="BS96" s="18">
        <f t="shared" si="240"/>
        <v>-1.4277333159483652</v>
      </c>
      <c r="BT96" s="18">
        <f t="shared" si="241"/>
        <v>-2.3453683010797755</v>
      </c>
      <c r="BV96" s="18">
        <f t="shared" si="242"/>
        <v>-0.99720748591183295</v>
      </c>
      <c r="BW96" s="18">
        <f t="shared" si="243"/>
        <v>1.9859734068107482</v>
      </c>
      <c r="BX96" s="18">
        <f t="shared" si="244"/>
        <v>1.2426457395696699</v>
      </c>
      <c r="BZ96" t="str">
        <f t="shared" si="261"/>
        <v>52 Skilled metal, electrical and electronic trades</v>
      </c>
      <c r="CA96" s="18">
        <f t="shared" si="245"/>
        <v>-4.3177423111605329</v>
      </c>
      <c r="CB96" s="18">
        <f t="shared" si="245"/>
        <v>-17.737309531460742</v>
      </c>
      <c r="CC96" s="18">
        <f t="shared" si="245"/>
        <v>0.2989256636587001</v>
      </c>
      <c r="CD96" s="18">
        <f t="shared" si="245"/>
        <v>-5.148070741913136</v>
      </c>
      <c r="CE96" s="18">
        <f t="shared" si="246"/>
        <v>-4.3336674677517451</v>
      </c>
      <c r="CG96" s="18">
        <f t="shared" si="247"/>
        <v>-3.366092841984647</v>
      </c>
      <c r="CH96" s="18">
        <f t="shared" si="248"/>
        <v>1.8264097008037661</v>
      </c>
      <c r="CI96" s="18">
        <f t="shared" si="249"/>
        <v>-0.62494188758190905</v>
      </c>
      <c r="CK96" t="str">
        <f t="shared" si="262"/>
        <v>52 Skilled metal, electrical and electronic trades</v>
      </c>
      <c r="CL96" s="18">
        <f t="shared" si="250"/>
        <v>3.3263056001246127</v>
      </c>
      <c r="CM96" s="18">
        <f t="shared" si="250"/>
        <v>-22.169366071539777</v>
      </c>
      <c r="CN96" s="18">
        <f t="shared" si="250"/>
        <v>2.8563257460797464</v>
      </c>
      <c r="CO96" s="18">
        <f t="shared" si="250"/>
        <v>-2.7171409783624312</v>
      </c>
      <c r="CP96" s="18">
        <f t="shared" si="251"/>
        <v>-2.379325647422259</v>
      </c>
      <c r="CR96" s="18">
        <f t="shared" si="252"/>
        <v>-0.89370993726810566</v>
      </c>
      <c r="CS96" s="18">
        <f t="shared" si="253"/>
        <v>1.8328194443181678</v>
      </c>
      <c r="CT96" s="18">
        <f t="shared" si="254"/>
        <v>1.1503843536748048</v>
      </c>
    </row>
    <row r="97" spans="1:98" x14ac:dyDescent="0.2">
      <c r="A97" t="str">
        <f t="shared" si="209"/>
        <v>53 Skilled construction and building trades</v>
      </c>
      <c r="B97" s="18">
        <f t="shared" si="210"/>
        <v>-10.567848300435623</v>
      </c>
      <c r="C97" s="18">
        <f t="shared" si="210"/>
        <v>-10.326349396080737</v>
      </c>
      <c r="D97" s="18">
        <f t="shared" si="210"/>
        <v>8.9775075696290951</v>
      </c>
      <c r="E97" s="18">
        <f t="shared" si="210"/>
        <v>0.82097402057639268</v>
      </c>
      <c r="F97" s="18">
        <f t="shared" si="211"/>
        <v>2.5483390952809382</v>
      </c>
      <c r="H97" s="18">
        <f t="shared" si="212"/>
        <v>3.4696268430066457</v>
      </c>
      <c r="I97" s="18">
        <f t="shared" si="213"/>
        <v>3.6452581640522563</v>
      </c>
      <c r="J97" s="18">
        <f t="shared" si="214"/>
        <v>5.9479180227705486</v>
      </c>
      <c r="L97" t="str">
        <f t="shared" si="255"/>
        <v>53 Skilled construction and building trades</v>
      </c>
      <c r="M97" s="18">
        <f t="shared" si="215"/>
        <v>1.1128388992659222</v>
      </c>
      <c r="N97" s="18">
        <f t="shared" si="215"/>
        <v>-0.13499093317066446</v>
      </c>
      <c r="O97" s="18">
        <f t="shared" si="215"/>
        <v>2.5783112298551458</v>
      </c>
      <c r="P97" s="18">
        <f t="shared" si="215"/>
        <v>2.0027509564341406</v>
      </c>
      <c r="Q97" s="18">
        <f t="shared" si="216"/>
        <v>2.0470888214616734</v>
      </c>
      <c r="S97" s="18">
        <f t="shared" si="217"/>
        <v>2.1942446574257479</v>
      </c>
      <c r="T97" s="18">
        <f t="shared" si="218"/>
        <v>3.2107954628138424</v>
      </c>
      <c r="U97" s="18">
        <f t="shared" si="219"/>
        <v>4.6990353442914135</v>
      </c>
      <c r="W97" t="str">
        <f t="shared" si="256"/>
        <v>53 Skilled construction and building trades</v>
      </c>
      <c r="X97" s="18">
        <f t="shared" si="220"/>
        <v>-1.089515750424852</v>
      </c>
      <c r="Y97" s="18">
        <f t="shared" si="220"/>
        <v>-10.287804249485255</v>
      </c>
      <c r="Z97" s="18">
        <f t="shared" si="220"/>
        <v>2.0307885278489923</v>
      </c>
      <c r="AA97" s="18">
        <f t="shared" si="220"/>
        <v>1.0189857787921808</v>
      </c>
      <c r="AB97" s="18">
        <f t="shared" si="221"/>
        <v>0.58508998941864121</v>
      </c>
      <c r="AD97" s="18">
        <f t="shared" si="222"/>
        <v>1.3551335656947883</v>
      </c>
      <c r="AE97" s="18">
        <f t="shared" si="223"/>
        <v>3.1859796624824632</v>
      </c>
      <c r="AF97" s="18">
        <f t="shared" si="224"/>
        <v>4.0898863928808815</v>
      </c>
      <c r="AH97" t="str">
        <f t="shared" si="257"/>
        <v>53 Skilled construction and building trades</v>
      </c>
      <c r="AI97" s="18">
        <f t="shared" si="225"/>
        <v>2.8574665671901034</v>
      </c>
      <c r="AJ97" s="18">
        <f t="shared" si="225"/>
        <v>-11.497474754392456</v>
      </c>
      <c r="AK97" s="18">
        <f t="shared" si="225"/>
        <v>2.3282754548299867</v>
      </c>
      <c r="AL97" s="18">
        <f t="shared" si="225"/>
        <v>1.427957606805319</v>
      </c>
      <c r="AM97" s="18">
        <f t="shared" si="226"/>
        <v>0.84559237082904026</v>
      </c>
      <c r="AO97" s="18">
        <f t="shared" si="227"/>
        <v>1.7271799530526932</v>
      </c>
      <c r="AP97" s="18">
        <f t="shared" si="228"/>
        <v>3.4887236367337593</v>
      </c>
      <c r="AQ97" s="18">
        <f t="shared" si="229"/>
        <v>4.6079349213237419</v>
      </c>
      <c r="AS97" t="str">
        <f t="shared" si="258"/>
        <v>53 Skilled construction and building trades</v>
      </c>
      <c r="AT97" s="18">
        <f t="shared" si="230"/>
        <v>-0.48683215148197512</v>
      </c>
      <c r="AU97" s="18">
        <f t="shared" si="230"/>
        <v>-4.8325122121768764</v>
      </c>
      <c r="AV97" s="18">
        <f t="shared" si="230"/>
        <v>2.4171655034772144</v>
      </c>
      <c r="AW97" s="18">
        <f t="shared" si="230"/>
        <v>0.41502756493874138</v>
      </c>
      <c r="AX97" s="18">
        <f t="shared" si="231"/>
        <v>0.69808643598734399</v>
      </c>
      <c r="AZ97" s="18">
        <f t="shared" si="232"/>
        <v>1.078019823927967</v>
      </c>
      <c r="BA97" s="18">
        <f t="shared" si="233"/>
        <v>3.2951091709853664</v>
      </c>
      <c r="BB97" s="18">
        <f t="shared" si="234"/>
        <v>3.9993635328812172</v>
      </c>
      <c r="BD97" t="str">
        <f t="shared" si="259"/>
        <v>53 Skilled construction and building trades</v>
      </c>
      <c r="BE97" s="18">
        <f t="shared" si="235"/>
        <v>-4.2151896413673455</v>
      </c>
      <c r="BF97" s="18">
        <f t="shared" si="235"/>
        <v>-2.7639811316049867</v>
      </c>
      <c r="BG97" s="18">
        <f t="shared" si="235"/>
        <v>-0.80166727931939574</v>
      </c>
      <c r="BH97" s="18">
        <f t="shared" si="235"/>
        <v>-1.478813159438086</v>
      </c>
      <c r="BI97" s="18">
        <f t="shared" si="236"/>
        <v>-1.3486945986225685</v>
      </c>
      <c r="BK97" s="18">
        <f t="shared" si="237"/>
        <v>-1.2536130216907582</v>
      </c>
      <c r="BL97" s="18">
        <f t="shared" si="238"/>
        <v>1.9914482727221738</v>
      </c>
      <c r="BM97" s="18">
        <f t="shared" si="239"/>
        <v>1.0623870390109147</v>
      </c>
      <c r="BO97" t="str">
        <f t="shared" si="260"/>
        <v>53 Skilled construction and building trades</v>
      </c>
      <c r="BP97" s="18">
        <f t="shared" si="240"/>
        <v>1.6968225621443622</v>
      </c>
      <c r="BQ97" s="18">
        <f t="shared" si="240"/>
        <v>-16.052232179430447</v>
      </c>
      <c r="BR97" s="18">
        <f t="shared" si="240"/>
        <v>1.4939392490413095</v>
      </c>
      <c r="BS97" s="18">
        <f t="shared" si="240"/>
        <v>-0.24092544464517918</v>
      </c>
      <c r="BT97" s="18">
        <f t="shared" si="241"/>
        <v>-0.7779116802441588</v>
      </c>
      <c r="BV97" s="18">
        <f t="shared" si="242"/>
        <v>0.33404255408024941</v>
      </c>
      <c r="BW97" s="18">
        <f t="shared" si="243"/>
        <v>2.5731297814243881</v>
      </c>
      <c r="BX97" s="18">
        <f t="shared" si="244"/>
        <v>2.8089130889510372</v>
      </c>
      <c r="BZ97" t="str">
        <f t="shared" si="261"/>
        <v>53 Skilled construction and building trades</v>
      </c>
      <c r="CA97" s="18">
        <f t="shared" si="245"/>
        <v>-4.9826835407683738</v>
      </c>
      <c r="CB97" s="18">
        <f t="shared" si="245"/>
        <v>-9.8395982308585044</v>
      </c>
      <c r="CC97" s="18">
        <f t="shared" si="245"/>
        <v>1.7801222615778212</v>
      </c>
      <c r="CD97" s="18">
        <f t="shared" si="245"/>
        <v>-0.42202698494331337</v>
      </c>
      <c r="CE97" s="18">
        <f t="shared" si="246"/>
        <v>-0.35965594113929189</v>
      </c>
      <c r="CG97" s="18">
        <f t="shared" si="247"/>
        <v>0.30667715379735228</v>
      </c>
      <c r="CH97" s="18">
        <f t="shared" si="248"/>
        <v>2.3618120632454165</v>
      </c>
      <c r="CI97" s="18">
        <f t="shared" si="249"/>
        <v>2.5843861538144663</v>
      </c>
      <c r="CK97" t="str">
        <f t="shared" si="262"/>
        <v>53 Skilled construction and building trades</v>
      </c>
      <c r="CL97" s="18">
        <f t="shared" si="250"/>
        <v>-2.2054619781529228</v>
      </c>
      <c r="CM97" s="18">
        <f t="shared" si="250"/>
        <v>-19.270530115224616</v>
      </c>
      <c r="CN97" s="18">
        <f t="shared" si="250"/>
        <v>-2.7199694467044622</v>
      </c>
      <c r="CO97" s="18">
        <f t="shared" si="250"/>
        <v>-10.90052889775791</v>
      </c>
      <c r="CP97" s="18">
        <f t="shared" si="251"/>
        <v>-8.9837651266073912</v>
      </c>
      <c r="CR97" s="18">
        <f t="shared" si="252"/>
        <v>-8.2531173550076993</v>
      </c>
      <c r="CS97" s="18">
        <f t="shared" si="253"/>
        <v>1.0785157860172978</v>
      </c>
      <c r="CT97" s="18">
        <f t="shared" si="254"/>
        <v>-5.1941870379700443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1.7286853886500975</v>
      </c>
      <c r="C98" s="18">
        <f t="shared" si="210"/>
        <v>8.6594947533803044</v>
      </c>
      <c r="D98" s="18">
        <f t="shared" si="210"/>
        <v>6.5794670952247225</v>
      </c>
      <c r="E98" s="18">
        <f t="shared" si="210"/>
        <v>3.4604023038802723</v>
      </c>
      <c r="F98" s="18">
        <f t="shared" si="211"/>
        <v>4.7456664851524</v>
      </c>
      <c r="H98" s="18">
        <f t="shared" si="212"/>
        <v>4.4898141404069447</v>
      </c>
      <c r="I98" s="18">
        <f t="shared" si="213"/>
        <v>3.9636940403377174</v>
      </c>
      <c r="J98" s="18">
        <f t="shared" si="214"/>
        <v>6.9088626315293444</v>
      </c>
      <c r="L98" t="str">
        <f t="shared" si="255"/>
        <v>54 Textiles, printing and other skilled trades</v>
      </c>
      <c r="M98" s="18">
        <f t="shared" si="215"/>
        <v>2.3930137836690735</v>
      </c>
      <c r="N98" s="18">
        <f t="shared" si="215"/>
        <v>8.3258665202212256</v>
      </c>
      <c r="O98" s="18">
        <f t="shared" si="215"/>
        <v>5.8482785101580781</v>
      </c>
      <c r="P98" s="18">
        <f t="shared" si="215"/>
        <v>4.4429758914556139</v>
      </c>
      <c r="Q98" s="18">
        <f t="shared" si="216"/>
        <v>5.1196658046665178</v>
      </c>
      <c r="S98" s="18">
        <f t="shared" si="217"/>
        <v>4.909324702251805</v>
      </c>
      <c r="T98" s="18">
        <f t="shared" si="218"/>
        <v>4.2075283280326614</v>
      </c>
      <c r="U98" s="18">
        <f t="shared" si="219"/>
        <v>7.3752032400754786</v>
      </c>
      <c r="W98" t="str">
        <f t="shared" si="256"/>
        <v>54 Textiles, printing and other skilled trades</v>
      </c>
      <c r="X98" s="18">
        <f t="shared" si="220"/>
        <v>0.21123686076911508</v>
      </c>
      <c r="Y98" s="18">
        <f t="shared" si="220"/>
        <v>-7.0242932513456813</v>
      </c>
      <c r="Z98" s="18">
        <f t="shared" si="220"/>
        <v>5.2187667874916244</v>
      </c>
      <c r="AA98" s="18">
        <f t="shared" si="220"/>
        <v>3.0573983842917096</v>
      </c>
      <c r="AB98" s="18">
        <f t="shared" si="221"/>
        <v>3.0627448028522908</v>
      </c>
      <c r="AD98" s="18">
        <f t="shared" si="222"/>
        <v>3.7728758116813754</v>
      </c>
      <c r="AE98" s="18">
        <f t="shared" si="223"/>
        <v>3.9247403005439052</v>
      </c>
      <c r="AF98" s="18">
        <f t="shared" si="224"/>
        <v>6.3677060338594993</v>
      </c>
      <c r="AH98" t="str">
        <f t="shared" si="257"/>
        <v>54 Textiles, printing and other skilled trades</v>
      </c>
      <c r="AI98" s="18">
        <f t="shared" si="225"/>
        <v>-0.93975886355669447</v>
      </c>
      <c r="AJ98" s="18">
        <f t="shared" si="225"/>
        <v>-4.6001768665228653</v>
      </c>
      <c r="AK98" s="18">
        <f t="shared" si="225"/>
        <v>2.563277937639219</v>
      </c>
      <c r="AL98" s="18">
        <f t="shared" si="225"/>
        <v>2.8048126412259844</v>
      </c>
      <c r="AM98" s="18">
        <f t="shared" si="226"/>
        <v>2.250418266706733</v>
      </c>
      <c r="AO98" s="18">
        <f t="shared" si="227"/>
        <v>2.7242379383173976</v>
      </c>
      <c r="AP98" s="18">
        <f t="shared" si="228"/>
        <v>3.5037261946578635</v>
      </c>
      <c r="AQ98" s="18">
        <f t="shared" si="229"/>
        <v>5.3096471471898887</v>
      </c>
      <c r="AS98" t="str">
        <f t="shared" si="258"/>
        <v>54 Textiles, printing and other skilled trades</v>
      </c>
      <c r="AT98" s="18">
        <f t="shared" si="230"/>
        <v>-0.67222596425712267</v>
      </c>
      <c r="AU98" s="18">
        <f t="shared" si="230"/>
        <v>-4.6654976242355595</v>
      </c>
      <c r="AV98" s="18">
        <f t="shared" si="230"/>
        <v>3.5266299800107426</v>
      </c>
      <c r="AW98" s="18">
        <f t="shared" si="230"/>
        <v>2.4422061807700457</v>
      </c>
      <c r="AX98" s="18">
        <f t="shared" si="231"/>
        <v>2.3189871211551472</v>
      </c>
      <c r="AZ98" s="18">
        <f t="shared" si="232"/>
        <v>2.8024127402798804</v>
      </c>
      <c r="BA98" s="18">
        <f t="shared" si="233"/>
        <v>3.5476954489046086</v>
      </c>
      <c r="BB98" s="18">
        <f t="shared" si="234"/>
        <v>5.3992216664490389</v>
      </c>
      <c r="BD98" t="str">
        <f t="shared" si="259"/>
        <v>54 Textiles, printing and other skilled trades</v>
      </c>
      <c r="BE98" s="18">
        <f t="shared" si="235"/>
        <v>-2.9102901036806572</v>
      </c>
      <c r="BF98" s="18">
        <f t="shared" si="235"/>
        <v>-4.1202952468250675</v>
      </c>
      <c r="BG98" s="18">
        <f t="shared" si="235"/>
        <v>2.7804197439018408</v>
      </c>
      <c r="BH98" s="18">
        <f t="shared" si="235"/>
        <v>1.2805730218904854</v>
      </c>
      <c r="BI98" s="18">
        <f t="shared" si="236"/>
        <v>1.3990199788780577</v>
      </c>
      <c r="BK98" s="18">
        <f t="shared" si="237"/>
        <v>1.7780741485269314</v>
      </c>
      <c r="BL98" s="18">
        <f t="shared" si="238"/>
        <v>2.6863033499771705</v>
      </c>
      <c r="BM98" s="18">
        <f t="shared" si="239"/>
        <v>3.9612249547134937</v>
      </c>
      <c r="BO98" t="str">
        <f t="shared" si="260"/>
        <v>54 Textiles, printing and other skilled trades</v>
      </c>
      <c r="BP98" s="18">
        <f t="shared" si="240"/>
        <v>-4.6905663038420586</v>
      </c>
      <c r="BQ98" s="18">
        <f t="shared" si="240"/>
        <v>-9.2573635251612441</v>
      </c>
      <c r="BR98" s="18">
        <f t="shared" si="240"/>
        <v>-0.71937631958932657</v>
      </c>
      <c r="BS98" s="18">
        <f t="shared" si="240"/>
        <v>-1.0323589386363463</v>
      </c>
      <c r="BT98" s="18">
        <f t="shared" si="241"/>
        <v>-1.4704205640920898</v>
      </c>
      <c r="BV98" s="18">
        <f t="shared" si="242"/>
        <v>-0.92814118385745603</v>
      </c>
      <c r="BW98" s="18">
        <f t="shared" si="243"/>
        <v>2.1056928061697677</v>
      </c>
      <c r="BX98" s="18">
        <f t="shared" si="244"/>
        <v>1.4248006436750726</v>
      </c>
      <c r="BZ98" t="str">
        <f t="shared" si="261"/>
        <v>54 Textiles, printing and other skilled trades</v>
      </c>
      <c r="CA98" s="18">
        <f t="shared" si="245"/>
        <v>-4.8884727951218014</v>
      </c>
      <c r="CB98" s="18">
        <f t="shared" si="245"/>
        <v>-14.418682835800588</v>
      </c>
      <c r="CC98" s="18">
        <f t="shared" si="245"/>
        <v>2.599335036610162</v>
      </c>
      <c r="CD98" s="18">
        <f t="shared" si="245"/>
        <v>-1.7576456470142388</v>
      </c>
      <c r="CE98" s="18">
        <f t="shared" si="246"/>
        <v>-1.2713764828840457</v>
      </c>
      <c r="CG98" s="18">
        <f t="shared" si="247"/>
        <v>-0.32627481346650944</v>
      </c>
      <c r="CH98" s="18">
        <f t="shared" si="248"/>
        <v>2.240184643476506</v>
      </c>
      <c r="CI98" s="18">
        <f t="shared" si="249"/>
        <v>2.0024769121384178</v>
      </c>
      <c r="CK98" t="str">
        <f t="shared" si="262"/>
        <v>54 Textiles, printing and other skilled trades</v>
      </c>
      <c r="CL98" s="18">
        <f t="shared" si="250"/>
        <v>-2.0353444000788978</v>
      </c>
      <c r="CM98" s="18">
        <f t="shared" si="250"/>
        <v>-13.607550316316475</v>
      </c>
      <c r="CN98" s="18">
        <f t="shared" si="250"/>
        <v>-4.184442560175416</v>
      </c>
      <c r="CO98" s="18">
        <f t="shared" si="250"/>
        <v>-3.7869330748497299</v>
      </c>
      <c r="CP98" s="18">
        <f t="shared" si="251"/>
        <v>-4.5557470628237677</v>
      </c>
      <c r="CR98" s="18">
        <f t="shared" si="252"/>
        <v>-3.9196191379573753</v>
      </c>
      <c r="CS98" s="18">
        <f t="shared" si="253"/>
        <v>1.2225135531125364</v>
      </c>
      <c r="CT98" s="18">
        <f t="shared" si="254"/>
        <v>-1.909491896816351</v>
      </c>
    </row>
    <row r="99" spans="1:98" x14ac:dyDescent="0.2">
      <c r="A99" t="str">
        <f t="shared" si="209"/>
        <v>61 Caring personal service occupations</v>
      </c>
      <c r="B99" s="18">
        <f t="shared" si="210"/>
        <v>5.594385856396733</v>
      </c>
      <c r="C99" s="18">
        <f t="shared" si="210"/>
        <v>6.6735015064933734E-2</v>
      </c>
      <c r="D99" s="18">
        <f t="shared" si="210"/>
        <v>5.9859579827997278</v>
      </c>
      <c r="E99" s="18">
        <f t="shared" si="210"/>
        <v>3.3079288230030812</v>
      </c>
      <c r="F99" s="18">
        <f t="shared" si="211"/>
        <v>3.930195753555088</v>
      </c>
      <c r="H99" s="18">
        <f t="shared" si="212"/>
        <v>4.1930008601871016</v>
      </c>
      <c r="I99" s="18">
        <f t="shared" si="213"/>
        <v>4.0437775745524984</v>
      </c>
      <c r="J99" s="18">
        <f t="shared" si="214"/>
        <v>6.7504770116180168</v>
      </c>
      <c r="L99" t="str">
        <f t="shared" si="255"/>
        <v>61 Caring personal service occupations</v>
      </c>
      <c r="M99" s="18">
        <f t="shared" si="215"/>
        <v>7.8963565692223625</v>
      </c>
      <c r="N99" s="18">
        <f t="shared" si="215"/>
        <v>0.56474246814188778</v>
      </c>
      <c r="O99" s="18">
        <f t="shared" si="215"/>
        <v>5.7270631320727849</v>
      </c>
      <c r="P99" s="18">
        <f t="shared" si="215"/>
        <v>2.9268930291981077</v>
      </c>
      <c r="Q99" s="18">
        <f t="shared" si="216"/>
        <v>3.6433820693964281</v>
      </c>
      <c r="S99" s="18">
        <f t="shared" si="217"/>
        <v>3.8519442960071482</v>
      </c>
      <c r="T99" s="18">
        <f t="shared" si="218"/>
        <v>4.1842295152268338</v>
      </c>
      <c r="U99" s="18">
        <f t="shared" si="219"/>
        <v>6.6107788940275247</v>
      </c>
      <c r="W99" t="str">
        <f t="shared" si="256"/>
        <v>61 Caring personal service occupations</v>
      </c>
      <c r="X99" s="18">
        <f t="shared" si="220"/>
        <v>4.5022135460093482</v>
      </c>
      <c r="Y99" s="18">
        <f t="shared" si="220"/>
        <v>-6.401976835580836</v>
      </c>
      <c r="Z99" s="18">
        <f t="shared" si="220"/>
        <v>3.1059254752056287</v>
      </c>
      <c r="AA99" s="18">
        <f t="shared" si="220"/>
        <v>1.6578049284898144</v>
      </c>
      <c r="AB99" s="18">
        <f t="shared" si="221"/>
        <v>1.5823498555173732</v>
      </c>
      <c r="AD99" s="18">
        <f t="shared" si="222"/>
        <v>2.1382376849759854</v>
      </c>
      <c r="AE99" s="18">
        <f t="shared" si="223"/>
        <v>3.9000673194122149</v>
      </c>
      <c r="AF99" s="18">
        <f t="shared" si="224"/>
        <v>5.2311630720152991</v>
      </c>
      <c r="AH99" t="str">
        <f t="shared" si="257"/>
        <v>61 Caring personal service occupations</v>
      </c>
      <c r="AI99" s="18">
        <f t="shared" si="225"/>
        <v>1.4110475832996627</v>
      </c>
      <c r="AJ99" s="18">
        <f t="shared" si="225"/>
        <v>-4.7063979813934846</v>
      </c>
      <c r="AK99" s="18">
        <f t="shared" si="225"/>
        <v>0.21615545446662665</v>
      </c>
      <c r="AL99" s="18">
        <f t="shared" si="225"/>
        <v>0.4900054756787231</v>
      </c>
      <c r="AM99" s="18">
        <f t="shared" si="226"/>
        <v>7.1709959372756593E-2</v>
      </c>
      <c r="AO99" s="18">
        <f t="shared" si="227"/>
        <v>0.39863908933848169</v>
      </c>
      <c r="AP99" s="18">
        <f t="shared" si="228"/>
        <v>3.1372627949791898</v>
      </c>
      <c r="AQ99" s="18">
        <f t="shared" si="229"/>
        <v>3.398599881954989</v>
      </c>
      <c r="AS99" t="str">
        <f t="shared" si="258"/>
        <v>61 Caring personal service occupations</v>
      </c>
      <c r="AT99" s="18">
        <f t="shared" si="230"/>
        <v>3.3977287314216564</v>
      </c>
      <c r="AU99" s="18">
        <f t="shared" si="230"/>
        <v>-4.1286514823237974</v>
      </c>
      <c r="AV99" s="18">
        <f t="shared" si="230"/>
        <v>0.57712781949330605</v>
      </c>
      <c r="AW99" s="18">
        <f t="shared" si="230"/>
        <v>0.62715574222707016</v>
      </c>
      <c r="AX99" s="18">
        <f t="shared" si="231"/>
        <v>0.30753541294932241</v>
      </c>
      <c r="AZ99" s="18">
        <f t="shared" si="232"/>
        <v>0.6104770036695184</v>
      </c>
      <c r="BA99" s="18">
        <f t="shared" si="233"/>
        <v>3.24129754887168</v>
      </c>
      <c r="BB99" s="18">
        <f t="shared" si="234"/>
        <v>3.6381690663503052</v>
      </c>
      <c r="BD99" t="str">
        <f t="shared" si="259"/>
        <v>61 Caring personal service occupations</v>
      </c>
      <c r="BE99" s="18">
        <f t="shared" si="235"/>
        <v>1.578063964981169</v>
      </c>
      <c r="BF99" s="18">
        <f t="shared" si="235"/>
        <v>-0.48295707711104585</v>
      </c>
      <c r="BG99" s="18">
        <f t="shared" si="235"/>
        <v>0.66759397291706879</v>
      </c>
      <c r="BH99" s="18">
        <f t="shared" si="235"/>
        <v>1.1785600226985604</v>
      </c>
      <c r="BI99" s="18">
        <f t="shared" si="236"/>
        <v>0.91411783237251854</v>
      </c>
      <c r="BK99" s="18">
        <f t="shared" si="237"/>
        <v>1.0079504821997931</v>
      </c>
      <c r="BL99" s="18">
        <f t="shared" si="238"/>
        <v>3.2089866333859796</v>
      </c>
      <c r="BM99" s="18">
        <f t="shared" si="239"/>
        <v>3.873659698647991</v>
      </c>
      <c r="BO99" t="str">
        <f t="shared" si="260"/>
        <v>61 Caring personal service occupations</v>
      </c>
      <c r="BP99" s="18">
        <f t="shared" si="240"/>
        <v>-1.2362378467437263</v>
      </c>
      <c r="BQ99" s="18">
        <f t="shared" si="240"/>
        <v>-9.1452701628165993</v>
      </c>
      <c r="BR99" s="18">
        <f t="shared" si="240"/>
        <v>-0.52881338911439091</v>
      </c>
      <c r="BS99" s="18">
        <f t="shared" si="240"/>
        <v>-1.9185387906901497</v>
      </c>
      <c r="BT99" s="18">
        <f t="shared" si="241"/>
        <v>-1.9564660768026543</v>
      </c>
      <c r="BV99" s="18">
        <f t="shared" si="242"/>
        <v>-1.4574678340748548</v>
      </c>
      <c r="BW99" s="18">
        <f t="shared" si="243"/>
        <v>2.4027740434724443</v>
      </c>
      <c r="BX99" s="18">
        <f t="shared" si="244"/>
        <v>1.390556453445102</v>
      </c>
      <c r="BZ99" t="str">
        <f t="shared" si="261"/>
        <v>61 Caring personal service occupations</v>
      </c>
      <c r="CA99" s="18">
        <f t="shared" si="245"/>
        <v>-11.604569161392696</v>
      </c>
      <c r="CB99" s="18">
        <f t="shared" si="245"/>
        <v>-17.358243354460079</v>
      </c>
      <c r="CC99" s="18">
        <f t="shared" si="245"/>
        <v>-3.0098935262636517</v>
      </c>
      <c r="CD99" s="18">
        <f t="shared" si="245"/>
        <v>-1.7381302305694457</v>
      </c>
      <c r="CE99" s="18">
        <f t="shared" si="246"/>
        <v>-3.1905094010796553</v>
      </c>
      <c r="CG99" s="18">
        <f t="shared" si="247"/>
        <v>-2.1638934732129189</v>
      </c>
      <c r="CH99" s="18">
        <f t="shared" si="248"/>
        <v>1.6001734860489059</v>
      </c>
      <c r="CI99" s="18">
        <f t="shared" si="249"/>
        <v>-7.2865446226166863E-2</v>
      </c>
      <c r="CK99" t="str">
        <f t="shared" si="262"/>
        <v>61 Caring personal service occupations</v>
      </c>
      <c r="CL99" s="18">
        <f t="shared" si="250"/>
        <v>-4.5805663802834795</v>
      </c>
      <c r="CM99" s="18">
        <f t="shared" si="250"/>
        <v>-2.7736271525375056</v>
      </c>
      <c r="CN99" s="18">
        <f t="shared" si="250"/>
        <v>4.1670535591127322</v>
      </c>
      <c r="CO99" s="18">
        <f t="shared" si="250"/>
        <v>2.1526894185083689</v>
      </c>
      <c r="CP99" s="18">
        <f t="shared" si="251"/>
        <v>2.4609497310941197</v>
      </c>
      <c r="CR99" s="18">
        <f t="shared" si="252"/>
        <v>2.8197783505316876</v>
      </c>
      <c r="CS99" s="18">
        <f t="shared" si="253"/>
        <v>1.9504478595225194</v>
      </c>
      <c r="CT99" s="18">
        <f t="shared" si="254"/>
        <v>4.2002602035358549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8.3826263821816802</v>
      </c>
      <c r="C100" s="18">
        <f t="shared" si="210"/>
        <v>9.5113326726425704</v>
      </c>
      <c r="D100" s="18">
        <f t="shared" si="210"/>
        <v>2.8154827755188405</v>
      </c>
      <c r="E100" s="18">
        <f t="shared" si="210"/>
        <v>2.9644828023765779</v>
      </c>
      <c r="F100" s="18">
        <f t="shared" si="211"/>
        <v>3.315178456686585</v>
      </c>
      <c r="H100" s="18">
        <f t="shared" si="212"/>
        <v>2.9147921499094842</v>
      </c>
      <c r="I100" s="18">
        <f t="shared" si="213"/>
        <v>3.6352787873382031</v>
      </c>
      <c r="J100" s="18">
        <f t="shared" si="214"/>
        <v>5.5463802327769596</v>
      </c>
      <c r="L100" t="str">
        <f t="shared" si="255"/>
        <v>62 Leisure, travel and related personal service occupations</v>
      </c>
      <c r="M100" s="18">
        <f t="shared" si="215"/>
        <v>5.7039308034560587</v>
      </c>
      <c r="N100" s="18">
        <f t="shared" si="215"/>
        <v>-3.7686547027321993</v>
      </c>
      <c r="O100" s="18">
        <f t="shared" si="215"/>
        <v>2.085957239938252</v>
      </c>
      <c r="P100" s="18">
        <f t="shared" si="215"/>
        <v>2.5651822082759734</v>
      </c>
      <c r="Q100" s="18">
        <f t="shared" si="216"/>
        <v>2.0079767972874141</v>
      </c>
      <c r="S100" s="18">
        <f t="shared" si="217"/>
        <v>2.4051911123379899</v>
      </c>
      <c r="T100" s="18">
        <f t="shared" si="218"/>
        <v>3.4916584303253284</v>
      </c>
      <c r="U100" s="18">
        <f t="shared" si="219"/>
        <v>5.0761462125809009</v>
      </c>
      <c r="W100" t="str">
        <f t="shared" si="256"/>
        <v>62 Leisure, travel and related personal service occupations</v>
      </c>
      <c r="X100" s="18">
        <f t="shared" si="220"/>
        <v>4.9152248892581962</v>
      </c>
      <c r="Y100" s="18">
        <f t="shared" si="220"/>
        <v>-8.57591975070563</v>
      </c>
      <c r="Z100" s="18">
        <f t="shared" si="220"/>
        <v>2.89456575020135</v>
      </c>
      <c r="AA100" s="18">
        <f t="shared" si="220"/>
        <v>2.9133376764522323</v>
      </c>
      <c r="AB100" s="18">
        <f t="shared" si="221"/>
        <v>2.1489046948537371</v>
      </c>
      <c r="AD100" s="18">
        <f t="shared" si="222"/>
        <v>2.9070799872081832</v>
      </c>
      <c r="AE100" s="18">
        <f t="shared" si="223"/>
        <v>3.8651651983544921</v>
      </c>
      <c r="AF100" s="18">
        <f t="shared" si="224"/>
        <v>5.7197475001151687</v>
      </c>
      <c r="AH100" t="str">
        <f t="shared" si="257"/>
        <v>62 Leisure, travel and related personal service occupations</v>
      </c>
      <c r="AI100" s="18">
        <f t="shared" si="225"/>
        <v>4.62053213792879</v>
      </c>
      <c r="AJ100" s="18">
        <f t="shared" si="225"/>
        <v>-7.2652448673717345</v>
      </c>
      <c r="AK100" s="18">
        <f t="shared" si="225"/>
        <v>0.80577232721410486</v>
      </c>
      <c r="AL100" s="18">
        <f t="shared" si="225"/>
        <v>2.7083673259901353</v>
      </c>
      <c r="AM100" s="18">
        <f t="shared" si="226"/>
        <v>1.4601469603215511</v>
      </c>
      <c r="AO100" s="18">
        <f t="shared" si="227"/>
        <v>2.0702121726514644</v>
      </c>
      <c r="AP100" s="18">
        <f t="shared" si="228"/>
        <v>3.5755779897023166</v>
      </c>
      <c r="AQ100" s="18">
        <f t="shared" si="229"/>
        <v>4.9143154555264301</v>
      </c>
      <c r="AS100" t="str">
        <f t="shared" si="258"/>
        <v>62 Leisure, travel and related personal service occupations</v>
      </c>
      <c r="AT100" s="18">
        <f t="shared" si="230"/>
        <v>5.4420103159785516</v>
      </c>
      <c r="AU100" s="18">
        <f t="shared" si="230"/>
        <v>-0.82139598121175883</v>
      </c>
      <c r="AV100" s="18">
        <f t="shared" si="230"/>
        <v>1.3906677209758911</v>
      </c>
      <c r="AW100" s="18">
        <f t="shared" si="230"/>
        <v>3.3361440723598257</v>
      </c>
      <c r="AX100" s="18">
        <f t="shared" si="231"/>
        <v>2.4608965547227024</v>
      </c>
      <c r="AZ100" s="18">
        <f t="shared" si="232"/>
        <v>2.683539197096696</v>
      </c>
      <c r="BA100" s="18">
        <f t="shared" si="233"/>
        <v>3.7947864872238668</v>
      </c>
      <c r="BB100" s="18">
        <f t="shared" si="234"/>
        <v>5.5112780403857364</v>
      </c>
      <c r="BD100" t="str">
        <f t="shared" si="259"/>
        <v>62 Leisure, travel and related personal service occupations</v>
      </c>
      <c r="BE100" s="18">
        <f t="shared" si="235"/>
        <v>-1.9455845056120524</v>
      </c>
      <c r="BF100" s="18">
        <f t="shared" si="235"/>
        <v>-1.0893994844926591</v>
      </c>
      <c r="BG100" s="18">
        <f t="shared" si="235"/>
        <v>-2.4342997034442204</v>
      </c>
      <c r="BH100" s="18">
        <f t="shared" si="235"/>
        <v>-1.2535639976800628</v>
      </c>
      <c r="BI100" s="18">
        <f t="shared" si="236"/>
        <v>-1.6138569815744686</v>
      </c>
      <c r="BK100" s="18">
        <f t="shared" si="237"/>
        <v>-1.6487217764777795</v>
      </c>
      <c r="BL100" s="18">
        <f t="shared" si="238"/>
        <v>2.2659610170757905</v>
      </c>
      <c r="BM100" s="18">
        <f t="shared" si="239"/>
        <v>1.1025181288862873</v>
      </c>
      <c r="BO100" t="str">
        <f t="shared" si="260"/>
        <v>62 Leisure, travel and related personal service occupations</v>
      </c>
      <c r="BP100" s="18">
        <f t="shared" si="240"/>
        <v>-2.3837194573681719</v>
      </c>
      <c r="BQ100" s="18">
        <f t="shared" si="240"/>
        <v>-8.4351644061154136</v>
      </c>
      <c r="BR100" s="18">
        <f t="shared" si="240"/>
        <v>-3.1746768983886842</v>
      </c>
      <c r="BS100" s="18">
        <f t="shared" si="240"/>
        <v>-2.1833750033871446</v>
      </c>
      <c r="BT100" s="18">
        <f t="shared" si="241"/>
        <v>-2.8959117765556819</v>
      </c>
      <c r="BV100" s="18">
        <f t="shared" si="242"/>
        <v>-2.5149315334701883</v>
      </c>
      <c r="BW100" s="18">
        <f t="shared" si="243"/>
        <v>2.0859047654499641</v>
      </c>
      <c r="BX100" s="18">
        <f t="shared" si="244"/>
        <v>0.29657923593968682</v>
      </c>
      <c r="BZ100" t="str">
        <f t="shared" si="261"/>
        <v>62 Leisure, travel and related personal service occupations</v>
      </c>
      <c r="CA100" s="18">
        <f t="shared" si="245"/>
        <v>5.0256926602632035E-2</v>
      </c>
      <c r="CB100" s="18">
        <f t="shared" si="245"/>
        <v>-17.67733194968266</v>
      </c>
      <c r="CC100" s="18">
        <f t="shared" si="245"/>
        <v>-1.4942382085148975</v>
      </c>
      <c r="CD100" s="18">
        <f t="shared" si="245"/>
        <v>-3.2361172123991033</v>
      </c>
      <c r="CE100" s="18">
        <f t="shared" si="246"/>
        <v>-3.6731120585074328</v>
      </c>
      <c r="CG100" s="18">
        <f t="shared" si="247"/>
        <v>-2.6589404639803638</v>
      </c>
      <c r="CH100" s="18">
        <f t="shared" si="248"/>
        <v>2.038388645749456</v>
      </c>
      <c r="CI100" s="18">
        <f t="shared" si="249"/>
        <v>0.13845411831039378</v>
      </c>
      <c r="CK100" t="str">
        <f t="shared" si="262"/>
        <v>62 Leisure, travel and related personal service occupations</v>
      </c>
      <c r="CL100" s="18">
        <f t="shared" si="250"/>
        <v>0.10390029738513995</v>
      </c>
      <c r="CM100" s="18">
        <f t="shared" si="250"/>
        <v>-15.27300214413766</v>
      </c>
      <c r="CN100" s="18">
        <f t="shared" si="250"/>
        <v>-6.4223318503753628</v>
      </c>
      <c r="CO100" s="18">
        <f t="shared" si="250"/>
        <v>-1.8625040231669443</v>
      </c>
      <c r="CP100" s="18">
        <f t="shared" si="251"/>
        <v>-4.1946989536566832</v>
      </c>
      <c r="CR100" s="18">
        <f t="shared" si="252"/>
        <v>-3.4066144818863497</v>
      </c>
      <c r="CS100" s="18">
        <f t="shared" si="253"/>
        <v>1.2482796315101075</v>
      </c>
      <c r="CT100" s="18">
        <f t="shared" si="254"/>
        <v>-1.4839828359938245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-1.6429046684871218</v>
      </c>
      <c r="C101" s="18">
        <f t="shared" si="210"/>
        <v>17.751085404697832</v>
      </c>
      <c r="D101" s="18">
        <f t="shared" si="210"/>
        <v>-0.60977634035952466</v>
      </c>
      <c r="E101" s="18">
        <f t="shared" si="210"/>
        <v>3.4183497275748653</v>
      </c>
      <c r="F101" s="18">
        <f t="shared" si="211"/>
        <v>2.9742661804655457</v>
      </c>
      <c r="H101" s="18">
        <f t="shared" si="212"/>
        <v>2.0578209771054734</v>
      </c>
      <c r="I101" s="18">
        <f t="shared" si="213"/>
        <v>3.2097636101233729</v>
      </c>
      <c r="J101" s="18">
        <f t="shared" si="214"/>
        <v>4.601258274431097</v>
      </c>
      <c r="L101" t="str">
        <f t="shared" si="255"/>
        <v>63 Community and civil enforcement occupations</v>
      </c>
      <c r="M101" s="18">
        <f t="shared" si="215"/>
        <v>-1.8759854271772958</v>
      </c>
      <c r="N101" s="18">
        <f t="shared" si="215"/>
        <v>44.585800014665303</v>
      </c>
      <c r="O101" s="18">
        <f t="shared" si="215"/>
        <v>-4.5137533303865833</v>
      </c>
      <c r="P101" s="18">
        <f t="shared" si="215"/>
        <v>3.7121918079279892</v>
      </c>
      <c r="Q101" s="18">
        <f t="shared" si="216"/>
        <v>3.1889023016367535</v>
      </c>
      <c r="S101" s="18">
        <f t="shared" si="217"/>
        <v>0.894342826029626</v>
      </c>
      <c r="T101" s="18">
        <f t="shared" si="218"/>
        <v>2.7264247052302126</v>
      </c>
      <c r="U101" s="18">
        <f t="shared" si="219"/>
        <v>3.3526309020764034</v>
      </c>
      <c r="W101" t="str">
        <f t="shared" si="256"/>
        <v>63 Community and civil enforcement occupations</v>
      </c>
      <c r="X101" s="18">
        <f t="shared" si="220"/>
        <v>0.2113373888824821</v>
      </c>
      <c r="Y101" s="18">
        <f t="shared" si="220"/>
        <v>7.2633928420619664</v>
      </c>
      <c r="Z101" s="18">
        <f t="shared" si="220"/>
        <v>0.12630113699274581</v>
      </c>
      <c r="AA101" s="18">
        <f t="shared" si="220"/>
        <v>2.0178939980200594</v>
      </c>
      <c r="AB101" s="18">
        <f t="shared" si="221"/>
        <v>1.7412914025625614</v>
      </c>
      <c r="AD101" s="18">
        <f t="shared" si="222"/>
        <v>1.3834253433647303</v>
      </c>
      <c r="AE101" s="18">
        <f t="shared" si="223"/>
        <v>3.4961252920152397</v>
      </c>
      <c r="AF101" s="18">
        <f t="shared" si="224"/>
        <v>4.3838761876540122</v>
      </c>
      <c r="AH101" t="str">
        <f t="shared" si="257"/>
        <v>63 Community and civil enforcement occupations</v>
      </c>
      <c r="AI101" s="18">
        <f t="shared" si="225"/>
        <v>-1.8934372691449375</v>
      </c>
      <c r="AJ101" s="18">
        <f t="shared" si="225"/>
        <v>27.297488139928518</v>
      </c>
      <c r="AK101" s="18">
        <f t="shared" si="225"/>
        <v>-5.5792414957310132</v>
      </c>
      <c r="AL101" s="18">
        <f t="shared" si="225"/>
        <v>1.7963516069931407</v>
      </c>
      <c r="AM101" s="18">
        <f t="shared" si="226"/>
        <v>0.83062562333020562</v>
      </c>
      <c r="AO101" s="18">
        <f t="shared" si="227"/>
        <v>-0.72406857703126715</v>
      </c>
      <c r="AP101" s="18">
        <f t="shared" si="228"/>
        <v>2.6627711391275177</v>
      </c>
      <c r="AQ101" s="18">
        <f t="shared" si="229"/>
        <v>2.1699908434075876</v>
      </c>
      <c r="AS101" t="str">
        <f t="shared" si="258"/>
        <v>63 Community and civil enforcement occupations</v>
      </c>
      <c r="AT101" s="18">
        <f t="shared" si="230"/>
        <v>-4.2066577271330008</v>
      </c>
      <c r="AU101" s="18">
        <f t="shared" si="230"/>
        <v>23.150532057456562</v>
      </c>
      <c r="AV101" s="18">
        <f t="shared" si="230"/>
        <v>-6.9943533700951077</v>
      </c>
      <c r="AW101" s="18">
        <f t="shared" si="230"/>
        <v>0.68757258101193042</v>
      </c>
      <c r="AX101" s="18">
        <f t="shared" si="231"/>
        <v>-0.534756771404854</v>
      </c>
      <c r="AZ101" s="18">
        <f t="shared" si="232"/>
        <v>-1.9410994859059061</v>
      </c>
      <c r="BA101" s="18">
        <f t="shared" si="233"/>
        <v>2.4555027068623669</v>
      </c>
      <c r="BB101" s="18">
        <f t="shared" si="234"/>
        <v>1.1332155626929019</v>
      </c>
      <c r="BD101" t="str">
        <f t="shared" si="259"/>
        <v>63 Community and civil enforcement occupations</v>
      </c>
      <c r="BE101" s="18">
        <f t="shared" si="235"/>
        <v>-11.302084615160723</v>
      </c>
      <c r="BF101" s="18">
        <f t="shared" si="235"/>
        <v>48.046128702025158</v>
      </c>
      <c r="BG101" s="18">
        <f t="shared" si="235"/>
        <v>-8.8273879412874017</v>
      </c>
      <c r="BH101" s="18">
        <f t="shared" si="235"/>
        <v>1.0518486569160324</v>
      </c>
      <c r="BI101" s="18">
        <f t="shared" si="236"/>
        <v>0.21843221278643465</v>
      </c>
      <c r="BK101" s="18">
        <f t="shared" si="237"/>
        <v>-2.354783106773739</v>
      </c>
      <c r="BL101" s="18">
        <f t="shared" si="238"/>
        <v>1.5717896874110959</v>
      </c>
      <c r="BM101" s="18">
        <f t="shared" si="239"/>
        <v>-0.25085868614107554</v>
      </c>
      <c r="BO101" t="str">
        <f t="shared" si="260"/>
        <v>63 Community and civil enforcement occupations</v>
      </c>
      <c r="BP101" s="18">
        <f t="shared" si="240"/>
        <v>-4.8299893005410048</v>
      </c>
      <c r="BQ101" s="18">
        <f t="shared" si="240"/>
        <v>17.835169725429068</v>
      </c>
      <c r="BR101" s="18">
        <f t="shared" si="240"/>
        <v>-6.8861632067727774</v>
      </c>
      <c r="BS101" s="18">
        <f t="shared" si="240"/>
        <v>-0.26180184152467811</v>
      </c>
      <c r="BT101" s="18">
        <f t="shared" si="241"/>
        <v>-1.3584071609509585</v>
      </c>
      <c r="BV101" s="18">
        <f t="shared" si="242"/>
        <v>-2.5206960365228515</v>
      </c>
      <c r="BW101" s="18">
        <f t="shared" si="243"/>
        <v>1.7633740657874153</v>
      </c>
      <c r="BX101" s="18">
        <f t="shared" si="244"/>
        <v>-0.12350312262517926</v>
      </c>
      <c r="BZ101" t="str">
        <f t="shared" si="261"/>
        <v>63 Community and civil enforcement occupations</v>
      </c>
      <c r="CA101" s="18">
        <f t="shared" si="245"/>
        <v>-6.2296016610683402</v>
      </c>
      <c r="CB101" s="18">
        <f t="shared" si="245"/>
        <v>17.438966356081309</v>
      </c>
      <c r="CC101" s="18">
        <f t="shared" si="245"/>
        <v>-5.8677371903627318</v>
      </c>
      <c r="CD101" s="18">
        <f t="shared" si="245"/>
        <v>-1.5985429672656037</v>
      </c>
      <c r="CE101" s="18">
        <f t="shared" si="246"/>
        <v>-1.8743604683644777</v>
      </c>
      <c r="CG101" s="18">
        <f t="shared" si="247"/>
        <v>-3.0426986860607963</v>
      </c>
      <c r="CH101" s="18">
        <f t="shared" si="248"/>
        <v>1.7281974769457698</v>
      </c>
      <c r="CI101" s="18">
        <f t="shared" si="249"/>
        <v>-0.53887738681085429</v>
      </c>
      <c r="CK101" t="str">
        <f t="shared" si="262"/>
        <v>63 Community and civil enforcement occupations</v>
      </c>
      <c r="CL101" s="18">
        <f t="shared" si="250"/>
        <v>-7.8144243139822045</v>
      </c>
      <c r="CM101" s="18">
        <f t="shared" si="250"/>
        <v>32.292024554886758</v>
      </c>
      <c r="CN101" s="18">
        <f t="shared" si="250"/>
        <v>-14.465884609329837</v>
      </c>
      <c r="CO101" s="18">
        <f t="shared" si="250"/>
        <v>-3.0917701688313759</v>
      </c>
      <c r="CP101" s="18">
        <f t="shared" si="251"/>
        <v>-4.9691050194759949</v>
      </c>
      <c r="CR101" s="18">
        <f t="shared" si="252"/>
        <v>-7.0419731975164375</v>
      </c>
      <c r="CS101" s="18">
        <f t="shared" si="253"/>
        <v>0.70045480635669843</v>
      </c>
      <c r="CT101" s="18">
        <f t="shared" si="254"/>
        <v>-5.2574967854197681</v>
      </c>
    </row>
    <row r="102" spans="1:98" x14ac:dyDescent="0.2">
      <c r="A102" t="str">
        <f t="shared" si="209"/>
        <v>71 Sales occupations</v>
      </c>
      <c r="B102" s="18">
        <f t="shared" si="210"/>
        <v>3.0940145478143277</v>
      </c>
      <c r="C102" s="18">
        <f t="shared" si="210"/>
        <v>-7.1544084655021933</v>
      </c>
      <c r="D102" s="18">
        <f t="shared" si="210"/>
        <v>2.5367441226393561</v>
      </c>
      <c r="E102" s="18">
        <f t="shared" si="210"/>
        <v>2.5818717024749693</v>
      </c>
      <c r="F102" s="18">
        <f t="shared" si="211"/>
        <v>1.9304797406302088</v>
      </c>
      <c r="H102" s="18">
        <f t="shared" si="212"/>
        <v>2.5668269694993251</v>
      </c>
      <c r="I102" s="18">
        <f t="shared" si="213"/>
        <v>3.1288946689109531</v>
      </c>
      <c r="J102" s="18">
        <f t="shared" si="214"/>
        <v>4.9019448556037348</v>
      </c>
      <c r="L102" t="str">
        <f t="shared" si="255"/>
        <v>71 Sales occupations</v>
      </c>
      <c r="M102" s="18">
        <f t="shared" si="215"/>
        <v>4.0734272181120357</v>
      </c>
      <c r="N102" s="18">
        <f t="shared" si="215"/>
        <v>10.137906542211361</v>
      </c>
      <c r="O102" s="18">
        <f t="shared" si="215"/>
        <v>3.8657858391365929</v>
      </c>
      <c r="P102" s="18">
        <f t="shared" si="215"/>
        <v>3.6674438213738059</v>
      </c>
      <c r="Q102" s="18">
        <f t="shared" si="216"/>
        <v>4.1226480690522926</v>
      </c>
      <c r="S102" s="18">
        <f t="shared" si="217"/>
        <v>3.7335157077878378</v>
      </c>
      <c r="T102" s="18">
        <f t="shared" si="218"/>
        <v>3.4296087077136717</v>
      </c>
      <c r="U102" s="18">
        <f t="shared" si="219"/>
        <v>5.9844509070596352</v>
      </c>
      <c r="W102" t="str">
        <f t="shared" si="256"/>
        <v>71 Sales occupations</v>
      </c>
      <c r="X102" s="18">
        <f t="shared" si="220"/>
        <v>2.33749071908953</v>
      </c>
      <c r="Y102" s="18">
        <f t="shared" si="220"/>
        <v>2.9892326739977326</v>
      </c>
      <c r="Z102" s="18">
        <f t="shared" si="220"/>
        <v>2.0512700459991651</v>
      </c>
      <c r="AA102" s="18">
        <f t="shared" si="220"/>
        <v>2.4027482147804591</v>
      </c>
      <c r="AB102" s="18">
        <f t="shared" si="221"/>
        <v>2.3292994217278151</v>
      </c>
      <c r="AD102" s="18">
        <f t="shared" si="222"/>
        <v>2.2854545264813231</v>
      </c>
      <c r="AE102" s="18">
        <f t="shared" si="223"/>
        <v>3.3145000029955352</v>
      </c>
      <c r="AF102" s="18">
        <f t="shared" si="224"/>
        <v>4.8483964388891243</v>
      </c>
      <c r="AH102" t="str">
        <f t="shared" si="257"/>
        <v>71 Sales occupations</v>
      </c>
      <c r="AI102" s="18">
        <f t="shared" si="225"/>
        <v>0.30964650890406009</v>
      </c>
      <c r="AJ102" s="18">
        <f t="shared" si="225"/>
        <v>3.7815792872704312</v>
      </c>
      <c r="AK102" s="18">
        <f t="shared" si="225"/>
        <v>0.89194803112284671</v>
      </c>
      <c r="AL102" s="18">
        <f t="shared" si="225"/>
        <v>1.8810718126700099</v>
      </c>
      <c r="AM102" s="18">
        <f t="shared" si="226"/>
        <v>1.6883303409441552</v>
      </c>
      <c r="AO102" s="18">
        <f t="shared" si="227"/>
        <v>1.5502910908138379</v>
      </c>
      <c r="AP102" s="18">
        <f t="shared" si="228"/>
        <v>3.1071631175929593</v>
      </c>
      <c r="AQ102" s="18">
        <f t="shared" si="229"/>
        <v>4.156462547303752</v>
      </c>
      <c r="AS102" t="str">
        <f t="shared" si="258"/>
        <v>71 Sales occupations</v>
      </c>
      <c r="AT102" s="18">
        <f t="shared" si="230"/>
        <v>-8.5438192352793596E-2</v>
      </c>
      <c r="AU102" s="18">
        <f t="shared" si="230"/>
        <v>2.2226287792374899</v>
      </c>
      <c r="AV102" s="18">
        <f t="shared" si="230"/>
        <v>0.20048625575785906</v>
      </c>
      <c r="AW102" s="18">
        <f t="shared" si="230"/>
        <v>1.8401502308956541</v>
      </c>
      <c r="AX102" s="18">
        <f t="shared" si="231"/>
        <v>1.3486356171964475</v>
      </c>
      <c r="AZ102" s="18">
        <f t="shared" si="232"/>
        <v>1.2906358068439427</v>
      </c>
      <c r="BA102" s="18">
        <f t="shared" si="233"/>
        <v>2.6791942150488524</v>
      </c>
      <c r="BB102" s="18">
        <f t="shared" si="234"/>
        <v>3.5961578380262926</v>
      </c>
      <c r="BD102" t="str">
        <f t="shared" si="259"/>
        <v>71 Sales occupations</v>
      </c>
      <c r="BE102" s="18">
        <f t="shared" si="235"/>
        <v>-1.3399143401407798</v>
      </c>
      <c r="BF102" s="18">
        <f t="shared" si="235"/>
        <v>9.9392725416764129</v>
      </c>
      <c r="BG102" s="18">
        <f t="shared" si="235"/>
        <v>-7.2369418376827532E-2</v>
      </c>
      <c r="BH102" s="18">
        <f t="shared" si="235"/>
        <v>0.41013319674036985</v>
      </c>
      <c r="BI102" s="18">
        <f t="shared" si="236"/>
        <v>0.82883864869773838</v>
      </c>
      <c r="BK102" s="18">
        <f t="shared" si="237"/>
        <v>0.24904068191229367</v>
      </c>
      <c r="BL102" s="18">
        <f t="shared" si="238"/>
        <v>2.4863054151335495</v>
      </c>
      <c r="BM102" s="18">
        <f t="shared" si="239"/>
        <v>2.6638312960167054</v>
      </c>
      <c r="BO102" t="str">
        <f t="shared" si="260"/>
        <v>71 Sales occupations</v>
      </c>
      <c r="BP102" s="18">
        <f t="shared" si="240"/>
        <v>-2.5958031135170812</v>
      </c>
      <c r="BQ102" s="18">
        <f t="shared" si="240"/>
        <v>-4.326085790704326</v>
      </c>
      <c r="BR102" s="18">
        <f t="shared" si="240"/>
        <v>-0.97130085508175812</v>
      </c>
      <c r="BS102" s="18">
        <f t="shared" si="240"/>
        <v>-1.9648665988217462</v>
      </c>
      <c r="BT102" s="18">
        <f t="shared" si="241"/>
        <v>-1.805192713707493</v>
      </c>
      <c r="BV102" s="18">
        <f t="shared" si="242"/>
        <v>-1.6347906027749826</v>
      </c>
      <c r="BW102" s="18">
        <f t="shared" si="243"/>
        <v>2.1865088174276792</v>
      </c>
      <c r="BX102" s="18">
        <f t="shared" si="244"/>
        <v>1.0187612652445166</v>
      </c>
      <c r="BZ102" t="str">
        <f t="shared" si="261"/>
        <v>71 Sales occupations</v>
      </c>
      <c r="CA102" s="18">
        <f t="shared" si="245"/>
        <v>-1.8666928482734435</v>
      </c>
      <c r="CB102" s="18">
        <f t="shared" si="245"/>
        <v>-12.003253867013331</v>
      </c>
      <c r="CC102" s="18">
        <f t="shared" si="245"/>
        <v>-2.5427333150420006</v>
      </c>
      <c r="CD102" s="18">
        <f t="shared" si="245"/>
        <v>-8.2816172510909887</v>
      </c>
      <c r="CE102" s="18">
        <f t="shared" si="246"/>
        <v>-6.7671732456066058</v>
      </c>
      <c r="CG102" s="18">
        <f t="shared" si="247"/>
        <v>-6.4072227779867985</v>
      </c>
      <c r="CH102" s="18">
        <f t="shared" si="248"/>
        <v>1.453308499586603</v>
      </c>
      <c r="CI102" s="18">
        <f t="shared" si="249"/>
        <v>-3.2204642926438987</v>
      </c>
      <c r="CK102" t="str">
        <f t="shared" si="262"/>
        <v>71 Sales occupations</v>
      </c>
      <c r="CL102" s="18">
        <f t="shared" si="250"/>
        <v>-0.75245474420566616</v>
      </c>
      <c r="CM102" s="18">
        <f t="shared" si="250"/>
        <v>-10.511876040766744</v>
      </c>
      <c r="CN102" s="18">
        <f t="shared" si="250"/>
        <v>-1.8821507279873084</v>
      </c>
      <c r="CO102" s="18">
        <f t="shared" si="250"/>
        <v>-1.7769323363252987</v>
      </c>
      <c r="CP102" s="18">
        <f t="shared" si="251"/>
        <v>-2.3797248218285993</v>
      </c>
      <c r="CR102" s="18">
        <f t="shared" si="252"/>
        <v>-1.8120176645503139</v>
      </c>
      <c r="CS102" s="18">
        <f t="shared" si="253"/>
        <v>1.2838785109956508</v>
      </c>
      <c r="CT102" s="18">
        <f t="shared" si="254"/>
        <v>-0.1960135471646085</v>
      </c>
    </row>
    <row r="103" spans="1:98" x14ac:dyDescent="0.2">
      <c r="A103" t="str">
        <f t="shared" si="209"/>
        <v>72 Customer service occupations</v>
      </c>
      <c r="B103" s="18">
        <f t="shared" si="210"/>
        <v>3.649995364670211</v>
      </c>
      <c r="C103" s="18">
        <f t="shared" si="210"/>
        <v>15.954435010454105</v>
      </c>
      <c r="D103" s="18">
        <f t="shared" si="210"/>
        <v>6.2328434294624868</v>
      </c>
      <c r="E103" s="18">
        <f t="shared" si="210"/>
        <v>2.9278710511992934</v>
      </c>
      <c r="F103" s="18">
        <f t="shared" si="211"/>
        <v>4.7265883460251956</v>
      </c>
      <c r="H103" s="18">
        <f t="shared" si="212"/>
        <v>4.0179431930159382</v>
      </c>
      <c r="I103" s="18">
        <f t="shared" si="213"/>
        <v>3.4435839519154854</v>
      </c>
      <c r="J103" s="18">
        <f t="shared" si="214"/>
        <v>6.2058113754969391</v>
      </c>
      <c r="L103" t="str">
        <f t="shared" si="255"/>
        <v>72 Customer service occupations</v>
      </c>
      <c r="M103" s="18">
        <f t="shared" si="215"/>
        <v>5.751268588124181</v>
      </c>
      <c r="N103" s="18">
        <f t="shared" si="215"/>
        <v>4.8865174667878764</v>
      </c>
      <c r="O103" s="18">
        <f t="shared" si="215"/>
        <v>5.1891332135058477</v>
      </c>
      <c r="P103" s="18">
        <f t="shared" si="215"/>
        <v>2.9163952606130472</v>
      </c>
      <c r="Q103" s="18">
        <f t="shared" si="216"/>
        <v>3.744177504228019</v>
      </c>
      <c r="S103" s="18">
        <f t="shared" si="217"/>
        <v>3.6684653762988351</v>
      </c>
      <c r="T103" s="18">
        <f t="shared" si="218"/>
        <v>3.5193268830233215</v>
      </c>
      <c r="U103" s="18">
        <f t="shared" si="219"/>
        <v>6.0006242339301963</v>
      </c>
      <c r="W103" t="str">
        <f t="shared" si="256"/>
        <v>72 Customer service occupations</v>
      </c>
      <c r="X103" s="18">
        <f t="shared" si="220"/>
        <v>2.8143385321391712</v>
      </c>
      <c r="Y103" s="18">
        <f t="shared" si="220"/>
        <v>2.5374042255497775</v>
      </c>
      <c r="Z103" s="18">
        <f t="shared" si="220"/>
        <v>3.4524972948832167</v>
      </c>
      <c r="AA103" s="18">
        <f t="shared" si="220"/>
        <v>2.5734202525931504</v>
      </c>
      <c r="AB103" s="18">
        <f t="shared" si="221"/>
        <v>2.8450690190863881</v>
      </c>
      <c r="AD103" s="18">
        <f t="shared" si="222"/>
        <v>2.8656127979138635</v>
      </c>
      <c r="AE103" s="18">
        <f t="shared" si="223"/>
        <v>3.3703141570905482</v>
      </c>
      <c r="AF103" s="18">
        <f t="shared" si="224"/>
        <v>5.3066597305265084</v>
      </c>
      <c r="AH103" t="str">
        <f t="shared" si="257"/>
        <v>72 Customer service occupations</v>
      </c>
      <c r="AI103" s="18">
        <f t="shared" si="225"/>
        <v>4.4619484756063477</v>
      </c>
      <c r="AJ103" s="18">
        <f t="shared" si="225"/>
        <v>10.230341834096723</v>
      </c>
      <c r="AK103" s="18">
        <f t="shared" si="225"/>
        <v>3.2749387271834962</v>
      </c>
      <c r="AL103" s="18">
        <f t="shared" si="225"/>
        <v>2.0352018096411628</v>
      </c>
      <c r="AM103" s="18">
        <f t="shared" si="226"/>
        <v>2.9167374210748775</v>
      </c>
      <c r="AO103" s="18">
        <f t="shared" si="227"/>
        <v>2.4467849981119283</v>
      </c>
      <c r="AP103" s="18">
        <f t="shared" si="228"/>
        <v>3.495435340069597</v>
      </c>
      <c r="AQ103" s="18">
        <f t="shared" si="229"/>
        <v>5.1082195956731358</v>
      </c>
      <c r="AS103" t="str">
        <f t="shared" si="258"/>
        <v>72 Customer service occupations</v>
      </c>
      <c r="AT103" s="18">
        <f t="shared" si="230"/>
        <v>2.5593075638113971</v>
      </c>
      <c r="AU103" s="18">
        <f t="shared" si="230"/>
        <v>2.4456681423412174</v>
      </c>
      <c r="AV103" s="18">
        <f t="shared" si="230"/>
        <v>2.2365125455914514</v>
      </c>
      <c r="AW103" s="18">
        <f t="shared" si="230"/>
        <v>1.2427205706587507</v>
      </c>
      <c r="AX103" s="18">
        <f t="shared" si="231"/>
        <v>1.6272356550366407</v>
      </c>
      <c r="AZ103" s="18">
        <f t="shared" si="232"/>
        <v>1.5729065460515113</v>
      </c>
      <c r="BA103" s="18">
        <f t="shared" si="233"/>
        <v>3.0509110690937868</v>
      </c>
      <c r="BB103" s="18">
        <f t="shared" si="234"/>
        <v>4.1236447193690351</v>
      </c>
      <c r="BD103" t="str">
        <f t="shared" si="259"/>
        <v>72 Customer service occupations</v>
      </c>
      <c r="BE103" s="18">
        <f t="shared" si="235"/>
        <v>-1.216525065687013</v>
      </c>
      <c r="BF103" s="18">
        <f t="shared" si="235"/>
        <v>7.2268865726208498</v>
      </c>
      <c r="BG103" s="18">
        <f t="shared" si="235"/>
        <v>0.66908019472209368</v>
      </c>
      <c r="BH103" s="18">
        <f t="shared" si="235"/>
        <v>0.63185218215870975</v>
      </c>
      <c r="BI103" s="18">
        <f t="shared" si="236"/>
        <v>1.0435692493675264</v>
      </c>
      <c r="BK103" s="18">
        <f t="shared" si="237"/>
        <v>0.64425998974659837</v>
      </c>
      <c r="BL103" s="18">
        <f t="shared" si="238"/>
        <v>2.5908464688019217</v>
      </c>
      <c r="BM103" s="18">
        <f t="shared" si="239"/>
        <v>3.0475633226933141</v>
      </c>
      <c r="BO103" t="str">
        <f t="shared" si="260"/>
        <v>72 Customer service occupations</v>
      </c>
      <c r="BP103" s="18">
        <f t="shared" si="240"/>
        <v>-0.64154627364855221</v>
      </c>
      <c r="BQ103" s="18">
        <f t="shared" si="240"/>
        <v>-2.6158673307717706</v>
      </c>
      <c r="BR103" s="18">
        <f t="shared" si="240"/>
        <v>1.3647194261314555</v>
      </c>
      <c r="BS103" s="18">
        <f t="shared" si="240"/>
        <v>-0.6447692646564307</v>
      </c>
      <c r="BT103" s="18">
        <f t="shared" si="241"/>
        <v>-0.14625566510004795</v>
      </c>
      <c r="BV103" s="18">
        <f t="shared" si="242"/>
        <v>2.0594532752560291E-2</v>
      </c>
      <c r="BW103" s="18">
        <f t="shared" si="243"/>
        <v>2.5890684302857236</v>
      </c>
      <c r="BX103" s="18">
        <f t="shared" si="244"/>
        <v>2.6034741841200137</v>
      </c>
      <c r="BZ103" t="str">
        <f t="shared" si="261"/>
        <v>72 Customer service occupations</v>
      </c>
      <c r="CA103" s="18">
        <f t="shared" si="245"/>
        <v>-2.3725714128673636</v>
      </c>
      <c r="CB103" s="18">
        <f t="shared" si="245"/>
        <v>-9.0561989244559946</v>
      </c>
      <c r="CC103" s="18">
        <f t="shared" si="245"/>
        <v>0.43396949265281926</v>
      </c>
      <c r="CD103" s="18">
        <f t="shared" si="245"/>
        <v>-1.0226557146161386</v>
      </c>
      <c r="CE103" s="18">
        <f t="shared" si="246"/>
        <v>-1.0943985874424578</v>
      </c>
      <c r="CG103" s="18">
        <f t="shared" si="247"/>
        <v>-0.53947655986981147</v>
      </c>
      <c r="CH103" s="18">
        <f t="shared" si="248"/>
        <v>1.8838548824908985</v>
      </c>
      <c r="CI103" s="18">
        <f t="shared" si="249"/>
        <v>1.4723174628260782</v>
      </c>
      <c r="CK103" t="str">
        <f t="shared" si="262"/>
        <v>72 Customer service occupations</v>
      </c>
      <c r="CL103" s="18">
        <f t="shared" si="250"/>
        <v>7.4821757760220375</v>
      </c>
      <c r="CM103" s="18">
        <f t="shared" si="250"/>
        <v>-0.39363814542463516</v>
      </c>
      <c r="CN103" s="18">
        <f t="shared" si="250"/>
        <v>7.1726851354671162</v>
      </c>
      <c r="CO103" s="18">
        <f t="shared" si="250"/>
        <v>3.2399790036705456</v>
      </c>
      <c r="CP103" s="18">
        <f t="shared" si="251"/>
        <v>4.2195442098110103</v>
      </c>
      <c r="CR103" s="18">
        <f t="shared" si="252"/>
        <v>4.5345792685600239</v>
      </c>
      <c r="CS103" s="18">
        <f t="shared" si="253"/>
        <v>2.4968920590250354</v>
      </c>
      <c r="CT103" s="18">
        <f t="shared" si="254"/>
        <v>5.9881723594261027</v>
      </c>
    </row>
    <row r="104" spans="1:98" x14ac:dyDescent="0.2">
      <c r="A104" t="str">
        <f t="shared" si="209"/>
        <v>81 Process, plant and machine operatives</v>
      </c>
      <c r="B104" s="18">
        <f t="shared" si="210"/>
        <v>6.3974446125699247</v>
      </c>
      <c r="C104" s="18">
        <f t="shared" si="210"/>
        <v>-5.3175173661281327</v>
      </c>
      <c r="D104" s="18">
        <f t="shared" si="210"/>
        <v>4.9678963304342849</v>
      </c>
      <c r="E104" s="18">
        <f t="shared" si="210"/>
        <v>3.9984360715986655</v>
      </c>
      <c r="F104" s="18">
        <f t="shared" si="211"/>
        <v>3.6904506111965052</v>
      </c>
      <c r="H104" s="18">
        <f t="shared" si="212"/>
        <v>4.3205905275693235</v>
      </c>
      <c r="I104" s="18">
        <f t="shared" si="213"/>
        <v>3.7505385680502323</v>
      </c>
      <c r="J104" s="18">
        <f t="shared" si="214"/>
        <v>6.6406453540529986</v>
      </c>
      <c r="L104" t="str">
        <f t="shared" si="255"/>
        <v>81 Process, plant and machine operatives</v>
      </c>
      <c r="M104" s="18">
        <f t="shared" si="215"/>
        <v>5.6399167231795833</v>
      </c>
      <c r="N104" s="18">
        <f t="shared" si="215"/>
        <v>0.61914022901614629</v>
      </c>
      <c r="O104" s="18">
        <f t="shared" si="215"/>
        <v>7.0178593545607404</v>
      </c>
      <c r="P104" s="18">
        <f t="shared" si="215"/>
        <v>4.4268708803544277</v>
      </c>
      <c r="Q104" s="18">
        <f t="shared" si="216"/>
        <v>4.9857328615914298</v>
      </c>
      <c r="S104" s="18">
        <f t="shared" si="217"/>
        <v>5.2834876382705787</v>
      </c>
      <c r="T104" s="18">
        <f t="shared" si="218"/>
        <v>3.8007324112346641</v>
      </c>
      <c r="U104" s="18">
        <f t="shared" si="219"/>
        <v>7.3920073963039457</v>
      </c>
      <c r="W104" t="str">
        <f t="shared" si="256"/>
        <v>81 Process, plant and machine operatives</v>
      </c>
      <c r="X104" s="18">
        <f t="shared" si="220"/>
        <v>0.8448524417296488</v>
      </c>
      <c r="Y104" s="18">
        <f t="shared" si="220"/>
        <v>-6.5967833814905337</v>
      </c>
      <c r="Z104" s="18">
        <f t="shared" si="220"/>
        <v>7.9698343504156277</v>
      </c>
      <c r="AA104" s="18">
        <f t="shared" si="220"/>
        <v>4.2395207143820057</v>
      </c>
      <c r="AB104" s="18">
        <f t="shared" si="221"/>
        <v>4.6706398866263266</v>
      </c>
      <c r="AD104" s="18">
        <f t="shared" si="222"/>
        <v>5.4684140762579547</v>
      </c>
      <c r="AE104" s="18">
        <f t="shared" si="223"/>
        <v>4.0535613718605701</v>
      </c>
      <c r="AF104" s="18">
        <f t="shared" si="224"/>
        <v>7.6878212564352566</v>
      </c>
      <c r="AH104" t="str">
        <f t="shared" si="257"/>
        <v>81 Process, plant and machine operatives</v>
      </c>
      <c r="AI104" s="18">
        <f t="shared" si="225"/>
        <v>2.8396358857974535</v>
      </c>
      <c r="AJ104" s="18">
        <f t="shared" si="225"/>
        <v>-4.0539958772348612</v>
      </c>
      <c r="AK104" s="18">
        <f t="shared" si="225"/>
        <v>7.2827441653416036</v>
      </c>
      <c r="AL104" s="18">
        <f t="shared" si="225"/>
        <v>4.5854189168757831</v>
      </c>
      <c r="AM104" s="18">
        <f t="shared" si="226"/>
        <v>4.8544167899522206</v>
      </c>
      <c r="AO104" s="18">
        <f t="shared" si="227"/>
        <v>5.4769066856666271</v>
      </c>
      <c r="AP104" s="18">
        <f t="shared" si="228"/>
        <v>3.9764772315118657</v>
      </c>
      <c r="AQ104" s="18">
        <f t="shared" si="229"/>
        <v>7.6466376942406766</v>
      </c>
      <c r="AS104" t="str">
        <f t="shared" si="258"/>
        <v>81 Process, plant and machine operatives</v>
      </c>
      <c r="AT104" s="18">
        <f t="shared" si="230"/>
        <v>2.3646494116603023</v>
      </c>
      <c r="AU104" s="18">
        <f t="shared" si="230"/>
        <v>-6.6573581345363504</v>
      </c>
      <c r="AV104" s="18">
        <f t="shared" si="230"/>
        <v>3.8351185243524544</v>
      </c>
      <c r="AW104" s="18">
        <f t="shared" si="230"/>
        <v>2.4764338117146067</v>
      </c>
      <c r="AX104" s="18">
        <f t="shared" si="231"/>
        <v>2.3004607916525588</v>
      </c>
      <c r="AZ104" s="18">
        <f t="shared" si="232"/>
        <v>2.9273417597324158</v>
      </c>
      <c r="BA104" s="18">
        <f t="shared" si="233"/>
        <v>3.280343099635763</v>
      </c>
      <c r="BB104" s="18">
        <f t="shared" si="234"/>
        <v>5.2822960120473494</v>
      </c>
      <c r="BD104" t="str">
        <f t="shared" si="259"/>
        <v>81 Process, plant and machine operatives</v>
      </c>
      <c r="BE104" s="18">
        <f t="shared" si="235"/>
        <v>-0.3914973465539151</v>
      </c>
      <c r="BF104" s="18">
        <f t="shared" si="235"/>
        <v>-3.6120366226085387</v>
      </c>
      <c r="BG104" s="18">
        <f t="shared" si="235"/>
        <v>2.3607358566290593</v>
      </c>
      <c r="BH104" s="18">
        <f t="shared" si="235"/>
        <v>0.97540461814242807</v>
      </c>
      <c r="BI104" s="18">
        <f t="shared" si="236"/>
        <v>1.1120379516218248</v>
      </c>
      <c r="BK104" s="18">
        <f t="shared" si="237"/>
        <v>1.4350858654735177</v>
      </c>
      <c r="BL104" s="18">
        <f t="shared" si="238"/>
        <v>2.3700695665924032</v>
      </c>
      <c r="BM104" s="18">
        <f t="shared" si="239"/>
        <v>3.4335832257058829</v>
      </c>
      <c r="BO104" t="str">
        <f t="shared" si="260"/>
        <v>81 Process, plant and machine operatives</v>
      </c>
      <c r="BP104" s="18">
        <f t="shared" si="240"/>
        <v>2.3279735753959807</v>
      </c>
      <c r="BQ104" s="18">
        <f t="shared" si="240"/>
        <v>-17.478996665737899</v>
      </c>
      <c r="BR104" s="18">
        <f t="shared" si="240"/>
        <v>2.2593804102430282</v>
      </c>
      <c r="BS104" s="18">
        <f t="shared" si="240"/>
        <v>-0.79239354796503125</v>
      </c>
      <c r="BT104" s="18">
        <f t="shared" si="241"/>
        <v>-0.99477271800251232</v>
      </c>
      <c r="BV104" s="18">
        <f t="shared" si="242"/>
        <v>0.21460833122028955</v>
      </c>
      <c r="BW104" s="18">
        <f t="shared" si="243"/>
        <v>2.32169441583856</v>
      </c>
      <c r="BX104" s="18">
        <f t="shared" si="244"/>
        <v>2.4780035439164294</v>
      </c>
      <c r="BZ104" t="str">
        <f t="shared" si="261"/>
        <v>81 Process, plant and machine operatives</v>
      </c>
      <c r="CA104" s="18">
        <f t="shared" si="245"/>
        <v>-3.9550335135139059</v>
      </c>
      <c r="CB104" s="18">
        <f t="shared" si="245"/>
        <v>-13.97224846518348</v>
      </c>
      <c r="CC104" s="18">
        <f t="shared" si="245"/>
        <v>-0.80171066821804748</v>
      </c>
      <c r="CD104" s="18">
        <f t="shared" si="245"/>
        <v>-7.8671075004131064</v>
      </c>
      <c r="CE104" s="18">
        <f t="shared" si="246"/>
        <v>-6.1181456579068483</v>
      </c>
      <c r="CG104" s="18">
        <f t="shared" si="247"/>
        <v>-5.5697372125179001</v>
      </c>
      <c r="CH104" s="18">
        <f t="shared" si="248"/>
        <v>1.5351292781825121</v>
      </c>
      <c r="CI104" s="18">
        <f t="shared" si="249"/>
        <v>-2.53776172106015</v>
      </c>
      <c r="CK104" t="str">
        <f t="shared" si="262"/>
        <v>81 Process, plant and machine operatives</v>
      </c>
      <c r="CL104" s="18">
        <f t="shared" si="250"/>
        <v>-4.2694430499019003</v>
      </c>
      <c r="CM104" s="18">
        <f t="shared" si="250"/>
        <v>-19.581406337422504</v>
      </c>
      <c r="CN104" s="18">
        <f t="shared" si="250"/>
        <v>-10.865969634463724</v>
      </c>
      <c r="CO104" s="18">
        <f t="shared" si="250"/>
        <v>-4.602701172963453</v>
      </c>
      <c r="CP104" s="18">
        <f t="shared" si="251"/>
        <v>-7.5975607542600692</v>
      </c>
      <c r="CR104" s="18">
        <f t="shared" si="252"/>
        <v>-6.7378907558129031</v>
      </c>
      <c r="CS104" s="18">
        <f t="shared" si="253"/>
        <v>0.77622522693232554</v>
      </c>
      <c r="CT104" s="18">
        <f t="shared" si="254"/>
        <v>-4.8525207509725776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7.8401587113078097</v>
      </c>
      <c r="C105" s="18">
        <f t="shared" si="210"/>
        <v>-6.4454355569199873</v>
      </c>
      <c r="D105" s="18">
        <f t="shared" si="210"/>
        <v>4.6544616335467026</v>
      </c>
      <c r="E105" s="18">
        <f t="shared" si="210"/>
        <v>3.103693254806239</v>
      </c>
      <c r="F105" s="18">
        <f t="shared" si="211"/>
        <v>2.9585094336439521</v>
      </c>
      <c r="H105" s="18">
        <f t="shared" si="212"/>
        <v>3.6180458341678268</v>
      </c>
      <c r="I105" s="18">
        <f t="shared" si="213"/>
        <v>4.3736690623799035</v>
      </c>
      <c r="J105" s="18">
        <f t="shared" si="214"/>
        <v>6.5902445266672549</v>
      </c>
      <c r="L105" t="str">
        <f t="shared" si="255"/>
        <v>82 Transport and mobile machine drivers and operatives</v>
      </c>
      <c r="M105" s="18">
        <f t="shared" si="215"/>
        <v>8.3335128412462147</v>
      </c>
      <c r="N105" s="18">
        <f t="shared" si="215"/>
        <v>-2.0031212862798076</v>
      </c>
      <c r="O105" s="18">
        <f t="shared" si="215"/>
        <v>2.8854012019735142</v>
      </c>
      <c r="P105" s="18">
        <f t="shared" si="215"/>
        <v>3.2348039836505027</v>
      </c>
      <c r="Q105" s="18">
        <f t="shared" si="216"/>
        <v>2.7904221627102599</v>
      </c>
      <c r="S105" s="18">
        <f t="shared" si="217"/>
        <v>3.1182047455516004</v>
      </c>
      <c r="T105" s="18">
        <f t="shared" si="218"/>
        <v>4.0644304581328505</v>
      </c>
      <c r="U105" s="18">
        <f t="shared" si="219"/>
        <v>6.0182515733973263</v>
      </c>
      <c r="W105" t="str">
        <f t="shared" si="256"/>
        <v>82 Transport and mobile machine drivers and operatives</v>
      </c>
      <c r="X105" s="18">
        <f t="shared" si="220"/>
        <v>6.5735334443341564</v>
      </c>
      <c r="Y105" s="18">
        <f t="shared" si="220"/>
        <v>-11.494067204807568</v>
      </c>
      <c r="Z105" s="18">
        <f t="shared" si="220"/>
        <v>1.9971864095211345</v>
      </c>
      <c r="AA105" s="18">
        <f t="shared" si="220"/>
        <v>3.0388887987879087</v>
      </c>
      <c r="AB105" s="18">
        <f t="shared" si="221"/>
        <v>1.7408386039935442</v>
      </c>
      <c r="AD105" s="18">
        <f t="shared" si="222"/>
        <v>2.6904778964831344</v>
      </c>
      <c r="AE105" s="18">
        <f t="shared" si="223"/>
        <v>4.0454710396909288</v>
      </c>
      <c r="AF105" s="18">
        <f t="shared" si="224"/>
        <v>5.715878389344109</v>
      </c>
      <c r="AH105" t="str">
        <f t="shared" si="257"/>
        <v>82 Transport and mobile machine drivers and operatives</v>
      </c>
      <c r="AI105" s="18">
        <f t="shared" si="225"/>
        <v>6.6816842112880748</v>
      </c>
      <c r="AJ105" s="18">
        <f t="shared" si="225"/>
        <v>-11.367776512378535</v>
      </c>
      <c r="AK105" s="18">
        <f t="shared" si="225"/>
        <v>2.1189536108147333</v>
      </c>
      <c r="AL105" s="18">
        <f t="shared" si="225"/>
        <v>2.0706926779132662</v>
      </c>
      <c r="AM105" s="18">
        <f t="shared" si="226"/>
        <v>1.189017191286923</v>
      </c>
      <c r="AO105" s="18">
        <f t="shared" si="227"/>
        <v>2.0867771208048724</v>
      </c>
      <c r="AP105" s="18">
        <f t="shared" si="228"/>
        <v>3.970914787495472</v>
      </c>
      <c r="AQ105" s="18">
        <f t="shared" si="229"/>
        <v>5.2569127805466964</v>
      </c>
      <c r="AS105" t="str">
        <f t="shared" si="258"/>
        <v>82 Transport and mobile machine drivers and operatives</v>
      </c>
      <c r="AT105" s="18">
        <f t="shared" si="230"/>
        <v>5.6870652441862291</v>
      </c>
      <c r="AU105" s="18">
        <f t="shared" si="230"/>
        <v>-5.9279018084937292</v>
      </c>
      <c r="AV105" s="18">
        <f t="shared" si="230"/>
        <v>0.95704661980200445</v>
      </c>
      <c r="AW105" s="18">
        <f t="shared" si="230"/>
        <v>1.5131243037486586</v>
      </c>
      <c r="AX105" s="18">
        <f t="shared" si="231"/>
        <v>0.85800480074071928</v>
      </c>
      <c r="AZ105" s="18">
        <f t="shared" si="232"/>
        <v>1.3274255828398474</v>
      </c>
      <c r="BA105" s="18">
        <f t="shared" si="233"/>
        <v>3.7903300469124712</v>
      </c>
      <c r="BB105" s="18">
        <f t="shared" si="234"/>
        <v>4.609648707109848</v>
      </c>
      <c r="BD105" t="str">
        <f t="shared" si="259"/>
        <v>82 Transport and mobile machine drivers and operatives</v>
      </c>
      <c r="BE105" s="18">
        <f t="shared" si="235"/>
        <v>1.2231096762644666</v>
      </c>
      <c r="BF105" s="18">
        <f t="shared" si="235"/>
        <v>-5.8277878584524494</v>
      </c>
      <c r="BG105" s="18">
        <f t="shared" si="235"/>
        <v>1.1764241962491706</v>
      </c>
      <c r="BH105" s="18">
        <f t="shared" si="235"/>
        <v>1.0329288725290819</v>
      </c>
      <c r="BI105" s="18">
        <f t="shared" si="236"/>
        <v>0.63447891865675565</v>
      </c>
      <c r="BK105" s="18">
        <f t="shared" si="237"/>
        <v>1.0807380200723138</v>
      </c>
      <c r="BL105" s="18">
        <f t="shared" si="238"/>
        <v>2.9843827063152251</v>
      </c>
      <c r="BM105" s="18">
        <f t="shared" si="239"/>
        <v>3.7193120673609137</v>
      </c>
      <c r="BO105" t="str">
        <f t="shared" si="260"/>
        <v>82 Transport and mobile machine drivers and operatives</v>
      </c>
      <c r="BP105" s="18">
        <f t="shared" si="240"/>
        <v>3.9430198153702634</v>
      </c>
      <c r="BQ105" s="18">
        <f t="shared" si="240"/>
        <v>-21.964433167511988</v>
      </c>
      <c r="BR105" s="18">
        <f t="shared" si="240"/>
        <v>0.48086504258944007</v>
      </c>
      <c r="BS105" s="18">
        <f t="shared" si="240"/>
        <v>-0.5869538135688801</v>
      </c>
      <c r="BT105" s="18">
        <f t="shared" si="241"/>
        <v>-1.7525127187861145</v>
      </c>
      <c r="BV105" s="18">
        <f t="shared" si="242"/>
        <v>-0.23228105434707214</v>
      </c>
      <c r="BW105" s="18">
        <f t="shared" si="243"/>
        <v>2.9004637513538656</v>
      </c>
      <c r="BX105" s="18">
        <f t="shared" si="244"/>
        <v>2.7456925570835455</v>
      </c>
      <c r="BZ105" t="str">
        <f t="shared" si="261"/>
        <v>82 Transport and mobile machine drivers and operatives</v>
      </c>
      <c r="CA105" s="18">
        <f t="shared" si="245"/>
        <v>-2.6171101807046737</v>
      </c>
      <c r="CB105" s="18">
        <f t="shared" si="245"/>
        <v>-22.334156071327314</v>
      </c>
      <c r="CC105" s="18">
        <f t="shared" si="245"/>
        <v>-1.343625304991336</v>
      </c>
      <c r="CD105" s="18">
        <f t="shared" si="245"/>
        <v>-2.864826361419115</v>
      </c>
      <c r="CE105" s="18">
        <f t="shared" si="246"/>
        <v>-3.7471018669583245</v>
      </c>
      <c r="CG105" s="18">
        <f t="shared" si="247"/>
        <v>-2.3603835520530358</v>
      </c>
      <c r="CH105" s="18">
        <f t="shared" si="248"/>
        <v>2.2083249233430857</v>
      </c>
      <c r="CI105" s="18">
        <f t="shared" si="249"/>
        <v>0.55495699905450113</v>
      </c>
      <c r="CK105" t="str">
        <f t="shared" si="262"/>
        <v>82 Transport and mobile machine drivers and operatives</v>
      </c>
      <c r="CL105" s="18">
        <f t="shared" si="250"/>
        <v>4.2938404621988946</v>
      </c>
      <c r="CM105" s="18">
        <f t="shared" si="250"/>
        <v>-19.797839841919551</v>
      </c>
      <c r="CN105" s="18">
        <f t="shared" si="250"/>
        <v>-0.13999039788240575</v>
      </c>
      <c r="CO105" s="18">
        <f t="shared" si="250"/>
        <v>-2.8719207942291991</v>
      </c>
      <c r="CP105" s="18">
        <f t="shared" si="251"/>
        <v>-3.1918311633473806</v>
      </c>
      <c r="CR105" s="18">
        <f t="shared" si="252"/>
        <v>-1.9696842825535521</v>
      </c>
      <c r="CS105" s="18">
        <f t="shared" si="253"/>
        <v>1.9669658966259052</v>
      </c>
      <c r="CT105" s="18">
        <f t="shared" si="254"/>
        <v>0.52275462119519833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-6.092096759982935</v>
      </c>
      <c r="C106" s="18">
        <f t="shared" si="210"/>
        <v>1.0455959244399571</v>
      </c>
      <c r="D106" s="18">
        <f t="shared" si="210"/>
        <v>35.783271459315522</v>
      </c>
      <c r="E106" s="18">
        <f t="shared" si="210"/>
        <v>4.5316960878876822</v>
      </c>
      <c r="F106" s="18">
        <f t="shared" si="211"/>
        <v>13.194882712301448</v>
      </c>
      <c r="H106" s="18">
        <f t="shared" si="212"/>
        <v>14.054936599026856</v>
      </c>
      <c r="I106" s="18">
        <f t="shared" si="213"/>
        <v>10.865107880740798</v>
      </c>
      <c r="J106" s="18">
        <f t="shared" si="214"/>
        <v>17.254466503310219</v>
      </c>
      <c r="L106" t="str">
        <f t="shared" si="255"/>
        <v>91 Elementary trades and related occupations</v>
      </c>
      <c r="M106" s="18">
        <f t="shared" si="215"/>
        <v>5.2176013075475369</v>
      </c>
      <c r="N106" s="18">
        <f t="shared" si="215"/>
        <v>-7.17910200488957</v>
      </c>
      <c r="O106" s="18">
        <f t="shared" si="215"/>
        <v>15.77547254025693</v>
      </c>
      <c r="P106" s="18">
        <f t="shared" si="215"/>
        <v>5.1523583428567665</v>
      </c>
      <c r="Q106" s="18">
        <f t="shared" si="216"/>
        <v>7.521402823225487</v>
      </c>
      <c r="S106" s="18">
        <f t="shared" si="217"/>
        <v>8.580423788419278</v>
      </c>
      <c r="T106" s="18">
        <f t="shared" si="218"/>
        <v>5.7623147150432041</v>
      </c>
      <c r="U106" s="18">
        <f t="shared" si="219"/>
        <v>10.954015202070689</v>
      </c>
      <c r="W106" t="str">
        <f t="shared" si="256"/>
        <v>91 Elementary trades and related occupations</v>
      </c>
      <c r="X106" s="18">
        <f t="shared" si="220"/>
        <v>0.73284213033661949</v>
      </c>
      <c r="Y106" s="18">
        <f t="shared" si="220"/>
        <v>-12.964591384500313</v>
      </c>
      <c r="Z106" s="18">
        <f t="shared" si="220"/>
        <v>20.519241505186201</v>
      </c>
      <c r="AA106" s="18">
        <f t="shared" si="220"/>
        <v>3.5903919984567212</v>
      </c>
      <c r="AB106" s="18">
        <f t="shared" si="221"/>
        <v>7.4325274156229248</v>
      </c>
      <c r="AD106" s="18">
        <f t="shared" si="222"/>
        <v>8.9511405289329318</v>
      </c>
      <c r="AE106" s="18">
        <f t="shared" si="223"/>
        <v>6.8844385221621396</v>
      </c>
      <c r="AF106" s="18">
        <f t="shared" si="224"/>
        <v>11.805548028183811</v>
      </c>
      <c r="AH106" t="str">
        <f t="shared" si="257"/>
        <v>91 Elementary trades and related occupations</v>
      </c>
      <c r="AI106" s="18">
        <f t="shared" si="225"/>
        <v>2.051587829297663</v>
      </c>
      <c r="AJ106" s="18">
        <f t="shared" si="225"/>
        <v>-16.447001301231357</v>
      </c>
      <c r="AK106" s="18">
        <f t="shared" si="225"/>
        <v>18.647729893543065</v>
      </c>
      <c r="AL106" s="18">
        <f t="shared" si="225"/>
        <v>3.787741019912394</v>
      </c>
      <c r="AM106" s="18">
        <f t="shared" si="226"/>
        <v>6.7628079629482585</v>
      </c>
      <c r="AO106" s="18">
        <f t="shared" si="227"/>
        <v>8.5218488416135116</v>
      </c>
      <c r="AP106" s="18">
        <f t="shared" si="228"/>
        <v>6.5407071393190241</v>
      </c>
      <c r="AQ106" s="18">
        <f t="shared" si="229"/>
        <v>11.321387220731371</v>
      </c>
      <c r="AS106" t="str">
        <f t="shared" si="258"/>
        <v>91 Elementary trades and related occupations</v>
      </c>
      <c r="AT106" s="18">
        <f t="shared" si="230"/>
        <v>-0.62062313395857549</v>
      </c>
      <c r="AU106" s="18">
        <f t="shared" si="230"/>
        <v>0.63732759917929371</v>
      </c>
      <c r="AV106" s="18">
        <f t="shared" si="230"/>
        <v>18.437094658903131</v>
      </c>
      <c r="AW106" s="18">
        <f t="shared" si="230"/>
        <v>3.1337646218210002</v>
      </c>
      <c r="AX106" s="18">
        <f t="shared" si="231"/>
        <v>7.5258558842991707</v>
      </c>
      <c r="AZ106" s="18">
        <f t="shared" si="232"/>
        <v>8.0015103590375567</v>
      </c>
      <c r="BA106" s="18">
        <f t="shared" si="233"/>
        <v>6.0867193542295528</v>
      </c>
      <c r="BB106" s="18">
        <f t="shared" si="234"/>
        <v>10.707585967230205</v>
      </c>
      <c r="BD106" t="str">
        <f t="shared" si="259"/>
        <v>91 Elementary trades and related occupations</v>
      </c>
      <c r="BE106" s="18">
        <f t="shared" si="235"/>
        <v>-4.3218711244087604</v>
      </c>
      <c r="BF106" s="18">
        <f t="shared" si="235"/>
        <v>-1.9073431807163366</v>
      </c>
      <c r="BG106" s="18">
        <f t="shared" si="235"/>
        <v>13.295675053607848</v>
      </c>
      <c r="BH106" s="18">
        <f t="shared" si="235"/>
        <v>2.3885210630212761</v>
      </c>
      <c r="BI106" s="18">
        <f t="shared" si="236"/>
        <v>5.3964518954063401</v>
      </c>
      <c r="BK106" s="18">
        <f t="shared" si="237"/>
        <v>5.9022751666329309</v>
      </c>
      <c r="BL106" s="18">
        <f t="shared" si="238"/>
        <v>4.2901205109277196</v>
      </c>
      <c r="BM106" s="18">
        <f t="shared" si="239"/>
        <v>8.1556057008001837</v>
      </c>
      <c r="BO106" t="str">
        <f t="shared" si="260"/>
        <v>91 Elementary trades and related occupations</v>
      </c>
      <c r="BP106" s="18">
        <f t="shared" si="240"/>
        <v>-1.6471025374064197</v>
      </c>
      <c r="BQ106" s="18">
        <f t="shared" si="240"/>
        <v>-15.314078102302876</v>
      </c>
      <c r="BR106" s="18">
        <f t="shared" si="240"/>
        <v>11.63380736971591</v>
      </c>
      <c r="BS106" s="18">
        <f t="shared" si="240"/>
        <v>0.45369237207375512</v>
      </c>
      <c r="BT106" s="18">
        <f t="shared" si="241"/>
        <v>2.7195384917327425</v>
      </c>
      <c r="BV106" s="18">
        <f t="shared" si="242"/>
        <v>4.0501032440471763</v>
      </c>
      <c r="BW106" s="18">
        <f t="shared" si="243"/>
        <v>3.4805773052432265</v>
      </c>
      <c r="BX106" s="18">
        <f t="shared" si="244"/>
        <v>6.255375320679657</v>
      </c>
      <c r="BZ106" t="str">
        <f t="shared" si="261"/>
        <v>91 Elementary trades and related occupations</v>
      </c>
      <c r="CA106" s="18">
        <f t="shared" si="245"/>
        <v>-5.8731038595376877</v>
      </c>
      <c r="CB106" s="18">
        <f t="shared" si="245"/>
        <v>-14.882307546306262</v>
      </c>
      <c r="CC106" s="18">
        <f t="shared" si="245"/>
        <v>10.622442008343791</v>
      </c>
      <c r="CD106" s="18">
        <f t="shared" si="245"/>
        <v>-1.5181872392050821</v>
      </c>
      <c r="CE106" s="18">
        <f t="shared" si="246"/>
        <v>1.1986628859607995</v>
      </c>
      <c r="CG106" s="18">
        <f t="shared" si="247"/>
        <v>2.3729228892106269</v>
      </c>
      <c r="CH106" s="18">
        <f t="shared" si="248"/>
        <v>3.1041775930549242</v>
      </c>
      <c r="CI106" s="18">
        <f t="shared" si="249"/>
        <v>4.7411653996895176</v>
      </c>
      <c r="CK106" t="str">
        <f t="shared" si="262"/>
        <v>91 Elementary trades and related occupations</v>
      </c>
      <c r="CL106" s="18">
        <f t="shared" si="250"/>
        <v>-3.5694799127881316</v>
      </c>
      <c r="CM106" s="18">
        <f t="shared" si="250"/>
        <v>-9.554467255384802</v>
      </c>
      <c r="CN106" s="18">
        <f t="shared" si="250"/>
        <v>14.987525472555197</v>
      </c>
      <c r="CO106" s="18">
        <f t="shared" si="250"/>
        <v>1.2080228939358229</v>
      </c>
      <c r="CP106" s="18">
        <f t="shared" si="251"/>
        <v>4.5892107404829297</v>
      </c>
      <c r="CR106" s="18">
        <f t="shared" si="252"/>
        <v>5.6072020652491616</v>
      </c>
      <c r="CS106" s="18">
        <f t="shared" si="253"/>
        <v>3.2128811791841461</v>
      </c>
      <c r="CT106" s="18">
        <f t="shared" si="254"/>
        <v>7.2909180124966388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4.3077400338436878</v>
      </c>
      <c r="C107" s="18">
        <f t="shared" si="210"/>
        <v>7.1127948146828768</v>
      </c>
      <c r="D107" s="18">
        <f t="shared" si="210"/>
        <v>0.77870991359181296</v>
      </c>
      <c r="E107" s="18">
        <f t="shared" si="210"/>
        <v>2.114057326798191</v>
      </c>
      <c r="F107" s="18">
        <f t="shared" si="211"/>
        <v>1.9990884492154581</v>
      </c>
      <c r="H107" s="18">
        <f t="shared" si="212"/>
        <v>1.6669870397578501</v>
      </c>
      <c r="I107" s="18">
        <f t="shared" si="213"/>
        <v>3.3165972227832796</v>
      </c>
      <c r="J107" s="18">
        <f t="shared" si="214"/>
        <v>4.4186580558656985</v>
      </c>
      <c r="L107" t="str">
        <f t="shared" ref="L107" si="263">A107</f>
        <v>92 Elementary administration and service occupations</v>
      </c>
      <c r="M107" s="18">
        <f t="shared" si="215"/>
        <v>6.8943601627376339</v>
      </c>
      <c r="N107" s="18">
        <f t="shared" si="215"/>
        <v>7.4951716995900197</v>
      </c>
      <c r="O107" s="18">
        <f t="shared" si="215"/>
        <v>2.9139389761452028</v>
      </c>
      <c r="P107" s="18">
        <f t="shared" si="215"/>
        <v>3.1850151181338937</v>
      </c>
      <c r="Q107" s="18">
        <f t="shared" si="216"/>
        <v>3.3642583157987183</v>
      </c>
      <c r="S107" s="18">
        <f t="shared" si="217"/>
        <v>3.094577161677714</v>
      </c>
      <c r="T107" s="18">
        <f t="shared" si="218"/>
        <v>3.7132574712756439</v>
      </c>
      <c r="U107" s="18">
        <f t="shared" si="219"/>
        <v>5.7325670568805664</v>
      </c>
      <c r="W107" t="str">
        <f t="shared" ref="W107" si="264">A107</f>
        <v>92 Elementary administration and service occupations</v>
      </c>
      <c r="X107" s="18">
        <f t="shared" si="220"/>
        <v>4.5412411508252148</v>
      </c>
      <c r="Y107" s="18">
        <f t="shared" si="220"/>
        <v>-2.5567978905383981</v>
      </c>
      <c r="Z107" s="18">
        <f t="shared" si="220"/>
        <v>1.2946063624391657</v>
      </c>
      <c r="AA107" s="18">
        <f t="shared" si="220"/>
        <v>2.4826955016489904</v>
      </c>
      <c r="AB107" s="18">
        <f t="shared" si="221"/>
        <v>1.7886335678966248</v>
      </c>
      <c r="AD107" s="18">
        <f t="shared" si="222"/>
        <v>2.0851254548981846</v>
      </c>
      <c r="AE107" s="18">
        <f t="shared" si="223"/>
        <v>3.7145596798082492</v>
      </c>
      <c r="AF107" s="18">
        <f t="shared" si="224"/>
        <v>5.0406143416019233</v>
      </c>
      <c r="AH107" t="str">
        <f t="shared" ref="AH107" si="265">L107</f>
        <v>92 Elementary administration and service occupations</v>
      </c>
      <c r="AI107" s="18">
        <f t="shared" si="225"/>
        <v>4.915471046872999</v>
      </c>
      <c r="AJ107" s="18">
        <f t="shared" si="225"/>
        <v>-0.69827566467871582</v>
      </c>
      <c r="AK107" s="18">
        <f t="shared" si="225"/>
        <v>0.53055978571652229</v>
      </c>
      <c r="AL107" s="18">
        <f t="shared" si="225"/>
        <v>2.4114526360038191</v>
      </c>
      <c r="AM107" s="18">
        <f t="shared" si="226"/>
        <v>1.6238829482951189</v>
      </c>
      <c r="AO107" s="18">
        <f t="shared" si="227"/>
        <v>1.7806104193986538</v>
      </c>
      <c r="AP107" s="18">
        <f t="shared" si="228"/>
        <v>3.5035184206881675</v>
      </c>
      <c r="AQ107" s="18">
        <f t="shared" si="229"/>
        <v>4.6567884071170962</v>
      </c>
      <c r="AS107" t="str">
        <f t="shared" ref="AS107" si="266">W107</f>
        <v>92 Elementary administration and service occupations</v>
      </c>
      <c r="AT107" s="18">
        <f t="shared" si="230"/>
        <v>3.399345514811225</v>
      </c>
      <c r="AU107" s="18">
        <f t="shared" si="230"/>
        <v>2.6676136972917375</v>
      </c>
      <c r="AV107" s="18">
        <f t="shared" si="230"/>
        <v>0.2936572117647307</v>
      </c>
      <c r="AW107" s="18">
        <f t="shared" si="230"/>
        <v>2.5352253254092405</v>
      </c>
      <c r="AX107" s="18">
        <f t="shared" si="231"/>
        <v>1.8376178446236402</v>
      </c>
      <c r="AZ107" s="18">
        <f t="shared" si="232"/>
        <v>1.7825239656815262</v>
      </c>
      <c r="BA107" s="18">
        <f t="shared" si="233"/>
        <v>3.456116443048507</v>
      </c>
      <c r="BB107" s="18">
        <f t="shared" si="234"/>
        <v>4.6175203843440871</v>
      </c>
      <c r="BD107" t="str">
        <f t="shared" ref="BD107" si="267">AH107</f>
        <v>92 Elementary administration and service occupations</v>
      </c>
      <c r="BE107" s="18">
        <f t="shared" si="235"/>
        <v>-2.9726503825783235</v>
      </c>
      <c r="BF107" s="18">
        <f t="shared" si="235"/>
        <v>0.27275060845755039</v>
      </c>
      <c r="BG107" s="18">
        <f t="shared" si="235"/>
        <v>-3.6097614641363962</v>
      </c>
      <c r="BH107" s="18">
        <f t="shared" si="235"/>
        <v>-0.7374367381848379</v>
      </c>
      <c r="BI107" s="18">
        <f t="shared" si="236"/>
        <v>-1.5818513242563115</v>
      </c>
      <c r="BK107" s="18">
        <f t="shared" si="237"/>
        <v>-1.7042647477590545</v>
      </c>
      <c r="BL107" s="18">
        <f t="shared" si="238"/>
        <v>2.3541085002158901</v>
      </c>
      <c r="BM107" s="18">
        <f t="shared" si="239"/>
        <v>1.1687037412038803</v>
      </c>
      <c r="BO107" t="str">
        <f t="shared" ref="BO107" si="268">AS107</f>
        <v>92 Elementary administration and service occupations</v>
      </c>
      <c r="BP107" s="18">
        <f t="shared" si="240"/>
        <v>-0.65004306575418003</v>
      </c>
      <c r="BQ107" s="18">
        <f t="shared" si="240"/>
        <v>-11.782319202012737</v>
      </c>
      <c r="BR107" s="18">
        <f t="shared" si="240"/>
        <v>-1.4770581168383701</v>
      </c>
      <c r="BS107" s="18">
        <f t="shared" si="240"/>
        <v>-1.3502748500972106</v>
      </c>
      <c r="BT107" s="18">
        <f t="shared" si="241"/>
        <v>-2.0763527997140763</v>
      </c>
      <c r="BV107" s="18">
        <f t="shared" si="242"/>
        <v>-1.3925540564047489</v>
      </c>
      <c r="BW107" s="18">
        <f t="shared" si="243"/>
        <v>2.3290197323160733</v>
      </c>
      <c r="BX107" s="18">
        <f t="shared" si="244"/>
        <v>1.3498723025683557</v>
      </c>
      <c r="BZ107" t="str">
        <f t="shared" ref="BZ107" si="269">BD107</f>
        <v>92 Elementary administration and service occupations</v>
      </c>
      <c r="CA107" s="18">
        <f t="shared" si="245"/>
        <v>-2.0312643242338613</v>
      </c>
      <c r="CB107" s="18">
        <f t="shared" si="245"/>
        <v>-16.34451643815661</v>
      </c>
      <c r="CC107" s="18">
        <f t="shared" si="245"/>
        <v>-1.8429011093832548</v>
      </c>
      <c r="CD107" s="18">
        <f t="shared" si="245"/>
        <v>-3.7311346746723872</v>
      </c>
      <c r="CE107" s="18">
        <f t="shared" si="246"/>
        <v>-3.9914093306657183</v>
      </c>
      <c r="CG107" s="18">
        <f t="shared" si="247"/>
        <v>-3.1057943480670036</v>
      </c>
      <c r="CH107" s="18">
        <f t="shared" si="248"/>
        <v>1.8836184603882922</v>
      </c>
      <c r="CI107" s="18">
        <f t="shared" si="249"/>
        <v>-0.36949263913453878</v>
      </c>
      <c r="CK107" t="str">
        <f t="shared" ref="CK107" si="270">BO107</f>
        <v>92 Elementary administration and service occupations</v>
      </c>
      <c r="CL107" s="18">
        <f t="shared" si="250"/>
        <v>-3.165618125151004</v>
      </c>
      <c r="CM107" s="18">
        <f t="shared" si="250"/>
        <v>-15.592914814540816</v>
      </c>
      <c r="CN107" s="18">
        <f t="shared" si="250"/>
        <v>-8.3518206943945632</v>
      </c>
      <c r="CO107" s="18">
        <f t="shared" si="250"/>
        <v>-2.8626408436963402</v>
      </c>
      <c r="CP107" s="18">
        <f t="shared" si="251"/>
        <v>-5.4462375926747963</v>
      </c>
      <c r="CR107" s="18">
        <f t="shared" si="252"/>
        <v>-4.727957631127766</v>
      </c>
      <c r="CS107" s="18">
        <f t="shared" si="253"/>
        <v>0.95607393480972025</v>
      </c>
      <c r="CT107" s="18">
        <f t="shared" si="254"/>
        <v>-2.9616854136881643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4.8438212146734605</v>
      </c>
      <c r="C109" s="26">
        <f>IF(AND(D$6-C$6 &lt;&gt; 0,C35&lt;&gt;0,D35&lt;&gt;0),(EXP(LN(D35/C35)/(D$6-C$6))-1)*100,0)</f>
        <v>7.7274734934339229</v>
      </c>
      <c r="D109" s="26">
        <f>IF(AND(E$6-D$6 &lt;&gt; 0,D35&lt;&gt;0,E35&lt;&gt;0),(EXP(LN(E35/D35)/(E$6-D$6))-1)*100,0)</f>
        <v>2.9022664801308551</v>
      </c>
      <c r="E109" s="26">
        <f>IF(AND(F$6-E$6 &lt;&gt; 0,E35&lt;&gt;0,F35&lt;&gt;0),(EXP(LN(F35/E35)/(F$6-E$6))-1)*100,0)</f>
        <v>2.4011978851243621</v>
      </c>
      <c r="F109" s="26">
        <f>IF(AND(F$6-C$6 &lt;&gt; 0,C35&lt;&gt;0,F35&lt;&gt;0),(EXP(LN(F35/C35)/(F$6-C$6))-1)*100,0)</f>
        <v>2.8830538204569711</v>
      </c>
      <c r="H109" s="26">
        <f t="shared" ref="H109" si="271">IF($F$6-$D$6 &lt;&gt; 0,(EXP(LN(1+(H72/100))/($F$6-$D$6))-1)*100,0)</f>
        <v>2.5679490633768509</v>
      </c>
      <c r="I109" s="26">
        <f t="shared" ref="I109" si="272">IF(D35&gt;0,((1+(I35/D35))^(1/($F$6-$D$6))-1)*100,0)</f>
        <v>3.1730511006057727</v>
      </c>
      <c r="J109" s="26">
        <f t="shared" ref="J109" si="273">IF($F$6-$D$6 &lt;&gt; 0,(EXP(LN(1+(J72/100))/($F$6-$D$6))-1)*100,0)</f>
        <v>4.9375649234377095</v>
      </c>
      <c r="L109" s="24" t="str">
        <f>L35</f>
        <v>All occupations</v>
      </c>
      <c r="M109" s="26">
        <f>IF(AND(N$6-M$6 &lt;&gt; 0,M35&lt;&gt;0,N35&lt;&gt;0),(EXP(LN(N35/M35)/(N$6-M$6))-1)*100,0)</f>
        <v>5.1092452464836846</v>
      </c>
      <c r="N109" s="26">
        <f>IF(AND(O$6-N$6 &lt;&gt; 0,N35&lt;&gt;0,O35&lt;&gt;0),(EXP(LN(O35/N35)/(O$6-N$6))-1)*100,0)</f>
        <v>7.7289945226516554</v>
      </c>
      <c r="O109" s="26">
        <f>IF(AND(P$6-O$6 &lt;&gt; 0,O35&lt;&gt;0,P35&lt;&gt;0),(EXP(LN(P35/O35)/(P$6-O$6))-1)*100,0)</f>
        <v>3.0342389344164777</v>
      </c>
      <c r="P109" s="26">
        <f>IF(AND(Q$6-P$6 &lt;&gt; 0,P35&lt;&gt;0,Q35&lt;&gt;0),(EXP(LN(Q35/P35)/(Q$6-P$6))-1)*100,0)</f>
        <v>2.4568054677469142</v>
      </c>
      <c r="Q109" s="26">
        <f>IF(AND(Q$6-N$6 &lt;&gt; 0,N35&lt;&gt;0,Q35&lt;&gt;0),(EXP(LN(Q35/N35)/(Q$6-N$6))-1)*100,0)</f>
        <v>2.9592889156189628</v>
      </c>
      <c r="S109" s="26">
        <f t="shared" ref="S109" si="274">IF($F$6-$D$6 &lt;&gt; 0,(EXP(LN(1+(S72/100))/($F$6-$D$6))-1)*100,0)</f>
        <v>2.6489228244251706</v>
      </c>
      <c r="T109" s="26">
        <f t="shared" ref="T109" si="275">IF(O35&gt;0,((1+(T35/O35))^(1/($F$6-$D$6))-1)*100,0)</f>
        <v>3.3219538657912606</v>
      </c>
      <c r="U109" s="26">
        <f t="shared" ref="U109" si="276">IF($F$6-$D$6 &lt;&gt; 0,(EXP(LN(1+(U72/100))/($F$6-$D$6))-1)*100,0)</f>
        <v>5.1132586761522436</v>
      </c>
      <c r="W109" s="24" t="str">
        <f>W35</f>
        <v>All occupations</v>
      </c>
      <c r="X109" s="26">
        <f>IF(AND(Y$6-X$6 &lt;&gt; 0,X35&lt;&gt;0,Y35&lt;&gt;0),(EXP(LN(Y35/X35)/(Y$6-X$6))-1)*100,0)</f>
        <v>2.3014320702357205</v>
      </c>
      <c r="Y109" s="26">
        <f>IF(AND(Z$6-Y$6 &lt;&gt; 0,Y35&lt;&gt;0,Z35&lt;&gt;0),(EXP(LN(Z35/Y35)/(Z$6-Y$6))-1)*100,0)</f>
        <v>-1.0207574054728275</v>
      </c>
      <c r="Z109" s="26">
        <f>IF(AND(AA$6-Z$6 &lt;&gt; 0,Z35&lt;&gt;0,AA35&lt;&gt;0),(EXP(LN(AA35/Z35)/(AA$6-Z$6))-1)*100,0)</f>
        <v>1.382306977020642</v>
      </c>
      <c r="AA109" s="26">
        <f>IF(AND(AB$6-AA$6 &lt;&gt; 0,AA35&lt;&gt;0,AB35&lt;&gt;0),(EXP(LN(AB35/AA35)/(AB$6-AA$6))-1)*100,0)</f>
        <v>1.3585645248764378</v>
      </c>
      <c r="AB109" s="26">
        <f>IF(AND(AB$6-Y$6 &lt;&gt; 0,Y35&lt;&gt;0,AB35&lt;&gt;0),(EXP(LN(AB35/Y35)/(AB$6-Y$6))-1)*100,0)</f>
        <v>1.2156032575480369</v>
      </c>
      <c r="AD109" s="26">
        <f t="shared" ref="AD109" si="277">IF($F$6-$D$6 &lt;&gt; 0,(EXP(LN(1+(AD72/100))/($F$6-$D$6))-1)*100,0)</f>
        <v>1.3664780577289148</v>
      </c>
      <c r="AE109" s="26">
        <f t="shared" ref="AE109" si="278">IF(Z35&gt;0,((1+(AE35/Z35))^(1/($F$6-$D$6))-1)*100,0)</f>
        <v>3.1516156714108678</v>
      </c>
      <c r="AF109" s="26">
        <f t="shared" ref="AF109" si="279">IF($F$6-$D$6 &lt;&gt; 0,(EXP(LN(1+(AF72/100))/($F$6-$D$6))-1)*100,0)</f>
        <v>4.0673297027513433</v>
      </c>
      <c r="AH109" s="24" t="str">
        <f>AH35</f>
        <v>All occupations</v>
      </c>
      <c r="AI109" s="26">
        <f>IF(AND(AJ$6-AI$6 &lt;&gt; 0,AI35&lt;&gt;0,AJ35&lt;&gt;0),(EXP(LN(AJ35/AI35)/(AJ$6-AI$6))-1)*100,0)</f>
        <v>1.1318193179302938</v>
      </c>
      <c r="AJ109" s="26">
        <f>IF(AND(AK$6-AJ$6 &lt;&gt; 0,AJ35&lt;&gt;0,AK35&lt;&gt;0),(EXP(LN(AK35/AJ35)/(AK$6-AJ$6))-1)*100,0)</f>
        <v>-0.66409446014485951</v>
      </c>
      <c r="AK109" s="26">
        <f>IF(AND(AL$6-AK$6 &lt;&gt; 0,AK35&lt;&gt;0,AL35&lt;&gt;0),(EXP(LN(AL35/AK35)/(AL$6-AK$6))-1)*100,0)</f>
        <v>0.20793704264210344</v>
      </c>
      <c r="AL109" s="26">
        <f>IF(AND(AM$6-AL$6 &lt;&gt; 0,AL35&lt;&gt;0,AM35&lt;&gt;0),(EXP(LN(AM35/AL35)/(AM$6-AL$6))-1)*100,0)</f>
        <v>1.1430651196282726</v>
      </c>
      <c r="AM109" s="26">
        <f>IF(AND(AM$6-AJ$6 &lt;&gt; 0,AJ35&lt;&gt;0,AM35&lt;&gt;0),(EXP(LN(AM35/AJ35)/(AM$6-AJ$6))-1)*100,0)</f>
        <v>0.73632962849345951</v>
      </c>
      <c r="AO109" s="26">
        <f t="shared" ref="AO109" si="280">IF($F$6-$D$6 &lt;&gt; 0,(EXP(LN(1+(AO72/100))/($F$6-$D$6))-1)*100,0)</f>
        <v>0.83039014927515087</v>
      </c>
      <c r="AP109" s="26">
        <f t="shared" ref="AP109" si="281">IF(AK35&gt;0,((1+(AP35/AK35))^(1/($F$6-$D$6))-1)*100,0)</f>
        <v>2.9779404921159713</v>
      </c>
      <c r="AQ109" s="26">
        <f t="shared" ref="AQ109" si="282">IF($F$6-$D$6 &lt;&gt; 0,(EXP(LN(1+(AQ72/100))/($F$6-$D$6))-1)*100,0)</f>
        <v>3.5397888883842432</v>
      </c>
      <c r="AS109" s="24" t="str">
        <f>AS35</f>
        <v>All occupations</v>
      </c>
      <c r="AT109" s="26">
        <f>IF(AND(AU$6-AT$6 &lt;&gt; 0,AT35&lt;&gt;0,AU35&lt;&gt;0),(EXP(LN(AU35/AT35)/(AU$6-AT$6))-1)*100,0)</f>
        <v>1.9607982659398004</v>
      </c>
      <c r="AU109" s="26">
        <f>IF(AND(AV$6-AU$6 &lt;&gt; 0,AU35&lt;&gt;0,AV35&lt;&gt;0),(EXP(LN(AV35/AU35)/(AV$6-AU$6))-1)*100,0)</f>
        <v>-0.18088886841556295</v>
      </c>
      <c r="AV109" s="26">
        <f>IF(AND(AW$6-AV$6 &lt;&gt; 0,AV35&lt;&gt;0,AW35&lt;&gt;0),(EXP(LN(AW35/AV35)/(AW$6-AV$6))-1)*100,0)</f>
        <v>0.62854706165247354</v>
      </c>
      <c r="AW109" s="26">
        <f>IF(AND(AX$6-AW$6 &lt;&gt; 0,AW35&lt;&gt;0,AX35&lt;&gt;0),(EXP(LN(AX35/AW35)/(AX$6-AW$6))-1)*100,0)</f>
        <v>1.3028958592692597</v>
      </c>
      <c r="AX109" s="26">
        <f>IF(AND(AX$6-AU$6 &lt;&gt; 0,AU35&lt;&gt;0,AX35&lt;&gt;0),(EXP(LN(AX35/AU35)/(AX$6-AU$6))-1)*100,0)</f>
        <v>0.9984931859856383</v>
      </c>
      <c r="AZ109" s="26">
        <f t="shared" ref="AZ109" si="283">IF($F$6-$D$6 &lt;&gt; 0,(EXP(LN(1+(AZ72/100))/($F$6-$D$6))-1)*100,0)</f>
        <v>1.0776122987878667</v>
      </c>
      <c r="BA109" s="26">
        <f t="shared" ref="BA109" si="284">IF(AV35&gt;0,((1+(BA35/AV35))^(1/($F$6-$D$6))-1)*100,0)</f>
        <v>2.9926747297952305</v>
      </c>
      <c r="BB109" s="26">
        <f t="shared" ref="BB109" si="285">IF($F$6-$D$6 &lt;&gt; 0,(EXP(LN(1+(BB72/100))/($F$6-$D$6))-1)*100,0)</f>
        <v>3.724642056432792</v>
      </c>
      <c r="BD109" s="24" t="str">
        <f>BD35</f>
        <v>All occupations</v>
      </c>
      <c r="BE109" s="26">
        <f>IF(AND(BF$6-BE$6 &lt;&gt; 0,BE35&lt;&gt;0,BF35&lt;&gt;0),(EXP(LN(BF35/BE35)/(BF$6-BE$6))-1)*100,0)</f>
        <v>-1.3897017356891861</v>
      </c>
      <c r="BF109" s="26">
        <f>IF(AND(BG$6-BF$6 &lt;&gt; 0,BF35&lt;&gt;0,BG35&lt;&gt;0),(EXP(LN(BG35/BF35)/(BG$6-BF$6))-1)*100,0)</f>
        <v>4.0319152480819076</v>
      </c>
      <c r="BG109" s="26">
        <f>IF(AND(BH$6-BG$6 &lt;&gt; 0,BG35&lt;&gt;0,BH35&lt;&gt;0),(EXP(LN(BH35/BG35)/(BH$6-BG$6))-1)*100,0)</f>
        <v>-0.36894262084948837</v>
      </c>
      <c r="BH109" s="26">
        <f>IF(AND(BI$6-BH$6 &lt;&gt; 0,BH35&lt;&gt;0,BI35&lt;&gt;0),(EXP(LN(BI35/BH35)/(BI$6-BH$6))-1)*100,0)</f>
        <v>-7.5189888501969726E-3</v>
      </c>
      <c r="BI109" s="26">
        <f>IF(AND(BI$6-BF$6 &lt;&gt; 0,BF35&lt;&gt;0,BI35&lt;&gt;0),(EXP(LN(BI35/BF35)/(BI$6-BF$6))-1)*100,0)</f>
        <v>0.12692029865193355</v>
      </c>
      <c r="BK109" s="26">
        <f t="shared" ref="BK109" si="286">IF($F$6-$D$6 &lt;&gt; 0,(EXP(LN(1+(BK72/100))/($F$6-$D$6))-1)*100,0)</f>
        <v>-0.12813897709974542</v>
      </c>
      <c r="BL109" s="26">
        <f t="shared" ref="BL109" si="287">IF(BG35&gt;0,((1+(BL35/BG35))^(1/($F$6-$D$6))-1)*100,0)</f>
        <v>2.498248203816833</v>
      </c>
      <c r="BM109" s="26">
        <f t="shared" ref="BM109" si="288">IF($F$6-$D$6 &lt;&gt; 0,(EXP(LN(1+(BM72/100))/($F$6-$D$6))-1)*100,0)</f>
        <v>2.4077915221567991</v>
      </c>
      <c r="BO109" s="24" t="str">
        <f>BO35</f>
        <v>All occupations</v>
      </c>
      <c r="BP109" s="26">
        <f>IF(AND(BQ$6-BP$6 &lt;&gt; 0,BP35&lt;&gt;0,BQ35&lt;&gt;0),(EXP(LN(BQ35/BP35)/(BQ$6-BP$6))-1)*100,0)</f>
        <v>-0.85020528378380034</v>
      </c>
      <c r="BQ109" s="26">
        <f>IF(AND(BR$6-BQ$6 &lt;&gt; 0,BQ35&lt;&gt;0,BR35&lt;&gt;0),(EXP(LN(BR35/BQ35)/(BR$6-BQ$6))-1)*100,0)</f>
        <v>-8.5683162682361314</v>
      </c>
      <c r="BR109" s="26">
        <f>IF(AND(BS$6-BR$6 &lt;&gt; 0,BR35&lt;&gt;0,BS35&lt;&gt;0),(EXP(LN(BS35/BR35)/(BS$6-BR$6))-1)*100,0)</f>
        <v>-0.40773582328983426</v>
      </c>
      <c r="BS109" s="26">
        <f>IF(AND(BT$6-BS$6 &lt;&gt; 0,BS35&lt;&gt;0,BT35&lt;&gt;0),(EXP(LN(BT35/BS35)/(BT$6-BS$6))-1)*100,0)</f>
        <v>-1.6373282524517085</v>
      </c>
      <c r="BT109" s="26">
        <f>IF(AND(BT$6-BQ$6 &lt;&gt; 0,BQ35&lt;&gt;0,BT35&lt;&gt;0),(EXP(LN(BT35/BQ35)/(BT$6-BQ$6))-1)*100,0)</f>
        <v>-1.7046452061412531</v>
      </c>
      <c r="BV109" s="26">
        <f t="shared" ref="BV109" si="289">IF($F$6-$D$6 &lt;&gt; 0,(EXP(LN(1+(BV72/100))/($F$6-$D$6))-1)*100,0)</f>
        <v>-1.229160195966017</v>
      </c>
      <c r="BW109" s="26">
        <f t="shared" ref="BW109" si="290">IF(BR35&gt;0,((1+(BW35/BR35))^(1/($F$6-$D$6))-1)*100,0)</f>
        <v>2.2920227620654154</v>
      </c>
      <c r="BX109" s="26">
        <f t="shared" ref="BX109" si="291">IF($F$6-$D$6 &lt;&gt; 0,(EXP(LN(1+(BX72/100))/($F$6-$D$6))-1)*100,0)</f>
        <v>1.4198996026860922</v>
      </c>
      <c r="BZ109" s="24" t="str">
        <f>BZ35</f>
        <v>All occupations</v>
      </c>
      <c r="CA109" s="26">
        <f>IF(AND(CB$6-CA$6 &lt;&gt; 0,CA35&lt;&gt;0,CB35&lt;&gt;0),(EXP(LN(CB35/CA35)/(CB$6-CA$6))-1)*100,0)</f>
        <v>-2.8391414587460972</v>
      </c>
      <c r="CB109" s="26">
        <f>IF(AND(CC$6-CB$6 &lt;&gt; 0,CB35&lt;&gt;0,CC35&lt;&gt;0),(EXP(LN(CC35/CB35)/(CC$6-CB$6))-1)*100,0)</f>
        <v>-13.107793065841777</v>
      </c>
      <c r="CC109" s="26">
        <f>IF(AND(CD$6-CC$6 &lt;&gt; 0,CC35&lt;&gt;0,CD35&lt;&gt;0),(EXP(LN(CD35/CC35)/(CD$6-CC$6))-1)*100,0)</f>
        <v>-1.0436256951823597</v>
      </c>
      <c r="CD109" s="26">
        <f>IF(AND(CE$6-CD$6 &lt;&gt; 0,CD35&lt;&gt;0,CE35&lt;&gt;0),(EXP(LN(CE35/CD35)/(CE$6-CD$6))-1)*100,0)</f>
        <v>-3.801418039606641</v>
      </c>
      <c r="CE109" s="26">
        <f>IF(AND(CE$6-CB$6 &lt;&gt; 0,CB35&lt;&gt;0,CE35&lt;&gt;0),(EXP(LN(CE35/CB35)/(CE$6-CB$6))-1)*100,0)</f>
        <v>-3.5631757525288132</v>
      </c>
      <c r="CG109" s="26">
        <f t="shared" ref="CG109" si="292">IF($F$6-$D$6 &lt;&gt; 0,(EXP(LN(1+(CG72/100))/($F$6-$D$6))-1)*100,0)</f>
        <v>-2.8908010357057368</v>
      </c>
      <c r="CH109" s="26">
        <f t="shared" ref="CH109" si="293">IF(CC35&gt;0,((1+(CH35/CC35))^(1/($F$6-$D$6))-1)*100,0)</f>
        <v>1.8954164999027912</v>
      </c>
      <c r="CI109" s="26">
        <f t="shared" ref="CI109" si="294">IF($F$6-$D$6 &lt;&gt; 0,(EXP(LN(1+(CI72/100))/($F$6-$D$6))-1)*100,0)</f>
        <v>-0.20734170106780914</v>
      </c>
      <c r="CK109" s="24" t="str">
        <f>CK35</f>
        <v>All occupations</v>
      </c>
      <c r="CL109" s="26">
        <f>IF(AND(CM$6-CL$6 &lt;&gt; 0,CL35&lt;&gt;0,CM35&lt;&gt;0),(EXP(LN(CM35/CL35)/(CM$6-CL$6))-1)*100,0)</f>
        <v>-0.12459492922922699</v>
      </c>
      <c r="CM109" s="26">
        <f>IF(AND(CN$6-CM$6 &lt;&gt; 0,CM35&lt;&gt;0,CN35&lt;&gt;0),(EXP(LN(CN35/CM35)/(CN$6-CM$6))-1)*100,0)</f>
        <v>-12.531118034709387</v>
      </c>
      <c r="CN109" s="26">
        <f>IF(AND(CO$6-CN$6 &lt;&gt; 0,CN35&lt;&gt;0,CO35&lt;&gt;0),(EXP(LN(CO35/CN35)/(CO$6-CN$6))-1)*100,0)</f>
        <v>-0.61474356018833554</v>
      </c>
      <c r="CO109" s="26">
        <f>IF(AND(CP$6-CO$6 &lt;&gt; 0,CO35&lt;&gt;0,CP35&lt;&gt;0),(EXP(LN(CP35/CO35)/(CP$6-CO$6))-1)*100,0)</f>
        <v>-0.27507876099532869</v>
      </c>
      <c r="CP109" s="26">
        <f>IF(AND(CP$6-CM$6 &lt;&gt; 0,CM35&lt;&gt;0,CP35&lt;&gt;0),(EXP(LN(CP35/CM35)/(CP$6-CM$6))-1)*100,0)</f>
        <v>-1.1944646676322113</v>
      </c>
      <c r="CR109" s="26">
        <f t="shared" ref="CR109" si="295">IF($F$6-$D$6 &lt;&gt; 0,(EXP(LN(1+(CR72/100))/($F$6-$D$6))-1)*100,0)</f>
        <v>-0.38842914942297524</v>
      </c>
      <c r="CS109" s="26">
        <f t="shared" ref="CS109" si="296">IF(CN35&gt;0,((1+(CS35/CN35))^(1/($F$6-$D$6))-1)*100,0)</f>
        <v>1.6549243544105918</v>
      </c>
      <c r="CT109" s="26">
        <f t="shared" ref="CT109" si="297">IF($F$6-$D$6 &lt;&gt; 0,(EXP(LN(1+(CT72/100))/($F$6-$D$6))-1)*100,0)</f>
        <v>1.3480952134635737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Enterprise M3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Enterprise M3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Enterprise M3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Enterprise M3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Enterprise M3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Enterprise M3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Enterprise M3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Enterprise M3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Enterprise M3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0.22161533192263527</v>
      </c>
      <c r="C119" s="27">
        <f t="shared" si="299"/>
        <v>0.1758206836707632</v>
      </c>
      <c r="D119" s="27">
        <f t="shared" si="299"/>
        <v>2.5307292194065578E-2</v>
      </c>
      <c r="E119" s="27">
        <f t="shared" si="299"/>
        <v>0.44835496235693695</v>
      </c>
      <c r="F119" s="27">
        <f t="shared" ref="F119:F144" si="300">F8-D8</f>
        <v>0.47366225455100253</v>
      </c>
      <c r="L119" t="str">
        <f>A119</f>
        <v>11 Corporate managers and directors</v>
      </c>
      <c r="M119" s="27">
        <f t="shared" ref="M119:P144" si="301">N8-M8</f>
        <v>2.3303073057561061</v>
      </c>
      <c r="N119" s="27">
        <f t="shared" si="301"/>
        <v>0.97938061486443573</v>
      </c>
      <c r="O119" s="27">
        <f t="shared" si="301"/>
        <v>5.200426655887469E-2</v>
      </c>
      <c r="P119" s="27">
        <f t="shared" si="301"/>
        <v>3.2305206576094285</v>
      </c>
      <c r="Q119" s="27">
        <f t="shared" ref="Q119:Q144" si="302">Q8-O8</f>
        <v>3.2825249241683032</v>
      </c>
      <c r="W119" t="str">
        <f>A119</f>
        <v>11 Corporate managers and directors</v>
      </c>
      <c r="X119" s="27">
        <f t="shared" ref="X119:AA144" si="303">Y8-X8</f>
        <v>3.9171925680974766</v>
      </c>
      <c r="Y119" s="27">
        <f t="shared" si="303"/>
        <v>-0.69576844505817803</v>
      </c>
      <c r="Z119" s="27">
        <f t="shared" si="303"/>
        <v>-1.7122230218700274</v>
      </c>
      <c r="AA119" s="27">
        <f t="shared" si="303"/>
        <v>2.9250625716464214</v>
      </c>
      <c r="AB119" s="27">
        <f t="shared" ref="AB119:AB144" si="304">AB8-Z8</f>
        <v>1.212839549776394</v>
      </c>
      <c r="AH119" t="str">
        <f>L119</f>
        <v>11 Corporate managers and directors</v>
      </c>
      <c r="AI119" s="27">
        <f t="shared" ref="AI119:AL144" si="305">AJ8-AI8</f>
        <v>0.72868111325184026</v>
      </c>
      <c r="AJ119" s="27">
        <f t="shared" si="305"/>
        <v>0.11700916764655389</v>
      </c>
      <c r="AK119" s="27">
        <f t="shared" si="305"/>
        <v>-0.45583120452164572</v>
      </c>
      <c r="AL119" s="27">
        <f t="shared" si="305"/>
        <v>0.46076220655792</v>
      </c>
      <c r="AM119" s="27">
        <f t="shared" ref="AM119:AM144" si="306">AM8-AK8</f>
        <v>4.931002036274279E-3</v>
      </c>
      <c r="AS119" t="str">
        <f>W119</f>
        <v>11 Corporate managers and directors</v>
      </c>
      <c r="AT119" s="27">
        <f t="shared" ref="AT119:AW144" si="307">AU8-AT8</f>
        <v>0.91691845280555473</v>
      </c>
      <c r="AU119" s="27">
        <f t="shared" si="307"/>
        <v>9.9146059011001597E-3</v>
      </c>
      <c r="AV119" s="27">
        <f t="shared" si="307"/>
        <v>-0.85831502735139154</v>
      </c>
      <c r="AW119" s="27">
        <f t="shared" si="307"/>
        <v>0.649353524180456</v>
      </c>
      <c r="AX119" s="27">
        <f t="shared" ref="AX119:AX144" si="308">AX8-AV8</f>
        <v>-0.20896150317093554</v>
      </c>
      <c r="BD119" t="str">
        <f>AH119</f>
        <v>11 Corporate managers and directors</v>
      </c>
      <c r="BE119" s="27">
        <f t="shared" ref="BE119:BH144" si="309">BF8-BE8</f>
        <v>0.45628484791030921</v>
      </c>
      <c r="BF119" s="27">
        <f t="shared" si="309"/>
        <v>1.0839270472570881</v>
      </c>
      <c r="BG119" s="27">
        <f t="shared" si="309"/>
        <v>-1.9669059855990945</v>
      </c>
      <c r="BH119" s="27">
        <f t="shared" si="309"/>
        <v>0.81325007649694392</v>
      </c>
      <c r="BI119" s="27">
        <f t="shared" ref="BI119:BI144" si="310">BI8-BG8</f>
        <v>-1.1536559091021505</v>
      </c>
      <c r="BO119" t="str">
        <f>AS119</f>
        <v>11 Corporate managers and directors</v>
      </c>
      <c r="BP119" s="27">
        <f t="shared" ref="BP119:BS144" si="311">BQ8-BP8</f>
        <v>0.88382722141199821</v>
      </c>
      <c r="BQ119" s="27">
        <f t="shared" si="311"/>
        <v>-0.64463644502557571</v>
      </c>
      <c r="BR119" s="27">
        <f t="shared" si="311"/>
        <v>-1.3065334257896701</v>
      </c>
      <c r="BS119" s="27">
        <f t="shared" si="311"/>
        <v>-1.3486039740316444</v>
      </c>
      <c r="BT119" s="27">
        <f t="shared" ref="BT119:BT144" si="312">BT8-BR8</f>
        <v>-2.6551373998213146</v>
      </c>
      <c r="BZ119" t="str">
        <f>BD119</f>
        <v>11 Corporate managers and directors</v>
      </c>
      <c r="CA119" s="68">
        <f t="shared" ref="CA119:CD144" si="313">CB8-CA8</f>
        <v>3.0118004761691353E-2</v>
      </c>
      <c r="CB119" s="68">
        <f t="shared" si="313"/>
        <v>-0.16871176897988427</v>
      </c>
      <c r="CC119" s="68">
        <f t="shared" si="313"/>
        <v>-0.44311400219307728</v>
      </c>
      <c r="CD119" s="68">
        <f t="shared" si="313"/>
        <v>-1.3712568704403951</v>
      </c>
      <c r="CE119" s="68">
        <f t="shared" ref="CE119:CE144" si="314">CE8-CC8</f>
        <v>-1.8143708726334724</v>
      </c>
      <c r="CK119" t="str">
        <f>BO119</f>
        <v>11 Corporate managers and directors</v>
      </c>
      <c r="CL119" s="68">
        <f t="shared" ref="CL119:CO144" si="315">CM8-CL8</f>
        <v>0.195818123653549</v>
      </c>
      <c r="CM119" s="68">
        <f t="shared" si="315"/>
        <v>-8.749893053398683E-2</v>
      </c>
      <c r="CN119" s="68">
        <f t="shared" si="315"/>
        <v>0.11857584990723069</v>
      </c>
      <c r="CO119" s="68">
        <f t="shared" si="315"/>
        <v>0.31435682898391915</v>
      </c>
      <c r="CP119" s="68">
        <f t="shared" ref="CP119:CP144" si="316">CP8-CN8</f>
        <v>0.43293267889114984</v>
      </c>
    </row>
    <row r="120" spans="1:94" x14ac:dyDescent="0.2">
      <c r="A120" t="str">
        <f t="shared" si="298"/>
        <v>12 Other managers and proprietors</v>
      </c>
      <c r="B120" s="27">
        <f t="shared" si="299"/>
        <v>9.4992695911888192E-2</v>
      </c>
      <c r="C120" s="27">
        <f t="shared" si="299"/>
        <v>9.5630888553362436E-3</v>
      </c>
      <c r="D120" s="27">
        <f t="shared" si="299"/>
        <v>8.2020660541205659E-2</v>
      </c>
      <c r="E120" s="27">
        <f t="shared" si="299"/>
        <v>0.1927885645699281</v>
      </c>
      <c r="F120" s="27">
        <f t="shared" si="300"/>
        <v>0.27480922511113376</v>
      </c>
      <c r="L120" t="str">
        <f t="shared" ref="L120:L143" si="317">A120</f>
        <v>12 Other managers and proprietors</v>
      </c>
      <c r="M120" s="27">
        <f t="shared" si="301"/>
        <v>0.63104798484248414</v>
      </c>
      <c r="N120" s="27">
        <f t="shared" si="301"/>
        <v>0.32371911105967177</v>
      </c>
      <c r="O120" s="27">
        <f t="shared" si="301"/>
        <v>0.68685889665447775</v>
      </c>
      <c r="P120" s="27">
        <f t="shared" si="301"/>
        <v>1.7269493430660221</v>
      </c>
      <c r="Q120" s="27">
        <f t="shared" si="302"/>
        <v>2.4138082397204998</v>
      </c>
      <c r="W120" t="str">
        <f t="shared" ref="W120:W143" si="318">A120</f>
        <v>12 Other managers and proprietors</v>
      </c>
      <c r="X120" s="27">
        <f t="shared" si="303"/>
        <v>0.64740969281040961</v>
      </c>
      <c r="Y120" s="27">
        <f t="shared" si="303"/>
        <v>-0.30626495565944634</v>
      </c>
      <c r="Z120" s="27">
        <f t="shared" si="303"/>
        <v>0.58355125945807451</v>
      </c>
      <c r="AA120" s="27">
        <f t="shared" si="303"/>
        <v>1.6748979690630375</v>
      </c>
      <c r="AB120" s="27">
        <f t="shared" si="304"/>
        <v>2.258449228521112</v>
      </c>
      <c r="AH120" t="str">
        <f t="shared" ref="AH120:AH143" si="319">L120</f>
        <v>12 Other managers and proprietors</v>
      </c>
      <c r="AI120" s="27">
        <f t="shared" si="305"/>
        <v>0.26102801395005382</v>
      </c>
      <c r="AJ120" s="27">
        <f t="shared" si="305"/>
        <v>8.3888197213369153E-2</v>
      </c>
      <c r="AK120" s="27">
        <f t="shared" si="305"/>
        <v>4.0209715051551242E-2</v>
      </c>
      <c r="AL120" s="27">
        <f t="shared" si="305"/>
        <v>0.52902862941932494</v>
      </c>
      <c r="AM120" s="27">
        <f t="shared" si="306"/>
        <v>0.56923834447087618</v>
      </c>
      <c r="AS120" t="str">
        <f t="shared" ref="AS120:AS143" si="320">W120</f>
        <v>12 Other managers and proprietors</v>
      </c>
      <c r="AT120" s="27">
        <f t="shared" si="307"/>
        <v>0.16045163814418473</v>
      </c>
      <c r="AU120" s="27">
        <f t="shared" si="307"/>
        <v>-3.2754206895817983E-2</v>
      </c>
      <c r="AV120" s="27">
        <f t="shared" si="307"/>
        <v>0.21271045300774594</v>
      </c>
      <c r="AW120" s="27">
        <f t="shared" si="307"/>
        <v>0.49249556828665497</v>
      </c>
      <c r="AX120" s="27">
        <f t="shared" si="308"/>
        <v>0.70520602129440091</v>
      </c>
      <c r="BD120" t="str">
        <f t="shared" ref="BD120:BD143" si="321">AH120</f>
        <v>12 Other managers and proprietors</v>
      </c>
      <c r="BE120" s="27">
        <f t="shared" si="309"/>
        <v>-0.72983494325926035</v>
      </c>
      <c r="BF120" s="27">
        <f t="shared" si="309"/>
        <v>0.31645984928386284</v>
      </c>
      <c r="BG120" s="27">
        <f t="shared" si="309"/>
        <v>-0.24934362576090585</v>
      </c>
      <c r="BH120" s="27">
        <f t="shared" si="309"/>
        <v>0.17892224230304699</v>
      </c>
      <c r="BI120" s="27">
        <f t="shared" si="310"/>
        <v>-7.0421383457858866E-2</v>
      </c>
      <c r="BO120" t="str">
        <f t="shared" ref="BO120:BO143" si="322">AS120</f>
        <v>12 Other managers and proprietors</v>
      </c>
      <c r="BP120" s="27">
        <f t="shared" si="311"/>
        <v>-0.2111516781624676</v>
      </c>
      <c r="BQ120" s="27">
        <f t="shared" si="311"/>
        <v>-0.26235390800260738</v>
      </c>
      <c r="BR120" s="27">
        <f t="shared" si="311"/>
        <v>0.18401313024035204</v>
      </c>
      <c r="BS120" s="27">
        <f t="shared" si="311"/>
        <v>-0.16336789265490204</v>
      </c>
      <c r="BT120" s="27">
        <f t="shared" si="312"/>
        <v>2.0645237585450005E-2</v>
      </c>
      <c r="BZ120" t="str">
        <f t="shared" ref="BZ120:BZ143" si="323">BD120</f>
        <v>12 Other managers and proprietors</v>
      </c>
      <c r="CA120" s="68">
        <f t="shared" si="313"/>
        <v>-0.44409521876379277</v>
      </c>
      <c r="CB120" s="68">
        <f t="shared" si="313"/>
        <v>-0.4277954030330946</v>
      </c>
      <c r="CC120" s="68">
        <f t="shared" si="313"/>
        <v>4.2774285618940588E-2</v>
      </c>
      <c r="CD120" s="68">
        <f t="shared" si="313"/>
        <v>-0.61569353022552065</v>
      </c>
      <c r="CE120" s="68">
        <f t="shared" si="314"/>
        <v>-0.57291924460658006</v>
      </c>
      <c r="CK120" t="str">
        <f t="shared" ref="CK120:CK143" si="324">BO120</f>
        <v>12 Other managers and proprietors</v>
      </c>
      <c r="CL120" s="68">
        <f t="shared" si="315"/>
        <v>5.5208404034234881E-4</v>
      </c>
      <c r="CM120" s="68">
        <f t="shared" si="315"/>
        <v>-0.12032665984144342</v>
      </c>
      <c r="CN120" s="68">
        <f t="shared" si="315"/>
        <v>0.1851194894193906</v>
      </c>
      <c r="CO120" s="68">
        <f t="shared" si="315"/>
        <v>0.31230037045029357</v>
      </c>
      <c r="CP120" s="68">
        <f t="shared" si="316"/>
        <v>0.49741985986968418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0.60343176361856488</v>
      </c>
      <c r="C121" s="27">
        <f t="shared" si="299"/>
        <v>0.21748395610195637</v>
      </c>
      <c r="D121" s="27">
        <f t="shared" si="299"/>
        <v>0.96010153565677347</v>
      </c>
      <c r="E121" s="27">
        <f t="shared" si="299"/>
        <v>1.2261526615273066</v>
      </c>
      <c r="F121" s="27">
        <f t="shared" si="300"/>
        <v>2.1862541971840801</v>
      </c>
      <c r="L121" t="str">
        <f t="shared" si="317"/>
        <v>21 Science, research, engineering and technology professionals</v>
      </c>
      <c r="M121" s="27">
        <f t="shared" si="301"/>
        <v>2.8117924280828372</v>
      </c>
      <c r="N121" s="27">
        <f t="shared" si="301"/>
        <v>1.9911327032448423</v>
      </c>
      <c r="O121" s="27">
        <f t="shared" si="301"/>
        <v>6.0510002075963527</v>
      </c>
      <c r="P121" s="27">
        <f t="shared" si="301"/>
        <v>7.8203282597309283</v>
      </c>
      <c r="Q121" s="27">
        <f t="shared" si="302"/>
        <v>13.871328467327281</v>
      </c>
      <c r="W121" t="str">
        <f t="shared" si="318"/>
        <v>21 Science, research, engineering and technology professionals</v>
      </c>
      <c r="X121" s="27">
        <f t="shared" si="303"/>
        <v>1.6101637520183232</v>
      </c>
      <c r="Y121" s="27">
        <f t="shared" si="303"/>
        <v>-0.33107414156286197</v>
      </c>
      <c r="Z121" s="27">
        <f t="shared" si="303"/>
        <v>5.1045758872233868</v>
      </c>
      <c r="AA121" s="27">
        <f t="shared" si="303"/>
        <v>2.3936703829008295</v>
      </c>
      <c r="AB121" s="27">
        <f t="shared" si="304"/>
        <v>7.4982462701242163</v>
      </c>
      <c r="AH121" t="str">
        <f t="shared" si="319"/>
        <v>21 Science, research, engineering and technology professionals</v>
      </c>
      <c r="AI121" s="27">
        <f t="shared" si="305"/>
        <v>0.25137096454390218</v>
      </c>
      <c r="AJ121" s="27">
        <f t="shared" si="305"/>
        <v>7.7273986663683125E-2</v>
      </c>
      <c r="AK121" s="27">
        <f t="shared" si="305"/>
        <v>0.67072113703283254</v>
      </c>
      <c r="AL121" s="27">
        <f t="shared" si="305"/>
        <v>0.56743712192122953</v>
      </c>
      <c r="AM121" s="27">
        <f t="shared" si="306"/>
        <v>1.2381582589540621</v>
      </c>
      <c r="AS121" t="str">
        <f t="shared" si="320"/>
        <v>21 Science, research, engineering and technology professionals</v>
      </c>
      <c r="AT121" s="27">
        <f t="shared" si="307"/>
        <v>0.20383188117482298</v>
      </c>
      <c r="AU121" s="27">
        <f t="shared" si="307"/>
        <v>-0.10500951206896847</v>
      </c>
      <c r="AV121" s="27">
        <f t="shared" si="307"/>
        <v>0.50576163966331933</v>
      </c>
      <c r="AW121" s="27">
        <f t="shared" si="307"/>
        <v>0.11947665426257092</v>
      </c>
      <c r="AX121" s="27">
        <f t="shared" si="308"/>
        <v>0.62523829392589025</v>
      </c>
      <c r="BD121" t="str">
        <f t="shared" si="321"/>
        <v>21 Science, research, engineering and technology professionals</v>
      </c>
      <c r="BE121" s="27">
        <f t="shared" si="309"/>
        <v>-0.66032231963342269</v>
      </c>
      <c r="BF121" s="27">
        <f t="shared" si="309"/>
        <v>0.54142607529890263</v>
      </c>
      <c r="BG121" s="27">
        <f t="shared" si="309"/>
        <v>0.34010739197932693</v>
      </c>
      <c r="BH121" s="27">
        <f t="shared" si="309"/>
        <v>-0.19103710530423168</v>
      </c>
      <c r="BI121" s="27">
        <f t="shared" si="310"/>
        <v>0.14907028667509525</v>
      </c>
      <c r="BO121" t="str">
        <f t="shared" si="322"/>
        <v>21 Science, research, engineering and technology professionals</v>
      </c>
      <c r="BP121" s="27">
        <f t="shared" si="311"/>
        <v>3.3823692854480392E-2</v>
      </c>
      <c r="BQ121" s="27">
        <f t="shared" si="311"/>
        <v>-0.2490622162541225</v>
      </c>
      <c r="BR121" s="27">
        <f t="shared" si="311"/>
        <v>0.83499306973066201</v>
      </c>
      <c r="BS121" s="27">
        <f t="shared" si="311"/>
        <v>-0.43824438007514477</v>
      </c>
      <c r="BT121" s="27">
        <f t="shared" si="312"/>
        <v>0.39674868965551724</v>
      </c>
      <c r="BZ121" t="str">
        <f t="shared" si="323"/>
        <v>21 Science, research, engineering and technology professionals</v>
      </c>
      <c r="CA121" s="68">
        <f t="shared" si="313"/>
        <v>-0.25925815303450594</v>
      </c>
      <c r="CB121" s="68">
        <f t="shared" si="313"/>
        <v>-0.18602281820332012</v>
      </c>
      <c r="CC121" s="68">
        <f t="shared" si="313"/>
        <v>0.86423788045410932</v>
      </c>
      <c r="CD121" s="68">
        <f t="shared" si="313"/>
        <v>-1.1402375384676695</v>
      </c>
      <c r="CE121" s="68">
        <f t="shared" si="314"/>
        <v>-0.27599965801356019</v>
      </c>
      <c r="CK121" t="str">
        <f t="shared" si="324"/>
        <v>21 Science, research, engineering and technology professionals</v>
      </c>
      <c r="CL121" s="68">
        <f t="shared" si="315"/>
        <v>0.19101138986898969</v>
      </c>
      <c r="CM121" s="68">
        <f t="shared" si="315"/>
        <v>-6.8361114638161302E-3</v>
      </c>
      <c r="CN121" s="68">
        <f t="shared" si="315"/>
        <v>0.59366541664188244</v>
      </c>
      <c r="CO121" s="68">
        <f t="shared" si="315"/>
        <v>0.73016522782155979</v>
      </c>
      <c r="CP121" s="68">
        <f t="shared" si="316"/>
        <v>1.3238306444634422</v>
      </c>
    </row>
    <row r="122" spans="1:94" x14ac:dyDescent="0.2">
      <c r="A122" t="str">
        <f t="shared" si="298"/>
        <v>22 Health professionals</v>
      </c>
      <c r="B122" s="27">
        <f t="shared" si="299"/>
        <v>0.54336908059961853</v>
      </c>
      <c r="C122" s="27">
        <f t="shared" si="299"/>
        <v>8.5995045906087864E-2</v>
      </c>
      <c r="D122" s="27">
        <f t="shared" si="299"/>
        <v>0.32699365369840994</v>
      </c>
      <c r="E122" s="27">
        <f t="shared" si="299"/>
        <v>0.49752438727375736</v>
      </c>
      <c r="F122" s="27">
        <f t="shared" si="300"/>
        <v>0.8245180409721673</v>
      </c>
      <c r="L122" t="str">
        <f t="shared" si="317"/>
        <v>22 Health professionals</v>
      </c>
      <c r="M122" s="27">
        <f t="shared" si="301"/>
        <v>1.8235796103315112</v>
      </c>
      <c r="N122" s="27">
        <f t="shared" si="301"/>
        <v>0.31843700121049157</v>
      </c>
      <c r="O122" s="27">
        <f t="shared" si="301"/>
        <v>0.61395553965597927</v>
      </c>
      <c r="P122" s="27">
        <f t="shared" si="301"/>
        <v>1.2242325765779256</v>
      </c>
      <c r="Q122" s="27">
        <f t="shared" si="302"/>
        <v>1.8381881162339049</v>
      </c>
      <c r="W122" t="str">
        <f t="shared" si="318"/>
        <v>22 Health professionals</v>
      </c>
      <c r="X122" s="27">
        <f t="shared" si="303"/>
        <v>2.588658985029177</v>
      </c>
      <c r="Y122" s="27">
        <f t="shared" si="303"/>
        <v>-0.26223798577143498</v>
      </c>
      <c r="Z122" s="27">
        <f t="shared" si="303"/>
        <v>1.2456907570589593E-2</v>
      </c>
      <c r="AA122" s="27">
        <f t="shared" si="303"/>
        <v>0.84121059203432047</v>
      </c>
      <c r="AB122" s="27">
        <f t="shared" si="304"/>
        <v>0.85366749960491006</v>
      </c>
      <c r="AH122" t="str">
        <f t="shared" si="319"/>
        <v>22 Health professionals</v>
      </c>
      <c r="AI122" s="27">
        <f t="shared" si="305"/>
        <v>-0.70918500690836872</v>
      </c>
      <c r="AJ122" s="27">
        <f t="shared" si="305"/>
        <v>-0.53036702956937276</v>
      </c>
      <c r="AK122" s="27">
        <f t="shared" si="305"/>
        <v>-1.7865620803882369</v>
      </c>
      <c r="AL122" s="27">
        <f t="shared" si="305"/>
        <v>-1.2674664202141497</v>
      </c>
      <c r="AM122" s="27">
        <f t="shared" si="306"/>
        <v>-3.0540285006023868</v>
      </c>
      <c r="AS122" t="str">
        <f t="shared" si="320"/>
        <v>22 Health professionals</v>
      </c>
      <c r="AT122" s="27">
        <f t="shared" si="307"/>
        <v>0.16114721250623454</v>
      </c>
      <c r="AU122" s="27">
        <f t="shared" si="307"/>
        <v>0.10873669393294005</v>
      </c>
      <c r="AV122" s="27">
        <f t="shared" si="307"/>
        <v>2.006286065298557E-2</v>
      </c>
      <c r="AW122" s="27">
        <f t="shared" si="307"/>
        <v>8.3438789605569941E-2</v>
      </c>
      <c r="AX122" s="27">
        <f t="shared" si="308"/>
        <v>0.10350165025855551</v>
      </c>
      <c r="BD122" t="str">
        <f t="shared" si="321"/>
        <v>22 Health professionals</v>
      </c>
      <c r="BE122" s="27">
        <f t="shared" si="309"/>
        <v>0.53968922775363781</v>
      </c>
      <c r="BF122" s="27">
        <f t="shared" si="309"/>
        <v>0.28417126245245639</v>
      </c>
      <c r="BG122" s="27">
        <f t="shared" si="309"/>
        <v>1.1057814307391389E-2</v>
      </c>
      <c r="BH122" s="27">
        <f t="shared" si="309"/>
        <v>0.31537163050216011</v>
      </c>
      <c r="BI122" s="27">
        <f t="shared" si="310"/>
        <v>0.32642944480955149</v>
      </c>
      <c r="BO122" t="str">
        <f t="shared" si="322"/>
        <v>22 Health professionals</v>
      </c>
      <c r="BP122" s="27">
        <f t="shared" si="311"/>
        <v>0.26284994933379791</v>
      </c>
      <c r="BQ122" s="27">
        <f t="shared" si="311"/>
        <v>-6.2646295921262585E-3</v>
      </c>
      <c r="BR122" s="27">
        <f t="shared" si="311"/>
        <v>-5.7219400039923762E-2</v>
      </c>
      <c r="BS122" s="27">
        <f t="shared" si="311"/>
        <v>-0.41175644668877998</v>
      </c>
      <c r="BT122" s="27">
        <f t="shared" si="312"/>
        <v>-0.46897584672870374</v>
      </c>
      <c r="BZ122" t="str">
        <f t="shared" si="323"/>
        <v>22 Health professionals</v>
      </c>
      <c r="CA122" s="68">
        <f t="shared" si="313"/>
        <v>0.25475612858195285</v>
      </c>
      <c r="CB122" s="68">
        <f t="shared" si="313"/>
        <v>-0.26313628336155137</v>
      </c>
      <c r="CC122" s="68">
        <f t="shared" si="313"/>
        <v>1.4627349907804232E-2</v>
      </c>
      <c r="CD122" s="68">
        <f t="shared" si="313"/>
        <v>-0.41380937859517419</v>
      </c>
      <c r="CE122" s="68">
        <f t="shared" si="314"/>
        <v>-0.39918202868736996</v>
      </c>
      <c r="CK122" t="str">
        <f t="shared" si="324"/>
        <v>22 Health professionals</v>
      </c>
      <c r="CL122" s="68">
        <f t="shared" si="315"/>
        <v>7.220232079419224E-2</v>
      </c>
      <c r="CM122" s="68">
        <f t="shared" si="315"/>
        <v>4.529135417965735E-3</v>
      </c>
      <c r="CN122" s="68">
        <f t="shared" si="315"/>
        <v>8.7946834177666799E-2</v>
      </c>
      <c r="CO122" s="68">
        <f t="shared" si="315"/>
        <v>0.21759186021260962</v>
      </c>
      <c r="CP122" s="68">
        <f t="shared" si="316"/>
        <v>0.30553869439027642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0.35899642303622503</v>
      </c>
      <c r="C123" s="27">
        <f t="shared" si="299"/>
        <v>0.15819072489657815</v>
      </c>
      <c r="D123" s="27">
        <f t="shared" si="299"/>
        <v>0.20620720259878578</v>
      </c>
      <c r="E123" s="27">
        <f t="shared" si="299"/>
        <v>0.59769254096503666</v>
      </c>
      <c r="F123" s="27">
        <f t="shared" si="300"/>
        <v>0.80389974356382243</v>
      </c>
      <c r="L123" t="str">
        <f t="shared" si="317"/>
        <v>23 Teaching and other educational professionals</v>
      </c>
      <c r="M123" s="27">
        <f t="shared" si="301"/>
        <v>2.4474792685147229</v>
      </c>
      <c r="N123" s="27">
        <f t="shared" si="301"/>
        <v>0.45999827443141683</v>
      </c>
      <c r="O123" s="27">
        <f t="shared" si="301"/>
        <v>1.0751243138042028</v>
      </c>
      <c r="P123" s="27">
        <f t="shared" si="301"/>
        <v>2.9287057078959471</v>
      </c>
      <c r="Q123" s="27">
        <f t="shared" si="302"/>
        <v>4.0038300217001499</v>
      </c>
      <c r="W123" t="str">
        <f t="shared" si="318"/>
        <v>23 Teaching and other educational professionals</v>
      </c>
      <c r="X123" s="27">
        <f t="shared" si="303"/>
        <v>-1.033436558358078</v>
      </c>
      <c r="Y123" s="27">
        <f t="shared" si="303"/>
        <v>-0.28250806312258447</v>
      </c>
      <c r="Z123" s="27">
        <f t="shared" si="303"/>
        <v>-1.9529680308616513</v>
      </c>
      <c r="AA123" s="27">
        <f t="shared" si="303"/>
        <v>-1.2828923566873183</v>
      </c>
      <c r="AB123" s="27">
        <f t="shared" si="304"/>
        <v>-3.2358603875489695</v>
      </c>
      <c r="AH123" t="str">
        <f t="shared" si="319"/>
        <v>23 Teaching and other educational professionals</v>
      </c>
      <c r="AI123" s="27">
        <f t="shared" si="305"/>
        <v>-0.64146211419345844</v>
      </c>
      <c r="AJ123" s="27">
        <f t="shared" si="305"/>
        <v>-0.12713487718963412</v>
      </c>
      <c r="AK123" s="27">
        <f t="shared" si="305"/>
        <v>-0.35116827572790577</v>
      </c>
      <c r="AL123" s="27">
        <f t="shared" si="305"/>
        <v>8.9618116777616663E-3</v>
      </c>
      <c r="AM123" s="27">
        <f t="shared" si="306"/>
        <v>-0.3422064640501441</v>
      </c>
      <c r="AS123" t="str">
        <f t="shared" si="320"/>
        <v>23 Teaching and other educational professionals</v>
      </c>
      <c r="AT123" s="27">
        <f t="shared" si="307"/>
        <v>-2.9683790498575835E-3</v>
      </c>
      <c r="AU123" s="27">
        <f t="shared" si="307"/>
        <v>2.1484310686475938E-3</v>
      </c>
      <c r="AV123" s="27">
        <f t="shared" si="307"/>
        <v>-8.1067088233201801E-2</v>
      </c>
      <c r="AW123" s="27">
        <f t="shared" si="307"/>
        <v>-2.9637275323774026E-2</v>
      </c>
      <c r="AX123" s="27">
        <f t="shared" si="308"/>
        <v>-0.11070436355697583</v>
      </c>
      <c r="BD123" t="str">
        <f t="shared" si="321"/>
        <v>23 Teaching and other educational professionals</v>
      </c>
      <c r="BE123" s="27">
        <f t="shared" si="309"/>
        <v>-0.1182374140805349</v>
      </c>
      <c r="BF123" s="27">
        <f t="shared" si="309"/>
        <v>0.18597548017561039</v>
      </c>
      <c r="BG123" s="27">
        <f t="shared" si="309"/>
        <v>-7.5895291626132177E-2</v>
      </c>
      <c r="BH123" s="27">
        <f t="shared" si="309"/>
        <v>0.28429022046400387</v>
      </c>
      <c r="BI123" s="27">
        <f t="shared" si="310"/>
        <v>0.2083949288378717</v>
      </c>
      <c r="BO123" t="str">
        <f t="shared" si="322"/>
        <v>23 Teaching and other educational professionals</v>
      </c>
      <c r="BP123" s="27">
        <f t="shared" si="311"/>
        <v>-8.0958751597433709E-2</v>
      </c>
      <c r="BQ123" s="27">
        <f t="shared" si="311"/>
        <v>1.0174538888735096E-2</v>
      </c>
      <c r="BR123" s="27">
        <f t="shared" si="311"/>
        <v>-0.10084220634273455</v>
      </c>
      <c r="BS123" s="27">
        <f t="shared" si="311"/>
        <v>-7.716669479987448E-2</v>
      </c>
      <c r="BT123" s="27">
        <f t="shared" si="312"/>
        <v>-0.17800890114260903</v>
      </c>
      <c r="BZ123" t="str">
        <f t="shared" si="323"/>
        <v>23 Teaching and other educational professionals</v>
      </c>
      <c r="CA123" s="68">
        <f t="shared" si="313"/>
        <v>-6.0360340751204888E-2</v>
      </c>
      <c r="CB123" s="68">
        <f t="shared" si="313"/>
        <v>-4.1705036182461241E-2</v>
      </c>
      <c r="CC123" s="68">
        <f t="shared" si="313"/>
        <v>2.9280678913164326E-2</v>
      </c>
      <c r="CD123" s="68">
        <f t="shared" si="313"/>
        <v>-9.7434195196522966E-2</v>
      </c>
      <c r="CE123" s="68">
        <f t="shared" si="314"/>
        <v>-6.8153516283358639E-2</v>
      </c>
      <c r="CK123" t="str">
        <f t="shared" si="324"/>
        <v>23 Teaching and other educational professionals</v>
      </c>
      <c r="CL123" s="68">
        <f t="shared" si="315"/>
        <v>3.4375121905600395E-2</v>
      </c>
      <c r="CM123" s="68">
        <f t="shared" si="315"/>
        <v>1.5316328882834657E-2</v>
      </c>
      <c r="CN123" s="68">
        <f t="shared" si="315"/>
        <v>4.1612214918287871E-2</v>
      </c>
      <c r="CO123" s="68">
        <f t="shared" si="315"/>
        <v>5.2908924888878051E-2</v>
      </c>
      <c r="CP123" s="68">
        <f t="shared" si="316"/>
        <v>9.4521139807165921E-2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0.22675635103912828</v>
      </c>
      <c r="C124" s="27">
        <f t="shared" si="299"/>
        <v>0.18013131591451126</v>
      </c>
      <c r="D124" s="27">
        <f t="shared" si="299"/>
        <v>0.22075604452459263</v>
      </c>
      <c r="E124" s="27">
        <f t="shared" si="299"/>
        <v>0.52059263455358562</v>
      </c>
      <c r="F124" s="27">
        <f t="shared" si="300"/>
        <v>0.74134867907817825</v>
      </c>
      <c r="L124" t="str">
        <f t="shared" si="317"/>
        <v>24 Business, media and public service professionals</v>
      </c>
      <c r="M124" s="27">
        <f t="shared" si="301"/>
        <v>3.2246849773981783</v>
      </c>
      <c r="N124" s="27">
        <f t="shared" si="301"/>
        <v>1.3034562914391277</v>
      </c>
      <c r="O124" s="27">
        <f t="shared" si="301"/>
        <v>2.1680531869951665</v>
      </c>
      <c r="P124" s="27">
        <f t="shared" si="301"/>
        <v>4.481458013982774</v>
      </c>
      <c r="Q124" s="27">
        <f t="shared" si="302"/>
        <v>6.6495112009779405</v>
      </c>
      <c r="W124" t="str">
        <f t="shared" si="318"/>
        <v>24 Business, media and public service professionals</v>
      </c>
      <c r="X124" s="27">
        <f t="shared" si="303"/>
        <v>2.2494391062497279</v>
      </c>
      <c r="Y124" s="27">
        <f t="shared" si="303"/>
        <v>0.72685829051726003</v>
      </c>
      <c r="Z124" s="27">
        <f t="shared" si="303"/>
        <v>0.64049922327219377</v>
      </c>
      <c r="AA124" s="27">
        <f t="shared" si="303"/>
        <v>1.8206143429317336</v>
      </c>
      <c r="AB124" s="27">
        <f t="shared" si="304"/>
        <v>2.4611135662039274</v>
      </c>
      <c r="AH124" t="str">
        <f t="shared" si="319"/>
        <v>24 Business, media and public service professionals</v>
      </c>
      <c r="AI124" s="27">
        <f t="shared" si="305"/>
        <v>1.7678504011917617E-2</v>
      </c>
      <c r="AJ124" s="27">
        <f t="shared" si="305"/>
        <v>0.15793331380653886</v>
      </c>
      <c r="AK124" s="27">
        <f t="shared" si="305"/>
        <v>-0.18588066593354569</v>
      </c>
      <c r="AL124" s="27">
        <f t="shared" si="305"/>
        <v>0.15729822297534524</v>
      </c>
      <c r="AM124" s="27">
        <f t="shared" si="306"/>
        <v>-2.8582442958200449E-2</v>
      </c>
      <c r="AS124" t="str">
        <f t="shared" si="320"/>
        <v>24 Business, media and public service professionals</v>
      </c>
      <c r="AT124" s="27">
        <f t="shared" si="307"/>
        <v>0.24822906921232413</v>
      </c>
      <c r="AU124" s="27">
        <f t="shared" si="307"/>
        <v>0.1733042651582517</v>
      </c>
      <c r="AV124" s="27">
        <f t="shared" si="307"/>
        <v>0.14135600658516045</v>
      </c>
      <c r="AW124" s="27">
        <f t="shared" si="307"/>
        <v>0.49355305926696236</v>
      </c>
      <c r="AX124" s="27">
        <f t="shared" si="308"/>
        <v>0.63490906585212281</v>
      </c>
      <c r="BD124" t="str">
        <f t="shared" si="321"/>
        <v>24 Business, media and public service professionals</v>
      </c>
      <c r="BE124" s="27">
        <f t="shared" si="309"/>
        <v>2.5255413238804536E-2</v>
      </c>
      <c r="BF124" s="27">
        <f t="shared" si="309"/>
        <v>1.0230499806626634</v>
      </c>
      <c r="BG124" s="27">
        <f t="shared" si="309"/>
        <v>0.29257465812798245</v>
      </c>
      <c r="BH124" s="27">
        <f t="shared" si="309"/>
        <v>0.61539001780905522</v>
      </c>
      <c r="BI124" s="27">
        <f t="shared" si="310"/>
        <v>0.90796467593703767</v>
      </c>
      <c r="BO124" t="str">
        <f t="shared" si="322"/>
        <v>24 Business, media and public service professionals</v>
      </c>
      <c r="BP124" s="27">
        <f t="shared" si="311"/>
        <v>0.23037853407486519</v>
      </c>
      <c r="BQ124" s="27">
        <f t="shared" si="311"/>
        <v>-9.7757722652779044E-2</v>
      </c>
      <c r="BR124" s="27">
        <f t="shared" si="311"/>
        <v>1.4217410460202196E-2</v>
      </c>
      <c r="BS124" s="27">
        <f t="shared" si="311"/>
        <v>-0.7464135047979612</v>
      </c>
      <c r="BT124" s="27">
        <f t="shared" si="312"/>
        <v>-0.73219609433775901</v>
      </c>
      <c r="BZ124" t="str">
        <f t="shared" si="323"/>
        <v>24 Business, media and public service professionals</v>
      </c>
      <c r="CA124" s="68">
        <f t="shared" si="313"/>
        <v>-5.6193519631988487E-3</v>
      </c>
      <c r="CB124" s="68">
        <f t="shared" si="313"/>
        <v>-9.1569033474617534E-2</v>
      </c>
      <c r="CC124" s="68">
        <f t="shared" si="313"/>
        <v>1.0062742014397941E-2</v>
      </c>
      <c r="CD124" s="68">
        <f t="shared" si="313"/>
        <v>-1.0347515815741244</v>
      </c>
      <c r="CE124" s="68">
        <f t="shared" si="314"/>
        <v>-1.0246888395597264</v>
      </c>
      <c r="CK124" t="str">
        <f t="shared" si="324"/>
        <v>24 Business, media and public service professionals</v>
      </c>
      <c r="CL124" s="68">
        <f t="shared" si="315"/>
        <v>0.13728351620429224</v>
      </c>
      <c r="CM124" s="68">
        <f t="shared" si="315"/>
        <v>1.1357097721026554E-2</v>
      </c>
      <c r="CN124" s="68">
        <f t="shared" si="315"/>
        <v>0.23451936036494014</v>
      </c>
      <c r="CO124" s="68">
        <f t="shared" si="315"/>
        <v>0.40026126632887171</v>
      </c>
      <c r="CP124" s="68">
        <f t="shared" si="316"/>
        <v>0.63478062669381186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0.11122281394468619</v>
      </c>
      <c r="C125" s="27">
        <f t="shared" si="299"/>
        <v>5.0761133387924318E-2</v>
      </c>
      <c r="D125" s="27">
        <f t="shared" si="299"/>
        <v>4.4219703771933183E-2</v>
      </c>
      <c r="E125" s="27">
        <f t="shared" si="299"/>
        <v>0.22595655004290616</v>
      </c>
      <c r="F125" s="27">
        <f t="shared" si="300"/>
        <v>0.27017625381483934</v>
      </c>
      <c r="L125" t="str">
        <f t="shared" si="317"/>
        <v>31 Science, engineering and technology associate professionals</v>
      </c>
      <c r="M125" s="27">
        <f t="shared" si="301"/>
        <v>0.50537094867442844</v>
      </c>
      <c r="N125" s="27">
        <f t="shared" si="301"/>
        <v>0.39067049429434375</v>
      </c>
      <c r="O125" s="27">
        <f t="shared" si="301"/>
        <v>-1.197390434358514E-3</v>
      </c>
      <c r="P125" s="27">
        <f t="shared" si="301"/>
        <v>0.7510987906450457</v>
      </c>
      <c r="Q125" s="27">
        <f t="shared" si="302"/>
        <v>0.74990140021068719</v>
      </c>
      <c r="W125" t="str">
        <f t="shared" si="318"/>
        <v>31 Science, engineering and technology associate professionals</v>
      </c>
      <c r="X125" s="27">
        <f t="shared" si="303"/>
        <v>0.844287240921898</v>
      </c>
      <c r="Y125" s="27">
        <f t="shared" si="303"/>
        <v>0.12963594496325914</v>
      </c>
      <c r="Z125" s="27">
        <f t="shared" si="303"/>
        <v>-0.1384969468102133</v>
      </c>
      <c r="AA125" s="27">
        <f t="shared" si="303"/>
        <v>0.74935784770816749</v>
      </c>
      <c r="AB125" s="27">
        <f t="shared" si="304"/>
        <v>0.6108609008979542</v>
      </c>
      <c r="AH125" t="str">
        <f t="shared" si="319"/>
        <v>31 Science, engineering and technology associate professionals</v>
      </c>
      <c r="AI125" s="27">
        <f t="shared" si="305"/>
        <v>0.1302737252888444</v>
      </c>
      <c r="AJ125" s="27">
        <f t="shared" si="305"/>
        <v>8.3098484149356611E-2</v>
      </c>
      <c r="AK125" s="27">
        <f t="shared" si="305"/>
        <v>5.9984990256747084E-2</v>
      </c>
      <c r="AL125" s="27">
        <f t="shared" si="305"/>
        <v>0.30413336740642627</v>
      </c>
      <c r="AM125" s="27">
        <f t="shared" si="306"/>
        <v>0.36411835766317335</v>
      </c>
      <c r="AS125" t="str">
        <f t="shared" si="320"/>
        <v>31 Science, engineering and technology associate professionals</v>
      </c>
      <c r="AT125" s="27">
        <f t="shared" si="307"/>
        <v>0.11633829633295067</v>
      </c>
      <c r="AU125" s="27">
        <f t="shared" si="307"/>
        <v>3.8751677765035408E-2</v>
      </c>
      <c r="AV125" s="27">
        <f t="shared" si="307"/>
        <v>-0.23924001633035208</v>
      </c>
      <c r="AW125" s="27">
        <f t="shared" si="307"/>
        <v>-8.0154187709109426E-3</v>
      </c>
      <c r="AX125" s="27">
        <f t="shared" si="308"/>
        <v>-0.24725543510126302</v>
      </c>
      <c r="BD125" t="str">
        <f t="shared" si="321"/>
        <v>31 Science, engineering and technology associate professionals</v>
      </c>
      <c r="BE125" s="27">
        <f t="shared" si="309"/>
        <v>-0.33407997433834158</v>
      </c>
      <c r="BF125" s="27">
        <f t="shared" si="309"/>
        <v>0.39537834485958534</v>
      </c>
      <c r="BG125" s="27">
        <f t="shared" si="309"/>
        <v>-0.61005869373325972</v>
      </c>
      <c r="BH125" s="27">
        <f t="shared" si="309"/>
        <v>-0.48757043846888171</v>
      </c>
      <c r="BI125" s="27">
        <f t="shared" si="310"/>
        <v>-1.0976291322021414</v>
      </c>
      <c r="BO125" t="str">
        <f t="shared" si="322"/>
        <v>31 Science, engineering and technology associate professionals</v>
      </c>
      <c r="BP125" s="27">
        <f t="shared" si="311"/>
        <v>0.13552218199226607</v>
      </c>
      <c r="BQ125" s="27">
        <f t="shared" si="311"/>
        <v>1.9653314912922326E-2</v>
      </c>
      <c r="BR125" s="27">
        <f t="shared" si="311"/>
        <v>-0.1747890930753635</v>
      </c>
      <c r="BS125" s="27">
        <f t="shared" si="311"/>
        <v>-8.9327400322441353E-2</v>
      </c>
      <c r="BT125" s="27">
        <f t="shared" si="312"/>
        <v>-0.26411649339780485</v>
      </c>
      <c r="BZ125" t="str">
        <f t="shared" si="323"/>
        <v>31 Science, engineering and technology associate professionals</v>
      </c>
      <c r="CA125" s="68">
        <f t="shared" si="313"/>
        <v>-2.0952023475783843E-2</v>
      </c>
      <c r="CB125" s="68">
        <f t="shared" si="313"/>
        <v>3.5971584383293509E-2</v>
      </c>
      <c r="CC125" s="68">
        <f t="shared" si="313"/>
        <v>-5.6900731221232403E-2</v>
      </c>
      <c r="CD125" s="68">
        <f t="shared" si="313"/>
        <v>-0.31446847496477415</v>
      </c>
      <c r="CE125" s="68">
        <f t="shared" si="314"/>
        <v>-0.37136920618600655</v>
      </c>
      <c r="CK125" t="str">
        <f t="shared" si="324"/>
        <v>31 Science, engineering and technology associate professionals</v>
      </c>
      <c r="CL125" s="68">
        <f t="shared" si="315"/>
        <v>8.6408851249689056E-2</v>
      </c>
      <c r="CM125" s="68">
        <f t="shared" si="315"/>
        <v>5.4775757775996303E-2</v>
      </c>
      <c r="CN125" s="68">
        <f t="shared" si="315"/>
        <v>0.15201805187491202</v>
      </c>
      <c r="CO125" s="68">
        <f t="shared" si="315"/>
        <v>0.36793619720833848</v>
      </c>
      <c r="CP125" s="68">
        <f t="shared" si="316"/>
        <v>0.5199542490832505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1.6989714202736865E-2</v>
      </c>
      <c r="C126" s="27">
        <f t="shared" si="299"/>
        <v>-1.4190242464592329E-3</v>
      </c>
      <c r="D126" s="27">
        <f t="shared" si="299"/>
        <v>5.5698493928932127E-2</v>
      </c>
      <c r="E126" s="27">
        <f t="shared" si="299"/>
        <v>5.7059459058266648E-2</v>
      </c>
      <c r="F126" s="27">
        <f t="shared" si="300"/>
        <v>0.11275795298719878</v>
      </c>
      <c r="L126" t="str">
        <f t="shared" si="317"/>
        <v>32 Health and social care associate professionals</v>
      </c>
      <c r="M126" s="27">
        <f t="shared" si="301"/>
        <v>0.46185021852530883</v>
      </c>
      <c r="N126" s="27">
        <f t="shared" si="301"/>
        <v>7.7607531140168495E-2</v>
      </c>
      <c r="O126" s="27">
        <f t="shared" si="301"/>
        <v>1.4016414495339748</v>
      </c>
      <c r="P126" s="27">
        <f t="shared" si="301"/>
        <v>1.1764856659762577</v>
      </c>
      <c r="Q126" s="27">
        <f t="shared" si="302"/>
        <v>2.5781271155102328</v>
      </c>
      <c r="W126" t="str">
        <f t="shared" si="318"/>
        <v>32 Health and social care associate professionals</v>
      </c>
      <c r="X126" s="27">
        <f t="shared" si="303"/>
        <v>0.88150819161974203</v>
      </c>
      <c r="Y126" s="27">
        <f t="shared" si="303"/>
        <v>1.1226135603449094E-2</v>
      </c>
      <c r="Z126" s="27">
        <f t="shared" si="303"/>
        <v>3.094962294311423</v>
      </c>
      <c r="AA126" s="27">
        <f t="shared" si="303"/>
        <v>1.900505279374352</v>
      </c>
      <c r="AB126" s="27">
        <f t="shared" si="304"/>
        <v>4.995467573685775</v>
      </c>
      <c r="AH126" t="str">
        <f t="shared" si="319"/>
        <v>32 Health and social care associate professionals</v>
      </c>
      <c r="AI126" s="27">
        <f t="shared" si="305"/>
        <v>-0.17920028270839206</v>
      </c>
      <c r="AJ126" s="27">
        <f t="shared" si="305"/>
        <v>-0.11644013072077364</v>
      </c>
      <c r="AK126" s="27">
        <f t="shared" si="305"/>
        <v>0.26610910000670707</v>
      </c>
      <c r="AL126" s="27">
        <f t="shared" si="305"/>
        <v>-0.84482041219658655</v>
      </c>
      <c r="AM126" s="27">
        <f t="shared" si="306"/>
        <v>-0.57871131218987948</v>
      </c>
      <c r="AS126" t="str">
        <f t="shared" si="320"/>
        <v>32 Health and social care associate professionals</v>
      </c>
      <c r="AT126" s="27">
        <f t="shared" si="307"/>
        <v>9.6261264828348403E-2</v>
      </c>
      <c r="AU126" s="27">
        <f t="shared" si="307"/>
        <v>8.3214310666143709E-2</v>
      </c>
      <c r="AV126" s="27">
        <f t="shared" si="307"/>
        <v>0.33525250930365214</v>
      </c>
      <c r="AW126" s="27">
        <f t="shared" si="307"/>
        <v>0.17572184500826493</v>
      </c>
      <c r="AX126" s="27">
        <f t="shared" si="308"/>
        <v>0.51097435431191707</v>
      </c>
      <c r="BD126" t="str">
        <f t="shared" si="321"/>
        <v>32 Health and social care associate professionals</v>
      </c>
      <c r="BE126" s="27">
        <f t="shared" si="309"/>
        <v>0.35674078968518019</v>
      </c>
      <c r="BF126" s="27">
        <f t="shared" si="309"/>
        <v>0.25560989206401485</v>
      </c>
      <c r="BG126" s="27">
        <f t="shared" si="309"/>
        <v>1.6031813771123011</v>
      </c>
      <c r="BH126" s="27">
        <f t="shared" si="309"/>
        <v>1.0372658173114919</v>
      </c>
      <c r="BI126" s="27">
        <f t="shared" si="310"/>
        <v>2.6404471944237931</v>
      </c>
      <c r="BO126" t="str">
        <f t="shared" si="322"/>
        <v>32 Health and social care associate professionals</v>
      </c>
      <c r="BP126" s="27">
        <f t="shared" si="311"/>
        <v>0.12293829043978</v>
      </c>
      <c r="BQ126" s="27">
        <f t="shared" si="311"/>
        <v>8.465578771653659E-3</v>
      </c>
      <c r="BR126" s="27">
        <f t="shared" si="311"/>
        <v>0.89886927034536512</v>
      </c>
      <c r="BS126" s="27">
        <f t="shared" si="311"/>
        <v>-0.30408528493392817</v>
      </c>
      <c r="BT126" s="27">
        <f t="shared" si="312"/>
        <v>0.59478398541143696</v>
      </c>
      <c r="BZ126" t="str">
        <f t="shared" si="323"/>
        <v>32 Health and social care associate professionals</v>
      </c>
      <c r="CA126" s="68">
        <f t="shared" si="313"/>
        <v>-4.3448607362569724E-2</v>
      </c>
      <c r="CB126" s="68">
        <f t="shared" si="313"/>
        <v>-0.10058317602202826</v>
      </c>
      <c r="CC126" s="68">
        <f t="shared" si="313"/>
        <v>0.22772876407176512</v>
      </c>
      <c r="CD126" s="68">
        <f t="shared" si="313"/>
        <v>-0.24570935337436151</v>
      </c>
      <c r="CE126" s="68">
        <f t="shared" si="314"/>
        <v>-1.7980589302596384E-2</v>
      </c>
      <c r="CK126" t="str">
        <f t="shared" si="324"/>
        <v>32 Health and social care associate professionals</v>
      </c>
      <c r="CL126" s="68">
        <f t="shared" si="315"/>
        <v>2.4856345515717734E-2</v>
      </c>
      <c r="CM126" s="68">
        <f t="shared" si="315"/>
        <v>4.7756916883703315E-3</v>
      </c>
      <c r="CN126" s="68">
        <f t="shared" si="315"/>
        <v>0.11088248654328918</v>
      </c>
      <c r="CO126" s="68">
        <f t="shared" si="315"/>
        <v>0.18076142699449574</v>
      </c>
      <c r="CP126" s="68">
        <f t="shared" si="316"/>
        <v>0.2916439135377849</v>
      </c>
    </row>
    <row r="127" spans="1:94" x14ac:dyDescent="0.2">
      <c r="A127" t="str">
        <f t="shared" si="298"/>
        <v>33 Protective service occupations</v>
      </c>
      <c r="B127" s="27">
        <f t="shared" si="299"/>
        <v>-8.6969218736786952E-4</v>
      </c>
      <c r="C127" s="27">
        <f t="shared" si="299"/>
        <v>5.2190353365702893E-3</v>
      </c>
      <c r="D127" s="27">
        <f t="shared" si="299"/>
        <v>2.180758107708354E-3</v>
      </c>
      <c r="E127" s="27">
        <f t="shared" si="299"/>
        <v>1.507971460733714E-2</v>
      </c>
      <c r="F127" s="27">
        <f t="shared" si="300"/>
        <v>1.7260472715045494E-2</v>
      </c>
      <c r="L127" t="str">
        <f t="shared" si="317"/>
        <v>33 Protective service occupations</v>
      </c>
      <c r="M127" s="27">
        <f t="shared" si="301"/>
        <v>5.8108461433509895E-2</v>
      </c>
      <c r="N127" s="27">
        <f t="shared" si="301"/>
        <v>0.13817120249115233</v>
      </c>
      <c r="O127" s="27">
        <f t="shared" si="301"/>
        <v>-5.4168847844944246E-2</v>
      </c>
      <c r="P127" s="27">
        <f t="shared" si="301"/>
        <v>0.27757492367522518</v>
      </c>
      <c r="Q127" s="27">
        <f t="shared" si="302"/>
        <v>0.22340607583028094</v>
      </c>
      <c r="W127" t="str">
        <f t="shared" si="318"/>
        <v>33 Protective service occupations</v>
      </c>
      <c r="X127" s="27">
        <f t="shared" si="303"/>
        <v>0.21327855231891535</v>
      </c>
      <c r="Y127" s="27">
        <f t="shared" si="303"/>
        <v>0.19272920180805464</v>
      </c>
      <c r="Z127" s="27">
        <f t="shared" si="303"/>
        <v>-0.24811883716783401</v>
      </c>
      <c r="AA127" s="27">
        <f t="shared" si="303"/>
        <v>0.75318432780305056</v>
      </c>
      <c r="AB127" s="27">
        <f t="shared" si="304"/>
        <v>0.50506549063521655</v>
      </c>
      <c r="AH127" t="str">
        <f t="shared" si="319"/>
        <v>33 Protective service occupations</v>
      </c>
      <c r="AI127" s="27">
        <f t="shared" si="305"/>
        <v>2.6984432484426502E-2</v>
      </c>
      <c r="AJ127" s="27">
        <f t="shared" si="305"/>
        <v>5.3139048412505829E-2</v>
      </c>
      <c r="AK127" s="27">
        <f t="shared" si="305"/>
        <v>-6.6944892708137527E-2</v>
      </c>
      <c r="AL127" s="27">
        <f t="shared" si="305"/>
        <v>0.14787509570330826</v>
      </c>
      <c r="AM127" s="27">
        <f t="shared" si="306"/>
        <v>8.093020299517073E-2</v>
      </c>
      <c r="AS127" t="str">
        <f t="shared" si="320"/>
        <v>33 Protective service occupations</v>
      </c>
      <c r="AT127" s="27">
        <f t="shared" si="307"/>
        <v>-6.666833048659937E-2</v>
      </c>
      <c r="AU127" s="27">
        <f t="shared" si="307"/>
        <v>3.1777757244782601E-2</v>
      </c>
      <c r="AV127" s="27">
        <f t="shared" si="307"/>
        <v>-0.13327475416277196</v>
      </c>
      <c r="AW127" s="27">
        <f t="shared" si="307"/>
        <v>2.0805947521726043E-2</v>
      </c>
      <c r="AX127" s="27">
        <f t="shared" si="308"/>
        <v>-0.11246880664104592</v>
      </c>
      <c r="BD127" t="str">
        <f t="shared" si="321"/>
        <v>33 Protective service occupations</v>
      </c>
      <c r="BE127" s="27">
        <f t="shared" si="309"/>
        <v>-0.4264756335593487</v>
      </c>
      <c r="BF127" s="27">
        <f t="shared" si="309"/>
        <v>0.18379377986181766</v>
      </c>
      <c r="BG127" s="27">
        <f t="shared" si="309"/>
        <v>-0.28127171043306953</v>
      </c>
      <c r="BH127" s="27">
        <f t="shared" si="309"/>
        <v>-0.13752561736478186</v>
      </c>
      <c r="BI127" s="27">
        <f t="shared" si="310"/>
        <v>-0.41879732779785139</v>
      </c>
      <c r="BO127" t="str">
        <f t="shared" si="322"/>
        <v>33 Protective service occupations</v>
      </c>
      <c r="BP127" s="27">
        <f t="shared" si="311"/>
        <v>-0.11406526541600526</v>
      </c>
      <c r="BQ127" s="27">
        <f t="shared" si="311"/>
        <v>-0.11205605983439737</v>
      </c>
      <c r="BR127" s="27">
        <f t="shared" si="311"/>
        <v>-0.32845626381225257</v>
      </c>
      <c r="BS127" s="27">
        <f t="shared" si="311"/>
        <v>-0.35429741127732295</v>
      </c>
      <c r="BT127" s="27">
        <f t="shared" si="312"/>
        <v>-0.68275367508957552</v>
      </c>
      <c r="BZ127" t="str">
        <f t="shared" si="323"/>
        <v>33 Protective service occupations</v>
      </c>
      <c r="CA127" s="68">
        <f t="shared" si="313"/>
        <v>-0.20737459839503658</v>
      </c>
      <c r="CB127" s="68">
        <f t="shared" si="313"/>
        <v>-2.5301763064989435E-2</v>
      </c>
      <c r="CC127" s="68">
        <f t="shared" si="313"/>
        <v>-0.15455212239052318</v>
      </c>
      <c r="CD127" s="68">
        <f t="shared" si="313"/>
        <v>-0.14199523068871822</v>
      </c>
      <c r="CE127" s="68">
        <f t="shared" si="314"/>
        <v>-0.2965473530792414</v>
      </c>
      <c r="CK127" t="str">
        <f t="shared" si="324"/>
        <v>33 Protective service occupations</v>
      </c>
      <c r="CL127" s="68">
        <f t="shared" si="315"/>
        <v>-2.5888287290801615E-2</v>
      </c>
      <c r="CM127" s="68">
        <f t="shared" si="315"/>
        <v>-6.0529514501477533E-3</v>
      </c>
      <c r="CN127" s="68">
        <f t="shared" si="315"/>
        <v>-5.6490590670115789E-2</v>
      </c>
      <c r="CO127" s="68">
        <f t="shared" si="315"/>
        <v>8.9882675497857806E-3</v>
      </c>
      <c r="CP127" s="68">
        <f t="shared" si="316"/>
        <v>-4.7502323120330009E-2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4.7496274579145875E-2</v>
      </c>
      <c r="C128" s="27">
        <f t="shared" si="299"/>
        <v>2.4202313488773608E-2</v>
      </c>
      <c r="D128" s="27">
        <f t="shared" si="299"/>
        <v>2.0188192957183104E-2</v>
      </c>
      <c r="E128" s="27">
        <f t="shared" si="299"/>
        <v>7.4480812660258855E-2</v>
      </c>
      <c r="F128" s="27">
        <f t="shared" si="300"/>
        <v>9.4669005617441959E-2</v>
      </c>
      <c r="L128" t="str">
        <f t="shared" si="317"/>
        <v>34 Culture, media and sports occupations</v>
      </c>
      <c r="M128" s="27">
        <f t="shared" si="301"/>
        <v>5.5352070233689155E-2</v>
      </c>
      <c r="N128" s="27">
        <f t="shared" si="301"/>
        <v>0.74014456506789328</v>
      </c>
      <c r="O128" s="27">
        <f t="shared" si="301"/>
        <v>0.18638188426722291</v>
      </c>
      <c r="P128" s="27">
        <f t="shared" si="301"/>
        <v>1.3299163901823263</v>
      </c>
      <c r="Q128" s="27">
        <f t="shared" si="302"/>
        <v>1.5162982744495492</v>
      </c>
      <c r="W128" t="str">
        <f t="shared" si="318"/>
        <v>34 Culture, media and sports occupations</v>
      </c>
      <c r="X128" s="27">
        <f t="shared" si="303"/>
        <v>-0.77886826803845466</v>
      </c>
      <c r="Y128" s="27">
        <f t="shared" si="303"/>
        <v>5.8724665861209502E-2</v>
      </c>
      <c r="Z128" s="27">
        <f t="shared" si="303"/>
        <v>-0.62538446517279755</v>
      </c>
      <c r="AA128" s="27">
        <f t="shared" si="303"/>
        <v>0.63978508554360669</v>
      </c>
      <c r="AB128" s="27">
        <f t="shared" si="304"/>
        <v>1.4400620370809136E-2</v>
      </c>
      <c r="AH128" t="str">
        <f t="shared" si="319"/>
        <v>34 Culture, media and sports occupations</v>
      </c>
      <c r="AI128" s="27">
        <f t="shared" si="305"/>
        <v>-2.9550114089824775E-2</v>
      </c>
      <c r="AJ128" s="27">
        <f t="shared" si="305"/>
        <v>0.1129883403529357</v>
      </c>
      <c r="AK128" s="27">
        <f t="shared" si="305"/>
        <v>-0.12549428206190749</v>
      </c>
      <c r="AL128" s="27">
        <f t="shared" si="305"/>
        <v>0.19962419421459743</v>
      </c>
      <c r="AM128" s="27">
        <f t="shared" si="306"/>
        <v>7.4129912152689936E-2</v>
      </c>
      <c r="AS128" t="str">
        <f t="shared" si="320"/>
        <v>34 Culture, media and sports occupations</v>
      </c>
      <c r="AT128" s="27">
        <f t="shared" si="307"/>
        <v>-0.17961793846463214</v>
      </c>
      <c r="AU128" s="27">
        <f t="shared" si="307"/>
        <v>-3.3430137907922264E-2</v>
      </c>
      <c r="AV128" s="27">
        <f t="shared" si="307"/>
        <v>-0.17583877178503537</v>
      </c>
      <c r="AW128" s="27">
        <f t="shared" si="307"/>
        <v>-1.5657633231235035E-2</v>
      </c>
      <c r="AX128" s="27">
        <f t="shared" si="308"/>
        <v>-0.19149640501627041</v>
      </c>
      <c r="BD128" t="str">
        <f t="shared" si="321"/>
        <v>34 Culture, media and sports occupations</v>
      </c>
      <c r="BE128" s="27">
        <f t="shared" si="309"/>
        <v>-0.87680478332768841</v>
      </c>
      <c r="BF128" s="27">
        <f t="shared" si="309"/>
        <v>0.28706135365800289</v>
      </c>
      <c r="BG128" s="27">
        <f t="shared" si="309"/>
        <v>-0.4343167549857867</v>
      </c>
      <c r="BH128" s="27">
        <f t="shared" si="309"/>
        <v>-2.7846935300387621E-2</v>
      </c>
      <c r="BI128" s="27">
        <f t="shared" si="310"/>
        <v>-0.46216369028617432</v>
      </c>
      <c r="BO128" t="str">
        <f t="shared" si="322"/>
        <v>34 Culture, media and sports occupations</v>
      </c>
      <c r="BP128" s="27">
        <f t="shared" si="311"/>
        <v>-0.52535681708092996</v>
      </c>
      <c r="BQ128" s="27">
        <f t="shared" si="311"/>
        <v>-0.14602660871173101</v>
      </c>
      <c r="BR128" s="27">
        <f t="shared" si="311"/>
        <v>-0.33266948966586374</v>
      </c>
      <c r="BS128" s="27">
        <f t="shared" si="311"/>
        <v>-0.4034074097265431</v>
      </c>
      <c r="BT128" s="27">
        <f t="shared" si="312"/>
        <v>-0.73607689939240684</v>
      </c>
      <c r="BZ128" t="str">
        <f t="shared" si="323"/>
        <v>34 Culture, media and sports occupations</v>
      </c>
      <c r="CA128" s="68">
        <f t="shared" si="313"/>
        <v>-0.31704856373821388</v>
      </c>
      <c r="CB128" s="68">
        <f t="shared" si="313"/>
        <v>-0.10340422573024499</v>
      </c>
      <c r="CC128" s="68">
        <f t="shared" si="313"/>
        <v>-0.24838997540946706</v>
      </c>
      <c r="CD128" s="68">
        <f t="shared" si="313"/>
        <v>-0.31468451553906329</v>
      </c>
      <c r="CE128" s="68">
        <f t="shared" si="314"/>
        <v>-0.56307449094853035</v>
      </c>
      <c r="CK128" t="str">
        <f t="shared" si="324"/>
        <v>34 Culture, media and sports occupations</v>
      </c>
      <c r="CL128" s="68">
        <f t="shared" si="315"/>
        <v>1.4461450417936728E-2</v>
      </c>
      <c r="CM128" s="68">
        <f t="shared" si="315"/>
        <v>-1.2152711082213885E-2</v>
      </c>
      <c r="CN128" s="68">
        <f t="shared" si="315"/>
        <v>4.5617896230154997E-2</v>
      </c>
      <c r="CO128" s="68">
        <f t="shared" si="315"/>
        <v>0.12678837100874008</v>
      </c>
      <c r="CP128" s="68">
        <f t="shared" si="316"/>
        <v>0.17240626723889507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0.12565951066963077</v>
      </c>
      <c r="C129" s="27">
        <f t="shared" si="299"/>
        <v>0.12238843633232754</v>
      </c>
      <c r="D129" s="27">
        <f t="shared" si="299"/>
        <v>0.16476779475083636</v>
      </c>
      <c r="E129" s="27">
        <f t="shared" si="299"/>
        <v>0.37493285784219332</v>
      </c>
      <c r="F129" s="27">
        <f t="shared" si="300"/>
        <v>0.53970065259302968</v>
      </c>
      <c r="L129" t="str">
        <f t="shared" si="317"/>
        <v>35 Business and public service associate professionals</v>
      </c>
      <c r="M129" s="27">
        <f t="shared" si="301"/>
        <v>1.4021719051936365</v>
      </c>
      <c r="N129" s="27">
        <f t="shared" si="301"/>
        <v>0.5517210099839307</v>
      </c>
      <c r="O129" s="27">
        <f t="shared" si="301"/>
        <v>1.3365119780222177</v>
      </c>
      <c r="P129" s="27">
        <f t="shared" si="301"/>
        <v>2.6384098421877002</v>
      </c>
      <c r="Q129" s="27">
        <f t="shared" si="302"/>
        <v>3.9749218202099179</v>
      </c>
      <c r="W129" t="str">
        <f t="shared" si="318"/>
        <v>35 Business and public service associate professionals</v>
      </c>
      <c r="X129" s="27">
        <f t="shared" si="303"/>
        <v>1.139381918273088</v>
      </c>
      <c r="Y129" s="27">
        <f t="shared" si="303"/>
        <v>-0.19526457033455813</v>
      </c>
      <c r="Z129" s="27">
        <f t="shared" si="303"/>
        <v>0.56079490266034426</v>
      </c>
      <c r="AA129" s="27">
        <f t="shared" si="303"/>
        <v>1.4943979097808295</v>
      </c>
      <c r="AB129" s="27">
        <f t="shared" si="304"/>
        <v>2.0551928124411738</v>
      </c>
      <c r="AH129" t="str">
        <f t="shared" si="319"/>
        <v>35 Business and public service associate professionals</v>
      </c>
      <c r="AI129" s="27">
        <f t="shared" si="305"/>
        <v>0.28869574742636228</v>
      </c>
      <c r="AJ129" s="27">
        <f t="shared" si="305"/>
        <v>0.16161477071911357</v>
      </c>
      <c r="AK129" s="27">
        <f t="shared" si="305"/>
        <v>0.17208946549637094</v>
      </c>
      <c r="AL129" s="27">
        <f t="shared" si="305"/>
        <v>0.63590382442540871</v>
      </c>
      <c r="AM129" s="27">
        <f t="shared" si="306"/>
        <v>0.80799328992177966</v>
      </c>
      <c r="AS129" t="str">
        <f t="shared" si="320"/>
        <v>35 Business and public service associate professionals</v>
      </c>
      <c r="AT129" s="27">
        <f t="shared" si="307"/>
        <v>0.22309170009762358</v>
      </c>
      <c r="AU129" s="27">
        <f t="shared" si="307"/>
        <v>8.3865291268323539E-2</v>
      </c>
      <c r="AV129" s="27">
        <f t="shared" si="307"/>
        <v>8.9191138503312395E-2</v>
      </c>
      <c r="AW129" s="27">
        <f t="shared" si="307"/>
        <v>0.49506311146729853</v>
      </c>
      <c r="AX129" s="27">
        <f t="shared" si="308"/>
        <v>0.58425424997061093</v>
      </c>
      <c r="BD129" t="str">
        <f t="shared" si="321"/>
        <v>35 Business and public service associate professionals</v>
      </c>
      <c r="BE129" s="27">
        <f t="shared" si="309"/>
        <v>-0.62576315139125427</v>
      </c>
      <c r="BF129" s="27">
        <f t="shared" si="309"/>
        <v>1.0499374993096104</v>
      </c>
      <c r="BG129" s="27">
        <f t="shared" si="309"/>
        <v>-0.50948832508741759</v>
      </c>
      <c r="BH129" s="27">
        <f t="shared" si="309"/>
        <v>-2.3992164135796301E-2</v>
      </c>
      <c r="BI129" s="27">
        <f t="shared" si="310"/>
        <v>-0.53348048922321389</v>
      </c>
      <c r="BO129" t="str">
        <f t="shared" si="322"/>
        <v>35 Business and public service associate professionals</v>
      </c>
      <c r="BP129" s="27">
        <f t="shared" si="311"/>
        <v>-0.29762142314313778</v>
      </c>
      <c r="BQ129" s="27">
        <f t="shared" si="311"/>
        <v>-0.29744089604553814</v>
      </c>
      <c r="BR129" s="27">
        <f t="shared" si="311"/>
        <v>-0.3439202592205044</v>
      </c>
      <c r="BS129" s="27">
        <f t="shared" si="311"/>
        <v>-1.1648357695231706</v>
      </c>
      <c r="BT129" s="27">
        <f t="shared" si="312"/>
        <v>-1.508756028743675</v>
      </c>
      <c r="BZ129" t="str">
        <f t="shared" si="323"/>
        <v>35 Business and public service associate professionals</v>
      </c>
      <c r="CA129" s="68">
        <f t="shared" si="313"/>
        <v>-0.53447273556995878</v>
      </c>
      <c r="CB129" s="68">
        <f t="shared" si="313"/>
        <v>-0.37504346710375192</v>
      </c>
      <c r="CC129" s="68">
        <f t="shared" si="313"/>
        <v>-0.2789106179314258</v>
      </c>
      <c r="CD129" s="68">
        <f t="shared" si="313"/>
        <v>-1.4283730668428078</v>
      </c>
      <c r="CE129" s="68">
        <f t="shared" si="314"/>
        <v>-1.7072836847742336</v>
      </c>
      <c r="CK129" t="str">
        <f t="shared" si="324"/>
        <v>35 Business and public service associate professionals</v>
      </c>
      <c r="CL129" s="68">
        <f t="shared" si="315"/>
        <v>9.1928263209124172E-2</v>
      </c>
      <c r="CM129" s="68">
        <f t="shared" si="315"/>
        <v>4.9492183171114812E-3</v>
      </c>
      <c r="CN129" s="68">
        <f t="shared" si="315"/>
        <v>8.488932486932188E-2</v>
      </c>
      <c r="CO129" s="68">
        <f t="shared" si="315"/>
        <v>0.32869645167057682</v>
      </c>
      <c r="CP129" s="68">
        <f t="shared" si="316"/>
        <v>0.4135857765398987</v>
      </c>
    </row>
    <row r="130" spans="1:94" x14ac:dyDescent="0.2">
      <c r="A130" t="str">
        <f t="shared" si="298"/>
        <v>41 Administrative occupations</v>
      </c>
      <c r="B130" s="27">
        <f t="shared" si="299"/>
        <v>4.1586924478232035E-2</v>
      </c>
      <c r="C130" s="27">
        <f t="shared" si="299"/>
        <v>8.2120225021675097E-2</v>
      </c>
      <c r="D130" s="27">
        <f t="shared" si="299"/>
        <v>0.11489074791311493</v>
      </c>
      <c r="E130" s="27">
        <f t="shared" si="299"/>
        <v>0.24718962260137034</v>
      </c>
      <c r="F130" s="27">
        <f t="shared" si="300"/>
        <v>0.36208037051448527</v>
      </c>
      <c r="L130" t="str">
        <f t="shared" si="317"/>
        <v>41 Administrative occupations</v>
      </c>
      <c r="M130" s="27">
        <f t="shared" si="301"/>
        <v>0.71043729812335066</v>
      </c>
      <c r="N130" s="27">
        <f t="shared" si="301"/>
        <v>0.38965700852243845</v>
      </c>
      <c r="O130" s="27">
        <f t="shared" si="301"/>
        <v>1.3541293755235371</v>
      </c>
      <c r="P130" s="27">
        <f t="shared" si="301"/>
        <v>2.3023299359343898</v>
      </c>
      <c r="Q130" s="27">
        <f t="shared" si="302"/>
        <v>3.6564593114579269</v>
      </c>
      <c r="W130" t="str">
        <f t="shared" si="318"/>
        <v>41 Administrative occupations</v>
      </c>
      <c r="X130" s="27">
        <f t="shared" si="303"/>
        <v>0.61315788934433968</v>
      </c>
      <c r="Y130" s="27">
        <f t="shared" si="303"/>
        <v>0.45294507488719837</v>
      </c>
      <c r="Z130" s="27">
        <f t="shared" si="303"/>
        <v>2.4739871513060105</v>
      </c>
      <c r="AA130" s="27">
        <f t="shared" si="303"/>
        <v>3.5601224678103414</v>
      </c>
      <c r="AB130" s="27">
        <f t="shared" si="304"/>
        <v>6.0341096191163519</v>
      </c>
      <c r="AH130" t="str">
        <f t="shared" si="319"/>
        <v>41 Administrative occupations</v>
      </c>
      <c r="AI130" s="27">
        <f t="shared" si="305"/>
        <v>0.29268400188681554</v>
      </c>
      <c r="AJ130" s="27">
        <f t="shared" si="305"/>
        <v>0.31251578358107057</v>
      </c>
      <c r="AK130" s="27">
        <f t="shared" si="305"/>
        <v>0.73840402403682059</v>
      </c>
      <c r="AL130" s="27">
        <f t="shared" si="305"/>
        <v>1.1662417745929226</v>
      </c>
      <c r="AM130" s="27">
        <f t="shared" si="306"/>
        <v>1.9046457986297431</v>
      </c>
      <c r="AS130" t="str">
        <f t="shared" si="320"/>
        <v>41 Administrative occupations</v>
      </c>
      <c r="AT130" s="27">
        <f t="shared" si="307"/>
        <v>0.19143178804156857</v>
      </c>
      <c r="AU130" s="27">
        <f t="shared" si="307"/>
        <v>0.24454193640773081</v>
      </c>
      <c r="AV130" s="27">
        <f t="shared" si="307"/>
        <v>0.35377309760231057</v>
      </c>
      <c r="AW130" s="27">
        <f t="shared" si="307"/>
        <v>0.95907200567668127</v>
      </c>
      <c r="AX130" s="27">
        <f t="shared" si="308"/>
        <v>1.3128451032789918</v>
      </c>
      <c r="BD130" t="str">
        <f t="shared" si="321"/>
        <v>41 Administrative occupations</v>
      </c>
      <c r="BE130" s="27">
        <f t="shared" si="309"/>
        <v>-1.7473092085768283</v>
      </c>
      <c r="BF130" s="27">
        <f t="shared" si="309"/>
        <v>1.1540554639184055</v>
      </c>
      <c r="BG130" s="27">
        <f t="shared" si="309"/>
        <v>-0.64396868534404383</v>
      </c>
      <c r="BH130" s="27">
        <f t="shared" si="309"/>
        <v>-2.9665808588098397</v>
      </c>
      <c r="BI130" s="27">
        <f t="shared" si="310"/>
        <v>-3.6105495441538835</v>
      </c>
      <c r="BO130" t="str">
        <f t="shared" si="322"/>
        <v>41 Administrative occupations</v>
      </c>
      <c r="BP130" s="27">
        <f t="shared" si="311"/>
        <v>-2.5665425753722904</v>
      </c>
      <c r="BQ130" s="27">
        <f t="shared" si="311"/>
        <v>-5.1371897309913095E-2</v>
      </c>
      <c r="BR130" s="27">
        <f t="shared" si="311"/>
        <v>-0.76193353585301793</v>
      </c>
      <c r="BS130" s="27">
        <f t="shared" si="311"/>
        <v>-4.4660954096486911</v>
      </c>
      <c r="BT130" s="27">
        <f t="shared" si="312"/>
        <v>-5.228028945501709</v>
      </c>
      <c r="BZ130" t="str">
        <f t="shared" si="323"/>
        <v>41 Administrative occupations</v>
      </c>
      <c r="CA130" s="68">
        <f t="shared" si="313"/>
        <v>-1.2968786742117491</v>
      </c>
      <c r="CB130" s="68">
        <f t="shared" si="313"/>
        <v>-1.1889182013384465</v>
      </c>
      <c r="CC130" s="68">
        <f t="shared" si="313"/>
        <v>-1.5803274304194694</v>
      </c>
      <c r="CD130" s="68">
        <f t="shared" si="313"/>
        <v>-3.7536894358440351</v>
      </c>
      <c r="CE130" s="68">
        <f t="shared" si="314"/>
        <v>-5.3340168662635046</v>
      </c>
      <c r="CK130" t="str">
        <f t="shared" si="324"/>
        <v>41 Administrative occupations</v>
      </c>
      <c r="CL130" s="68">
        <f t="shared" si="315"/>
        <v>6.0249190497369209E-2</v>
      </c>
      <c r="CM130" s="68">
        <f t="shared" si="315"/>
        <v>-0.10111516400303122</v>
      </c>
      <c r="CN130" s="68">
        <f t="shared" si="315"/>
        <v>-0.33896039393357746</v>
      </c>
      <c r="CO130" s="68">
        <f t="shared" si="315"/>
        <v>-0.2857740872332073</v>
      </c>
      <c r="CP130" s="68">
        <f t="shared" si="316"/>
        <v>-0.62473448116678476</v>
      </c>
    </row>
    <row r="131" spans="1:94" x14ac:dyDescent="0.2">
      <c r="A131" t="str">
        <f t="shared" si="298"/>
        <v>42 Secretarial and related occupations</v>
      </c>
      <c r="B131" s="27">
        <f t="shared" si="299"/>
        <v>9.2285534575975853E-3</v>
      </c>
      <c r="C131" s="27">
        <f t="shared" si="299"/>
        <v>5.3906986824294595E-4</v>
      </c>
      <c r="D131" s="27">
        <f t="shared" si="299"/>
        <v>2.7379468768260001E-2</v>
      </c>
      <c r="E131" s="27">
        <f t="shared" si="299"/>
        <v>6.497655763652696E-2</v>
      </c>
      <c r="F131" s="27">
        <f t="shared" si="300"/>
        <v>9.2356026404786962E-2</v>
      </c>
      <c r="L131" t="str">
        <f t="shared" si="317"/>
        <v>42 Secretarial and related occupations</v>
      </c>
      <c r="M131" s="27">
        <f t="shared" si="301"/>
        <v>9.9150676754667488E-2</v>
      </c>
      <c r="N131" s="27">
        <f t="shared" si="301"/>
        <v>4.6559638329432884E-2</v>
      </c>
      <c r="O131" s="27">
        <f t="shared" si="301"/>
        <v>0.36438151082971326</v>
      </c>
      <c r="P131" s="27">
        <f t="shared" si="301"/>
        <v>0.27529557689615847</v>
      </c>
      <c r="Q131" s="27">
        <f t="shared" si="302"/>
        <v>0.63967708772587173</v>
      </c>
      <c r="W131" t="str">
        <f t="shared" si="318"/>
        <v>42 Secretarial and related occupations</v>
      </c>
      <c r="X131" s="27">
        <f t="shared" si="303"/>
        <v>-3.2426260778034344E-2</v>
      </c>
      <c r="Y131" s="27">
        <f t="shared" si="303"/>
        <v>2.7602470557843262E-2</v>
      </c>
      <c r="Z131" s="27">
        <f t="shared" si="303"/>
        <v>0.79792107582427718</v>
      </c>
      <c r="AA131" s="27">
        <f t="shared" si="303"/>
        <v>1.9289073899937961</v>
      </c>
      <c r="AB131" s="27">
        <f t="shared" si="304"/>
        <v>2.7268284658180733</v>
      </c>
      <c r="AH131" t="str">
        <f t="shared" si="319"/>
        <v>42 Secretarial and related occupations</v>
      </c>
      <c r="AI131" s="27">
        <f t="shared" si="305"/>
        <v>6.1110184554480362E-4</v>
      </c>
      <c r="AJ131" s="27">
        <f t="shared" si="305"/>
        <v>3.833973657767209E-2</v>
      </c>
      <c r="AK131" s="27">
        <f t="shared" si="305"/>
        <v>0.24572417643049893</v>
      </c>
      <c r="AL131" s="27">
        <f t="shared" si="305"/>
        <v>0.3119426771940359</v>
      </c>
      <c r="AM131" s="27">
        <f t="shared" si="306"/>
        <v>0.55766685362453483</v>
      </c>
      <c r="AS131" t="str">
        <f t="shared" si="320"/>
        <v>42 Secretarial and related occupations</v>
      </c>
      <c r="AT131" s="27">
        <f t="shared" si="307"/>
        <v>-5.1841969529790477E-2</v>
      </c>
      <c r="AU131" s="27">
        <f t="shared" si="307"/>
        <v>2.8258457478294696E-2</v>
      </c>
      <c r="AV131" s="27">
        <f t="shared" si="307"/>
        <v>0.1587397987470347</v>
      </c>
      <c r="AW131" s="27">
        <f t="shared" si="307"/>
        <v>2.5259871122849109E-2</v>
      </c>
      <c r="AX131" s="27">
        <f t="shared" si="308"/>
        <v>0.18399966986988381</v>
      </c>
      <c r="BD131" t="str">
        <f t="shared" si="321"/>
        <v>42 Secretarial and related occupations</v>
      </c>
      <c r="BE131" s="27">
        <f t="shared" si="309"/>
        <v>-0.63961284669164797</v>
      </c>
      <c r="BF131" s="27">
        <f t="shared" si="309"/>
        <v>0.13881220626282653</v>
      </c>
      <c r="BG131" s="27">
        <f t="shared" si="309"/>
        <v>-0.34826923363334661</v>
      </c>
      <c r="BH131" s="27">
        <f t="shared" si="309"/>
        <v>-2.7133975969351152</v>
      </c>
      <c r="BI131" s="27">
        <f t="shared" si="310"/>
        <v>-3.0616668305684618</v>
      </c>
      <c r="BO131" t="str">
        <f t="shared" si="322"/>
        <v>42 Secretarial and related occupations</v>
      </c>
      <c r="BP131" s="27">
        <f t="shared" si="311"/>
        <v>-1.5621976979498271</v>
      </c>
      <c r="BQ131" s="27">
        <f t="shared" si="311"/>
        <v>-0.14158978678142198</v>
      </c>
      <c r="BR131" s="27">
        <f t="shared" si="311"/>
        <v>-1.082052776717406</v>
      </c>
      <c r="BS131" s="27">
        <f t="shared" si="311"/>
        <v>-2.3625803215958667</v>
      </c>
      <c r="BT131" s="27">
        <f t="shared" si="312"/>
        <v>-3.4446330983132727</v>
      </c>
      <c r="BZ131" t="str">
        <f t="shared" si="323"/>
        <v>42 Secretarial and related occupations</v>
      </c>
      <c r="CA131" s="68">
        <f t="shared" si="313"/>
        <v>-0.62686533959758606</v>
      </c>
      <c r="CB131" s="68">
        <f t="shared" si="313"/>
        <v>-0.7207213446647267</v>
      </c>
      <c r="CC131" s="68">
        <f t="shared" si="313"/>
        <v>-1.8060310144789933</v>
      </c>
      <c r="CD131" s="68">
        <f t="shared" si="313"/>
        <v>-1.1347226901136882</v>
      </c>
      <c r="CE131" s="68">
        <f t="shared" si="314"/>
        <v>-2.9407537045926815</v>
      </c>
      <c r="CK131" t="str">
        <f t="shared" si="324"/>
        <v>42 Secretarial and related occupations</v>
      </c>
      <c r="CL131" s="68">
        <f t="shared" si="315"/>
        <v>3.7017491541359138E-2</v>
      </c>
      <c r="CM131" s="68">
        <f t="shared" si="315"/>
        <v>-5.2782427121035425E-2</v>
      </c>
      <c r="CN131" s="68">
        <f t="shared" si="315"/>
        <v>-0.11995876932042915</v>
      </c>
      <c r="CO131" s="68">
        <f t="shared" si="315"/>
        <v>-0.28000668626550451</v>
      </c>
      <c r="CP131" s="68">
        <f t="shared" si="316"/>
        <v>-0.39996545558593366</v>
      </c>
    </row>
    <row r="132" spans="1:94" x14ac:dyDescent="0.2">
      <c r="A132" t="str">
        <f t="shared" si="298"/>
        <v>51 Skilled agricultural and related trades</v>
      </c>
      <c r="B132" s="27">
        <f t="shared" si="299"/>
        <v>5.6521218286123519E-3</v>
      </c>
      <c r="C132" s="27">
        <f t="shared" si="299"/>
        <v>-2.2125555757367965E-3</v>
      </c>
      <c r="D132" s="27">
        <f t="shared" si="299"/>
        <v>4.9987336339943657E-3</v>
      </c>
      <c r="E132" s="27">
        <f t="shared" si="299"/>
        <v>9.783164333473808E-3</v>
      </c>
      <c r="F132" s="27">
        <f t="shared" si="300"/>
        <v>1.4781897967468174E-2</v>
      </c>
      <c r="L132" t="str">
        <f t="shared" si="317"/>
        <v>51 Skilled agricultural and related trades</v>
      </c>
      <c r="M132" s="27">
        <f t="shared" si="301"/>
        <v>3.4111419441891305E-2</v>
      </c>
      <c r="N132" s="27">
        <f t="shared" si="301"/>
        <v>-3.5136584422674477E-2</v>
      </c>
      <c r="O132" s="27">
        <f t="shared" si="301"/>
        <v>1.3862921735036143E-2</v>
      </c>
      <c r="P132" s="27">
        <f t="shared" si="301"/>
        <v>5.5798491865856809E-2</v>
      </c>
      <c r="Q132" s="27">
        <f t="shared" si="302"/>
        <v>6.9661413600892952E-2</v>
      </c>
      <c r="W132" t="str">
        <f t="shared" si="318"/>
        <v>51 Skilled agricultural and related trades</v>
      </c>
      <c r="X132" s="27">
        <f t="shared" si="303"/>
        <v>8.6142277581299886E-2</v>
      </c>
      <c r="Y132" s="27">
        <f t="shared" si="303"/>
        <v>-4.4732377475365626E-2</v>
      </c>
      <c r="Z132" s="27">
        <f t="shared" si="303"/>
        <v>0.16624795478125209</v>
      </c>
      <c r="AA132" s="27">
        <f t="shared" si="303"/>
        <v>0.62281003314286032</v>
      </c>
      <c r="AB132" s="27">
        <f t="shared" si="304"/>
        <v>0.78905798792411241</v>
      </c>
      <c r="AH132" t="str">
        <f t="shared" si="319"/>
        <v>51 Skilled agricultural and related trades</v>
      </c>
      <c r="AI132" s="27">
        <f t="shared" si="305"/>
        <v>7.7591811321375936E-2</v>
      </c>
      <c r="AJ132" s="27">
        <f t="shared" si="305"/>
        <v>-0.12639654675365164</v>
      </c>
      <c r="AK132" s="27">
        <f t="shared" si="305"/>
        <v>3.8555528095858382E-2</v>
      </c>
      <c r="AL132" s="27">
        <f t="shared" si="305"/>
        <v>0.17759073138791148</v>
      </c>
      <c r="AM132" s="27">
        <f t="shared" si="306"/>
        <v>0.21614625948376986</v>
      </c>
      <c r="AS132" t="str">
        <f t="shared" si="320"/>
        <v>51 Skilled agricultural and related trades</v>
      </c>
      <c r="AT132" s="27">
        <f t="shared" si="307"/>
        <v>0.21594445007545637</v>
      </c>
      <c r="AU132" s="27">
        <f t="shared" si="307"/>
        <v>-0.19934991825752701</v>
      </c>
      <c r="AV132" s="27">
        <f t="shared" si="307"/>
        <v>1.5588779819560528E-2</v>
      </c>
      <c r="AW132" s="27">
        <f t="shared" si="307"/>
        <v>0.26507504167276152</v>
      </c>
      <c r="AX132" s="27">
        <f t="shared" si="308"/>
        <v>0.28066382149232205</v>
      </c>
      <c r="BD132" t="str">
        <f t="shared" si="321"/>
        <v>51 Skilled agricultural and related trades</v>
      </c>
      <c r="BE132" s="27">
        <f t="shared" si="309"/>
        <v>-4.9810166878613948E-2</v>
      </c>
      <c r="BF132" s="27">
        <f t="shared" si="309"/>
        <v>-0.23293840338448435</v>
      </c>
      <c r="BG132" s="27">
        <f t="shared" si="309"/>
        <v>-6.7473396643930594E-2</v>
      </c>
      <c r="BH132" s="27">
        <f t="shared" si="309"/>
        <v>1.608223289961086E-2</v>
      </c>
      <c r="BI132" s="27">
        <f t="shared" si="310"/>
        <v>-5.1391163744319734E-2</v>
      </c>
      <c r="BO132" t="str">
        <f t="shared" si="322"/>
        <v>51 Skilled agricultural and related trades</v>
      </c>
      <c r="BP132" s="27">
        <f t="shared" si="311"/>
        <v>0.12172437139475134</v>
      </c>
      <c r="BQ132" s="27">
        <f t="shared" si="311"/>
        <v>-0.59453375330761005</v>
      </c>
      <c r="BR132" s="27">
        <f t="shared" si="311"/>
        <v>3.1903909007487741E-2</v>
      </c>
      <c r="BS132" s="27">
        <f t="shared" si="311"/>
        <v>4.2644527946839483E-2</v>
      </c>
      <c r="BT132" s="27">
        <f t="shared" si="312"/>
        <v>7.4548436954327224E-2</v>
      </c>
      <c r="BZ132" t="str">
        <f t="shared" si="323"/>
        <v>51 Skilled agricultural and related trades</v>
      </c>
      <c r="CA132" s="68">
        <f t="shared" si="313"/>
        <v>-0.15824910479035159</v>
      </c>
      <c r="CB132" s="68">
        <f t="shared" si="313"/>
        <v>-0.25238178559625202</v>
      </c>
      <c r="CC132" s="68">
        <f t="shared" si="313"/>
        <v>-1.5110540174131382E-2</v>
      </c>
      <c r="CD132" s="68">
        <f t="shared" si="313"/>
        <v>0.23336861717919022</v>
      </c>
      <c r="CE132" s="68">
        <f t="shared" si="314"/>
        <v>0.21825807700505884</v>
      </c>
      <c r="CK132" t="str">
        <f t="shared" si="324"/>
        <v>51 Skilled agricultural and related trades</v>
      </c>
      <c r="CL132" s="68">
        <f t="shared" si="315"/>
        <v>0.13905290163066331</v>
      </c>
      <c r="CM132" s="68">
        <f t="shared" si="315"/>
        <v>-0.33419130627224136</v>
      </c>
      <c r="CN132" s="68">
        <f t="shared" si="315"/>
        <v>4.5517644011037195E-2</v>
      </c>
      <c r="CO132" s="68">
        <f t="shared" si="315"/>
        <v>-0.22077544994256215</v>
      </c>
      <c r="CP132" s="68">
        <f t="shared" si="316"/>
        <v>-0.17525780593152496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-2.3163237337722048E-3</v>
      </c>
      <c r="C133" s="27">
        <f t="shared" si="299"/>
        <v>3.3322928579558805E-3</v>
      </c>
      <c r="D133" s="27">
        <f t="shared" si="299"/>
        <v>1.6947420383908729E-3</v>
      </c>
      <c r="E133" s="27">
        <f t="shared" si="299"/>
        <v>1.2721033839482844E-2</v>
      </c>
      <c r="F133" s="27">
        <f t="shared" si="300"/>
        <v>1.4415775877873717E-2</v>
      </c>
      <c r="L133" t="str">
        <f t="shared" si="317"/>
        <v>52 Skilled metal, electrical and electronic trades</v>
      </c>
      <c r="M133" s="27">
        <f t="shared" si="301"/>
        <v>0.10626041386287755</v>
      </c>
      <c r="N133" s="27">
        <f t="shared" si="301"/>
        <v>-6.1232468055947287E-2</v>
      </c>
      <c r="O133" s="27">
        <f t="shared" si="301"/>
        <v>0.23900547899309077</v>
      </c>
      <c r="P133" s="27">
        <f t="shared" si="301"/>
        <v>0.47184476361933969</v>
      </c>
      <c r="Q133" s="27">
        <f t="shared" si="302"/>
        <v>0.71085024261243046</v>
      </c>
      <c r="W133" t="str">
        <f t="shared" si="318"/>
        <v>52 Skilled metal, electrical and electronic trades</v>
      </c>
      <c r="X133" s="27">
        <f t="shared" si="303"/>
        <v>0.13103778637845376</v>
      </c>
      <c r="Y133" s="27">
        <f t="shared" si="303"/>
        <v>-0.3567982156325471</v>
      </c>
      <c r="Z133" s="27">
        <f t="shared" si="303"/>
        <v>0.2354887739190783</v>
      </c>
      <c r="AA133" s="27">
        <f t="shared" si="303"/>
        <v>0.43698385126460448</v>
      </c>
      <c r="AB133" s="27">
        <f t="shared" si="304"/>
        <v>0.67247262518368278</v>
      </c>
      <c r="AH133" t="str">
        <f t="shared" si="319"/>
        <v>52 Skilled metal, electrical and electronic trades</v>
      </c>
      <c r="AI133" s="27">
        <f t="shared" si="305"/>
        <v>9.2186422967170945E-2</v>
      </c>
      <c r="AJ133" s="27">
        <f t="shared" si="305"/>
        <v>-0.10727663490618278</v>
      </c>
      <c r="AK133" s="27">
        <f t="shared" si="305"/>
        <v>6.3675146288417861E-2</v>
      </c>
      <c r="AL133" s="27">
        <f t="shared" si="305"/>
        <v>0.18080497840418952</v>
      </c>
      <c r="AM133" s="27">
        <f t="shared" si="306"/>
        <v>0.24448012469260738</v>
      </c>
      <c r="AS133" t="str">
        <f t="shared" si="320"/>
        <v>52 Skilled metal, electrical and electronic trades</v>
      </c>
      <c r="AT133" s="27">
        <f t="shared" si="307"/>
        <v>0.235050373382232</v>
      </c>
      <c r="AU133" s="27">
        <f t="shared" si="307"/>
        <v>-0.33259466364744439</v>
      </c>
      <c r="AV133" s="27">
        <f t="shared" si="307"/>
        <v>6.3092045211579073E-2</v>
      </c>
      <c r="AW133" s="27">
        <f t="shared" si="307"/>
        <v>0.46138954299624668</v>
      </c>
      <c r="AX133" s="27">
        <f t="shared" si="308"/>
        <v>0.52448158820782576</v>
      </c>
      <c r="BD133" t="str">
        <f t="shared" si="321"/>
        <v>52 Skilled metal, electrical and electronic trades</v>
      </c>
      <c r="BE133" s="27">
        <f t="shared" si="309"/>
        <v>-0.46733201158447457</v>
      </c>
      <c r="BF133" s="27">
        <f t="shared" si="309"/>
        <v>-0.72590418935727286</v>
      </c>
      <c r="BG133" s="27">
        <f t="shared" si="309"/>
        <v>-8.3867347039351614E-2</v>
      </c>
      <c r="BH133" s="27">
        <f t="shared" si="309"/>
        <v>-0.23821611892608985</v>
      </c>
      <c r="BI133" s="27">
        <f t="shared" si="310"/>
        <v>-0.32208346596544146</v>
      </c>
      <c r="BO133" t="str">
        <f t="shared" si="322"/>
        <v>52 Skilled metal, electrical and electronic trades</v>
      </c>
      <c r="BP133" s="27">
        <f t="shared" si="311"/>
        <v>0.44489637159917628</v>
      </c>
      <c r="BQ133" s="27">
        <f t="shared" si="311"/>
        <v>-1.4781684803929229</v>
      </c>
      <c r="BR133" s="27">
        <f t="shared" si="311"/>
        <v>-3.7311154018066617E-2</v>
      </c>
      <c r="BS133" s="27">
        <f t="shared" si="311"/>
        <v>-0.76286585208653523</v>
      </c>
      <c r="BT133" s="27">
        <f t="shared" si="312"/>
        <v>-0.80017700610460185</v>
      </c>
      <c r="BZ133" t="str">
        <f t="shared" si="323"/>
        <v>52 Skilled metal, electrical and electronic trades</v>
      </c>
      <c r="CA133" s="68">
        <f t="shared" si="313"/>
        <v>-0.64552963611032466</v>
      </c>
      <c r="CB133" s="68">
        <f t="shared" si="313"/>
        <v>-0.59297600520228766</v>
      </c>
      <c r="CC133" s="68">
        <f t="shared" si="313"/>
        <v>4.1350610165956869E-2</v>
      </c>
      <c r="CD133" s="68">
        <f t="shared" si="313"/>
        <v>-1.1459841694934292</v>
      </c>
      <c r="CE133" s="68">
        <f t="shared" si="314"/>
        <v>-1.1046335593274723</v>
      </c>
      <c r="CK133" t="str">
        <f t="shared" si="324"/>
        <v>52 Skilled metal, electrical and electronic trades</v>
      </c>
      <c r="CL133" s="68">
        <f t="shared" si="315"/>
        <v>0.14298952102041529</v>
      </c>
      <c r="CM133" s="68">
        <f t="shared" si="315"/>
        <v>-0.25838780752774115</v>
      </c>
      <c r="CN133" s="68">
        <f t="shared" si="315"/>
        <v>0.13716820745275105</v>
      </c>
      <c r="CO133" s="68">
        <f t="shared" si="315"/>
        <v>-0.25145401744524865</v>
      </c>
      <c r="CP133" s="68">
        <f t="shared" si="316"/>
        <v>-0.1142858099924976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-7.1984402476807288E-3</v>
      </c>
      <c r="C134" s="27">
        <f t="shared" si="299"/>
        <v>-1.3197533714408415E-3</v>
      </c>
      <c r="D134" s="27">
        <f t="shared" si="299"/>
        <v>6.1548165917986314E-3</v>
      </c>
      <c r="E134" s="27">
        <f t="shared" si="299"/>
        <v>1.500801783094665E-3</v>
      </c>
      <c r="F134" s="27">
        <f t="shared" si="300"/>
        <v>7.6556183748932964E-3</v>
      </c>
      <c r="L134" t="str">
        <f t="shared" si="317"/>
        <v>53 Skilled construction and building trades</v>
      </c>
      <c r="M134" s="27">
        <f t="shared" si="301"/>
        <v>1.323434879544727E-2</v>
      </c>
      <c r="N134" s="27">
        <f t="shared" si="301"/>
        <v>-4.125697699962072E-4</v>
      </c>
      <c r="O134" s="27">
        <f t="shared" si="301"/>
        <v>4.1428954885989577E-2</v>
      </c>
      <c r="P134" s="27">
        <f t="shared" si="301"/>
        <v>7.6027112486188431E-2</v>
      </c>
      <c r="Q134" s="27">
        <f t="shared" si="302"/>
        <v>0.11745606737217801</v>
      </c>
      <c r="W134" t="str">
        <f t="shared" si="318"/>
        <v>53 Skilled construction and building trades</v>
      </c>
      <c r="X134" s="27">
        <f t="shared" si="303"/>
        <v>-4.4971847852491642E-2</v>
      </c>
      <c r="Y134" s="27">
        <f t="shared" si="303"/>
        <v>-0.10328640614030149</v>
      </c>
      <c r="Z134" s="27">
        <f t="shared" si="303"/>
        <v>9.524554554114717E-2</v>
      </c>
      <c r="AA134" s="27">
        <f t="shared" si="303"/>
        <v>0.10626590276533443</v>
      </c>
      <c r="AB134" s="27">
        <f t="shared" si="304"/>
        <v>0.2015114483064816</v>
      </c>
      <c r="AH134" t="str">
        <f t="shared" si="319"/>
        <v>53 Skilled construction and building trades</v>
      </c>
      <c r="AI134" s="27">
        <f t="shared" si="305"/>
        <v>7.3461729946694865E-2</v>
      </c>
      <c r="AJ134" s="27">
        <f t="shared" si="305"/>
        <v>-7.9249511043944731E-2</v>
      </c>
      <c r="AK134" s="27">
        <f t="shared" si="305"/>
        <v>7.4400438550589532E-2</v>
      </c>
      <c r="AL134" s="27">
        <f t="shared" si="305"/>
        <v>0.10425887199379569</v>
      </c>
      <c r="AM134" s="27">
        <f t="shared" si="306"/>
        <v>0.17865931054438522</v>
      </c>
      <c r="AS134" t="str">
        <f t="shared" si="320"/>
        <v>53 Skilled construction and building trades</v>
      </c>
      <c r="AT134" s="27">
        <f t="shared" si="307"/>
        <v>-1.7037824723608486E-2</v>
      </c>
      <c r="AU134" s="27">
        <f t="shared" si="307"/>
        <v>-4.1767913138836543E-2</v>
      </c>
      <c r="AV134" s="27">
        <f t="shared" si="307"/>
        <v>0.1043345222586376</v>
      </c>
      <c r="AW134" s="27">
        <f t="shared" si="307"/>
        <v>3.9194403342494799E-2</v>
      </c>
      <c r="AX134" s="27">
        <f t="shared" si="308"/>
        <v>0.1435289256011324</v>
      </c>
      <c r="BD134" t="str">
        <f t="shared" si="321"/>
        <v>53 Skilled construction and building trades</v>
      </c>
      <c r="BE134" s="27">
        <f t="shared" si="309"/>
        <v>-1.3660203261749571</v>
      </c>
      <c r="BF134" s="27">
        <f t="shared" si="309"/>
        <v>-0.20084149362619819</v>
      </c>
      <c r="BG134" s="27">
        <f t="shared" si="309"/>
        <v>-0.27870616881270216</v>
      </c>
      <c r="BH134" s="27">
        <f t="shared" si="309"/>
        <v>-0.93942397114414433</v>
      </c>
      <c r="BI134" s="27">
        <f t="shared" si="310"/>
        <v>-1.2181301399568465</v>
      </c>
      <c r="BO134" t="str">
        <f t="shared" si="322"/>
        <v>53 Skilled construction and building trades</v>
      </c>
      <c r="BP134" s="27">
        <f t="shared" si="311"/>
        <v>0.49605807799123891</v>
      </c>
      <c r="BQ134" s="27">
        <f t="shared" si="311"/>
        <v>-1.2233850095122181</v>
      </c>
      <c r="BR134" s="27">
        <f t="shared" si="311"/>
        <v>0.4923971485789469</v>
      </c>
      <c r="BS134" s="27">
        <f t="shared" si="311"/>
        <v>-0.16421633849976036</v>
      </c>
      <c r="BT134" s="27">
        <f t="shared" si="312"/>
        <v>0.32818081007918654</v>
      </c>
      <c r="BZ134" t="str">
        <f t="shared" si="323"/>
        <v>53 Skilled construction and building trades</v>
      </c>
      <c r="CA134" s="68">
        <f t="shared" si="313"/>
        <v>-0.76157864078880122</v>
      </c>
      <c r="CB134" s="68">
        <f t="shared" si="313"/>
        <v>-0.33034437102816794</v>
      </c>
      <c r="CC134" s="68">
        <f t="shared" si="313"/>
        <v>0.27918132034953658</v>
      </c>
      <c r="CD134" s="68">
        <f t="shared" si="313"/>
        <v>-0.13690750474016911</v>
      </c>
      <c r="CE134" s="68">
        <f t="shared" si="314"/>
        <v>0.14227381560936747</v>
      </c>
      <c r="CK134" t="str">
        <f t="shared" si="324"/>
        <v>53 Skilled construction and building trades</v>
      </c>
      <c r="CL134" s="68">
        <f t="shared" si="315"/>
        <v>-0.15254526888890241</v>
      </c>
      <c r="CM134" s="68">
        <f t="shared" si="315"/>
        <v>-0.31505352805065145</v>
      </c>
      <c r="CN134" s="68">
        <f t="shared" si="315"/>
        <v>-0.16999432457910335</v>
      </c>
      <c r="CO134" s="68">
        <f t="shared" si="315"/>
        <v>-0.78727967273674493</v>
      </c>
      <c r="CP134" s="68">
        <f t="shared" si="316"/>
        <v>-0.95727399731584828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3.9529240725561729E-3</v>
      </c>
      <c r="C135" s="27">
        <f t="shared" si="299"/>
        <v>5.1661132644962929E-3</v>
      </c>
      <c r="D135" s="27">
        <f t="shared" si="299"/>
        <v>2.4322526908507211E-2</v>
      </c>
      <c r="E135" s="27">
        <f t="shared" si="299"/>
        <v>3.6123373630407379E-2</v>
      </c>
      <c r="F135" s="27">
        <f t="shared" si="300"/>
        <v>6.044590053891459E-2</v>
      </c>
      <c r="L135" t="str">
        <f t="shared" si="317"/>
        <v>54 Textiles, printing and other skilled trades</v>
      </c>
      <c r="M135" s="27">
        <f t="shared" si="301"/>
        <v>5.4779074647359316E-2</v>
      </c>
      <c r="N135" s="27">
        <f t="shared" si="301"/>
        <v>5.0531591182444768E-2</v>
      </c>
      <c r="O135" s="27">
        <f t="shared" si="301"/>
        <v>0.21608932463969843</v>
      </c>
      <c r="P135" s="27">
        <f t="shared" si="301"/>
        <v>0.47565848018934387</v>
      </c>
      <c r="Q135" s="27">
        <f t="shared" si="302"/>
        <v>0.6917478048290423</v>
      </c>
      <c r="W135" t="str">
        <f t="shared" si="318"/>
        <v>54 Textiles, printing and other skilled trades</v>
      </c>
      <c r="X135" s="27">
        <f t="shared" si="303"/>
        <v>1.4824146348189737E-2</v>
      </c>
      <c r="Y135" s="27">
        <f t="shared" si="303"/>
        <v>-0.12388892358169512</v>
      </c>
      <c r="Z135" s="27">
        <f t="shared" si="303"/>
        <v>0.47494894500767137</v>
      </c>
      <c r="AA135" s="27">
        <f t="shared" si="303"/>
        <v>0.74318554102967793</v>
      </c>
      <c r="AB135" s="27">
        <f t="shared" si="304"/>
        <v>1.2181344860373493</v>
      </c>
      <c r="AH135" t="str">
        <f t="shared" si="319"/>
        <v>54 Textiles, printing and other skilled trades</v>
      </c>
      <c r="AI135" s="27">
        <f t="shared" si="305"/>
        <v>-2.3682624658090123E-2</v>
      </c>
      <c r="AJ135" s="27">
        <f t="shared" si="305"/>
        <v>-2.830428530705642E-2</v>
      </c>
      <c r="AK135" s="27">
        <f t="shared" si="305"/>
        <v>7.9186816875801647E-2</v>
      </c>
      <c r="AL135" s="27">
        <f t="shared" si="305"/>
        <v>0.21228483917052765</v>
      </c>
      <c r="AM135" s="27">
        <f t="shared" si="306"/>
        <v>0.2914716560463293</v>
      </c>
      <c r="AS135" t="str">
        <f t="shared" si="320"/>
        <v>54 Textiles, printing and other skilled trades</v>
      </c>
      <c r="AT135" s="27">
        <f t="shared" si="307"/>
        <v>-2.0742333291674853E-2</v>
      </c>
      <c r="AU135" s="27">
        <f t="shared" si="307"/>
        <v>-3.5387078987072385E-2</v>
      </c>
      <c r="AV135" s="27">
        <f t="shared" si="307"/>
        <v>0.13682090219621712</v>
      </c>
      <c r="AW135" s="27">
        <f t="shared" si="307"/>
        <v>0.23465897672265656</v>
      </c>
      <c r="AX135" s="27">
        <f t="shared" si="308"/>
        <v>0.37147987891887368</v>
      </c>
      <c r="BD135" t="str">
        <f t="shared" si="321"/>
        <v>54 Textiles, printing and other skilled trades</v>
      </c>
      <c r="BE135" s="27">
        <f t="shared" si="309"/>
        <v>-0.55837939658379909</v>
      </c>
      <c r="BF135" s="27">
        <f t="shared" si="309"/>
        <v>-0.18346689597415189</v>
      </c>
      <c r="BG135" s="27">
        <f t="shared" si="309"/>
        <v>0.62745674390992967</v>
      </c>
      <c r="BH135" s="27">
        <f t="shared" si="309"/>
        <v>0.66446183286163496</v>
      </c>
      <c r="BI135" s="27">
        <f t="shared" si="310"/>
        <v>1.2919185767715646</v>
      </c>
      <c r="BO135" t="str">
        <f t="shared" si="322"/>
        <v>54 Textiles, printing and other skilled trades</v>
      </c>
      <c r="BP135" s="27">
        <f t="shared" si="311"/>
        <v>-0.86325587324741715</v>
      </c>
      <c r="BQ135" s="27">
        <f t="shared" si="311"/>
        <v>-0.37718555627564232</v>
      </c>
      <c r="BR135" s="27">
        <f t="shared" si="311"/>
        <v>-0.13108617810854373</v>
      </c>
      <c r="BS135" s="27">
        <f t="shared" si="311"/>
        <v>-0.35151569423803686</v>
      </c>
      <c r="BT135" s="27">
        <f t="shared" si="312"/>
        <v>-0.48260187234658058</v>
      </c>
      <c r="BZ135" t="str">
        <f t="shared" si="323"/>
        <v>54 Textiles, printing and other skilled trades</v>
      </c>
      <c r="CA135" s="68">
        <f t="shared" si="313"/>
        <v>-0.80580895338004854</v>
      </c>
      <c r="CB135" s="68">
        <f t="shared" si="313"/>
        <v>-0.52339041780606488</v>
      </c>
      <c r="CC135" s="68">
        <f t="shared" si="313"/>
        <v>0.42529124682265973</v>
      </c>
      <c r="CD135" s="68">
        <f t="shared" si="313"/>
        <v>-0.57390605101413161</v>
      </c>
      <c r="CE135" s="68">
        <f t="shared" si="314"/>
        <v>-0.14861480419147188</v>
      </c>
      <c r="CK135" t="str">
        <f t="shared" si="324"/>
        <v>54 Textiles, printing and other skilled trades</v>
      </c>
      <c r="CL135" s="68">
        <f t="shared" si="315"/>
        <v>-0.11497950938561918</v>
      </c>
      <c r="CM135" s="68">
        <f t="shared" si="315"/>
        <v>-0.18249932895890142</v>
      </c>
      <c r="CN135" s="68">
        <f t="shared" si="315"/>
        <v>-0.22296155938622175</v>
      </c>
      <c r="CO135" s="68">
        <f t="shared" si="315"/>
        <v>-0.29967100248089185</v>
      </c>
      <c r="CP135" s="68">
        <f t="shared" si="316"/>
        <v>-0.5226325618671136</v>
      </c>
    </row>
    <row r="136" spans="1:94" x14ac:dyDescent="0.2">
      <c r="A136" t="str">
        <f t="shared" si="298"/>
        <v>61 Caring personal service occupations</v>
      </c>
      <c r="B136" s="27">
        <f t="shared" si="299"/>
        <v>1.1585728952579505E-2</v>
      </c>
      <c r="C136" s="27">
        <f t="shared" si="299"/>
        <v>3.9515076006794991E-5</v>
      </c>
      <c r="D136" s="27">
        <f t="shared" si="299"/>
        <v>1.9987841208007832E-2</v>
      </c>
      <c r="E136" s="27">
        <f t="shared" si="299"/>
        <v>3.0478508150331332E-2</v>
      </c>
      <c r="F136" s="27">
        <f t="shared" si="300"/>
        <v>5.0466349358339165E-2</v>
      </c>
      <c r="L136" t="str">
        <f t="shared" si="317"/>
        <v>61 Caring personal service occupations</v>
      </c>
      <c r="M136" s="27">
        <f t="shared" si="301"/>
        <v>0.77668122611643353</v>
      </c>
      <c r="N136" s="27">
        <f t="shared" si="301"/>
        <v>1.6732348519271412E-2</v>
      </c>
      <c r="O136" s="27">
        <f t="shared" si="301"/>
        <v>0.95669290520352579</v>
      </c>
      <c r="P136" s="27">
        <f t="shared" si="301"/>
        <v>1.3163145596524592</v>
      </c>
      <c r="Q136" s="27">
        <f t="shared" si="302"/>
        <v>2.273007464855985</v>
      </c>
      <c r="W136" t="str">
        <f t="shared" si="318"/>
        <v>61 Caring personal service occupations</v>
      </c>
      <c r="X136" s="27">
        <f t="shared" si="303"/>
        <v>1.3639028941279117</v>
      </c>
      <c r="Y136" s="27">
        <f t="shared" si="303"/>
        <v>-0.54062849256728729</v>
      </c>
      <c r="Z136" s="27">
        <f t="shared" si="303"/>
        <v>1.3061288214153448</v>
      </c>
      <c r="AA136" s="27">
        <f t="shared" si="303"/>
        <v>1.645964769821699</v>
      </c>
      <c r="AB136" s="27">
        <f t="shared" si="304"/>
        <v>2.9520935912370438</v>
      </c>
      <c r="AH136" t="str">
        <f t="shared" si="319"/>
        <v>61 Caring personal service occupations</v>
      </c>
      <c r="AI136" s="27">
        <f t="shared" si="305"/>
        <v>0.35760938994442615</v>
      </c>
      <c r="AJ136" s="27">
        <f t="shared" si="305"/>
        <v>-0.30878471555872089</v>
      </c>
      <c r="AK136" s="27">
        <f t="shared" si="305"/>
        <v>6.7864803132676066E-2</v>
      </c>
      <c r="AL136" s="27">
        <f t="shared" si="305"/>
        <v>0.31660387847772853</v>
      </c>
      <c r="AM136" s="27">
        <f t="shared" si="306"/>
        <v>0.38446868161040459</v>
      </c>
      <c r="AS136" t="str">
        <f t="shared" si="320"/>
        <v>61 Caring personal service occupations</v>
      </c>
      <c r="AT136" s="27">
        <f t="shared" si="307"/>
        <v>0.47981158365247323</v>
      </c>
      <c r="AU136" s="27">
        <f t="shared" si="307"/>
        <v>-0.15834515169953933</v>
      </c>
      <c r="AV136" s="27">
        <f t="shared" si="307"/>
        <v>0.10733472237346353</v>
      </c>
      <c r="AW136" s="27">
        <f t="shared" si="307"/>
        <v>0.24414359865577495</v>
      </c>
      <c r="AX136" s="27">
        <f t="shared" si="308"/>
        <v>0.35147832102923848</v>
      </c>
      <c r="BD136" t="str">
        <f t="shared" si="321"/>
        <v>61 Caring personal service occupations</v>
      </c>
      <c r="BE136" s="27">
        <f t="shared" si="309"/>
        <v>1.2386714584010612</v>
      </c>
      <c r="BF136" s="27">
        <f t="shared" si="309"/>
        <v>-9.8540181452218434E-2</v>
      </c>
      <c r="BG136" s="27">
        <f t="shared" si="309"/>
        <v>0.6868838449211907</v>
      </c>
      <c r="BH136" s="27">
        <f t="shared" si="309"/>
        <v>2.6094354903185213</v>
      </c>
      <c r="BI136" s="27">
        <f t="shared" si="310"/>
        <v>3.296319335239712</v>
      </c>
      <c r="BO136" t="str">
        <f t="shared" si="322"/>
        <v>61 Caring personal service occupations</v>
      </c>
      <c r="BP136" s="27">
        <f t="shared" si="311"/>
        <v>-0.71425763717664559</v>
      </c>
      <c r="BQ136" s="27">
        <f t="shared" si="311"/>
        <v>-1.2803876236583882</v>
      </c>
      <c r="BR136" s="27">
        <f t="shared" si="311"/>
        <v>-0.33279111510982951</v>
      </c>
      <c r="BS136" s="27">
        <f t="shared" si="311"/>
        <v>-2.1815380200381593</v>
      </c>
      <c r="BT136" s="27">
        <f t="shared" si="312"/>
        <v>-2.5143291351479888</v>
      </c>
      <c r="BZ136" t="str">
        <f t="shared" si="323"/>
        <v>61 Caring personal service occupations</v>
      </c>
      <c r="CA136" s="68">
        <f t="shared" si="313"/>
        <v>-1.8480913248835851</v>
      </c>
      <c r="CB136" s="68">
        <f t="shared" si="313"/>
        <v>-0.50291394181807636</v>
      </c>
      <c r="CC136" s="68">
        <f t="shared" si="313"/>
        <v>-0.33928838742194811</v>
      </c>
      <c r="CD136" s="68">
        <f t="shared" si="313"/>
        <v>-0.33051424280605057</v>
      </c>
      <c r="CE136" s="68">
        <f t="shared" si="314"/>
        <v>-0.66980263022799869</v>
      </c>
      <c r="CK136" t="str">
        <f t="shared" si="324"/>
        <v>61 Caring personal service occupations</v>
      </c>
      <c r="CL136" s="68">
        <f t="shared" si="315"/>
        <v>-0.10818689870513354</v>
      </c>
      <c r="CM136" s="68">
        <f t="shared" si="315"/>
        <v>-1.4545850153471873E-2</v>
      </c>
      <c r="CN136" s="68">
        <f t="shared" si="315"/>
        <v>0.11546717861032452</v>
      </c>
      <c r="CO136" s="68">
        <f t="shared" si="315"/>
        <v>0.14843791790651484</v>
      </c>
      <c r="CP136" s="68">
        <f t="shared" si="316"/>
        <v>0.26390509651683935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1.0125512735092813E-2</v>
      </c>
      <c r="C137" s="27">
        <f t="shared" si="299"/>
        <v>3.4983255964964322E-3</v>
      </c>
      <c r="D137" s="27">
        <f t="shared" si="299"/>
        <v>5.9986371828742446E-3</v>
      </c>
      <c r="E137" s="27">
        <f t="shared" si="299"/>
        <v>1.5701486677485867E-2</v>
      </c>
      <c r="F137" s="27">
        <f t="shared" si="300"/>
        <v>2.1700123860360111E-2</v>
      </c>
      <c r="L137" t="str">
        <f t="shared" si="317"/>
        <v>62 Leisure, travel and related personal service occupations</v>
      </c>
      <c r="M137" s="27">
        <f t="shared" si="301"/>
        <v>0.11914055070309126</v>
      </c>
      <c r="N137" s="27">
        <f t="shared" si="301"/>
        <v>-2.2563407200630881E-2</v>
      </c>
      <c r="O137" s="27">
        <f t="shared" si="301"/>
        <v>6.2650911436724854E-2</v>
      </c>
      <c r="P137" s="27">
        <f t="shared" si="301"/>
        <v>0.18413298220678864</v>
      </c>
      <c r="Q137" s="27">
        <f t="shared" si="302"/>
        <v>0.2467838936435135</v>
      </c>
      <c r="W137" t="str">
        <f t="shared" si="318"/>
        <v>62 Leisure, travel and related personal service occupations</v>
      </c>
      <c r="X137" s="27">
        <f t="shared" si="303"/>
        <v>0.47508029458931533</v>
      </c>
      <c r="Y137" s="27">
        <f t="shared" si="303"/>
        <v>-0.23330062783032224</v>
      </c>
      <c r="Z137" s="27">
        <f t="shared" si="303"/>
        <v>0.38140611445888251</v>
      </c>
      <c r="AA137" s="27">
        <f t="shared" si="303"/>
        <v>0.95421809061792651</v>
      </c>
      <c r="AB137" s="27">
        <f t="shared" si="304"/>
        <v>1.335624205076809</v>
      </c>
      <c r="AH137" t="str">
        <f t="shared" si="319"/>
        <v>62 Leisure, travel and related personal service occupations</v>
      </c>
      <c r="AI137" s="27">
        <f t="shared" si="305"/>
        <v>0.27238254823406649</v>
      </c>
      <c r="AJ137" s="27">
        <f t="shared" si="305"/>
        <v>-0.11971986378286159</v>
      </c>
      <c r="AK137" s="27">
        <f t="shared" si="305"/>
        <v>6.2566176283057162E-2</v>
      </c>
      <c r="AL137" s="27">
        <f t="shared" si="305"/>
        <v>0.48730162980975766</v>
      </c>
      <c r="AM137" s="27">
        <f t="shared" si="306"/>
        <v>0.54986780609281483</v>
      </c>
      <c r="AS137" t="str">
        <f t="shared" si="320"/>
        <v>62 Leisure, travel and related personal service occupations</v>
      </c>
      <c r="AT137" s="27">
        <f t="shared" si="307"/>
        <v>0.39494907239166355</v>
      </c>
      <c r="AU137" s="27">
        <f t="shared" si="307"/>
        <v>-1.6984259566335869E-2</v>
      </c>
      <c r="AV137" s="27">
        <f t="shared" si="307"/>
        <v>0.14661696144104619</v>
      </c>
      <c r="AW137" s="27">
        <f t="shared" si="307"/>
        <v>0.85351167904515712</v>
      </c>
      <c r="AX137" s="27">
        <f t="shared" si="308"/>
        <v>1.0001286404862033</v>
      </c>
      <c r="BD137" t="str">
        <f t="shared" si="321"/>
        <v>62 Leisure, travel and related personal service occupations</v>
      </c>
      <c r="BE137" s="27">
        <f t="shared" si="309"/>
        <v>-0.46334807974129788</v>
      </c>
      <c r="BF137" s="27">
        <f t="shared" si="309"/>
        <v>-6.1737289038907406E-2</v>
      </c>
      <c r="BG137" s="27">
        <f t="shared" si="309"/>
        <v>-0.64983835226337483</v>
      </c>
      <c r="BH137" s="27">
        <f t="shared" si="309"/>
        <v>-0.58730953356589755</v>
      </c>
      <c r="BI137" s="27">
        <f t="shared" si="310"/>
        <v>-1.2371478858292724</v>
      </c>
      <c r="BO137" t="str">
        <f t="shared" si="322"/>
        <v>62 Leisure, travel and related personal service occupations</v>
      </c>
      <c r="BP137" s="27">
        <f t="shared" si="311"/>
        <v>-0.54342272210076992</v>
      </c>
      <c r="BQ137" s="27">
        <f t="shared" si="311"/>
        <v>-0.45244300096616552</v>
      </c>
      <c r="BR137" s="27">
        <f t="shared" si="311"/>
        <v>-0.73164162491649609</v>
      </c>
      <c r="BS137" s="27">
        <f t="shared" si="311"/>
        <v>-0.82794572419820334</v>
      </c>
      <c r="BT137" s="27">
        <f t="shared" si="312"/>
        <v>-1.5595873491146994</v>
      </c>
      <c r="BZ137" t="str">
        <f t="shared" si="323"/>
        <v>62 Leisure, travel and related personal service occupations</v>
      </c>
      <c r="CA137" s="68">
        <f t="shared" si="313"/>
        <v>7.2373559624581141E-3</v>
      </c>
      <c r="CB137" s="68">
        <f t="shared" si="313"/>
        <v>-0.6372152856285811</v>
      </c>
      <c r="CC137" s="68">
        <f t="shared" si="313"/>
        <v>-0.21517927803573889</v>
      </c>
      <c r="CD137" s="68">
        <f t="shared" si="313"/>
        <v>-0.77155700343261446</v>
      </c>
      <c r="CE137" s="68">
        <f t="shared" si="314"/>
        <v>-0.98673628146835335</v>
      </c>
      <c r="CK137" t="str">
        <f t="shared" si="324"/>
        <v>62 Leisure, travel and related personal service occupations</v>
      </c>
      <c r="CL137" s="68">
        <f t="shared" si="315"/>
        <v>4.3837405596141021E-3</v>
      </c>
      <c r="CM137" s="68">
        <f t="shared" si="315"/>
        <v>-0.16151753545581515</v>
      </c>
      <c r="CN137" s="68">
        <f t="shared" si="315"/>
        <v>-0.25306727469751811</v>
      </c>
      <c r="CO137" s="68">
        <f t="shared" si="315"/>
        <v>-0.11019599415105263</v>
      </c>
      <c r="CP137" s="68">
        <f t="shared" si="316"/>
        <v>-0.36326326884857074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-1.2475113806339425E-4</v>
      </c>
      <c r="C138" s="27">
        <f t="shared" si="299"/>
        <v>3.2324873100923095E-4</v>
      </c>
      <c r="D138" s="27">
        <f t="shared" si="299"/>
        <v>-6.4583412820247606E-5</v>
      </c>
      <c r="E138" s="27">
        <f t="shared" si="299"/>
        <v>8.3085057421162806E-4</v>
      </c>
      <c r="F138" s="27">
        <f t="shared" si="300"/>
        <v>7.6626716139138046E-4</v>
      </c>
      <c r="L138" t="str">
        <f t="shared" si="317"/>
        <v>63 Community and civil enforcement occupations</v>
      </c>
      <c r="M138" s="27">
        <f t="shared" si="301"/>
        <v>-2.6530595935695886E-3</v>
      </c>
      <c r="N138" s="27">
        <f t="shared" si="301"/>
        <v>1.5031248100798054E-2</v>
      </c>
      <c r="O138" s="27">
        <f t="shared" si="301"/>
        <v>-1.0051703232020107E-2</v>
      </c>
      <c r="P138" s="27">
        <f t="shared" si="301"/>
        <v>1.701649935349718E-2</v>
      </c>
      <c r="Q138" s="27">
        <f t="shared" si="302"/>
        <v>6.9647961214770737E-3</v>
      </c>
      <c r="W138" t="str">
        <f t="shared" si="318"/>
        <v>63 Community and civil enforcement occupations</v>
      </c>
      <c r="X138" s="27">
        <f t="shared" si="303"/>
        <v>1.4043072978508209E-3</v>
      </c>
      <c r="Y138" s="27">
        <f t="shared" si="303"/>
        <v>1.2129874105098304E-2</v>
      </c>
      <c r="Z138" s="27">
        <f t="shared" si="303"/>
        <v>1.1340771278527673E-3</v>
      </c>
      <c r="AA138" s="27">
        <f t="shared" si="303"/>
        <v>3.9862622621137961E-2</v>
      </c>
      <c r="AB138" s="27">
        <f t="shared" si="304"/>
        <v>4.0996699748990728E-2</v>
      </c>
      <c r="AH138" t="str">
        <f t="shared" si="319"/>
        <v>63 Community and civil enforcement occupations</v>
      </c>
      <c r="AI138" s="27">
        <f t="shared" si="305"/>
        <v>-3.3700328120052289E-3</v>
      </c>
      <c r="AJ138" s="27">
        <f t="shared" si="305"/>
        <v>1.1576889043380591E-2</v>
      </c>
      <c r="AK138" s="27">
        <f t="shared" si="305"/>
        <v>-1.3470989239361464E-2</v>
      </c>
      <c r="AL138" s="27">
        <f t="shared" si="305"/>
        <v>7.895515052167984E-3</v>
      </c>
      <c r="AM138" s="27">
        <f t="shared" si="306"/>
        <v>-5.5754741871934799E-3</v>
      </c>
      <c r="AS138" t="str">
        <f t="shared" si="320"/>
        <v>63 Community and civil enforcement occupations</v>
      </c>
      <c r="AT138" s="27">
        <f t="shared" si="307"/>
        <v>-7.3116514487753456E-3</v>
      </c>
      <c r="AU138" s="27">
        <f t="shared" si="307"/>
        <v>9.0243595480333436E-3</v>
      </c>
      <c r="AV138" s="27">
        <f t="shared" si="307"/>
        <v>-1.4598515876826236E-2</v>
      </c>
      <c r="AW138" s="27">
        <f t="shared" si="307"/>
        <v>2.3693671762706411E-3</v>
      </c>
      <c r="AX138" s="27">
        <f t="shared" si="308"/>
        <v>-1.2229148700555595E-2</v>
      </c>
      <c r="BD138" t="str">
        <f t="shared" si="321"/>
        <v>63 Community and civil enforcement occupations</v>
      </c>
      <c r="BE138" s="27">
        <f t="shared" si="309"/>
        <v>-6.5972497501111671E-2</v>
      </c>
      <c r="BF138" s="27">
        <f t="shared" si="309"/>
        <v>5.1486088693061871E-2</v>
      </c>
      <c r="BG138" s="27">
        <f t="shared" si="309"/>
        <v>-5.8703214697125611E-2</v>
      </c>
      <c r="BH138" s="27">
        <f t="shared" si="309"/>
        <v>1.1024251299572047E-2</v>
      </c>
      <c r="BI138" s="27">
        <f t="shared" si="310"/>
        <v>-4.7678963397553564E-2</v>
      </c>
      <c r="BO138" t="str">
        <f t="shared" si="322"/>
        <v>63 Community and civil enforcement occupations</v>
      </c>
      <c r="BP138" s="27">
        <f t="shared" si="311"/>
        <v>-3.9496119816987835E-2</v>
      </c>
      <c r="BQ138" s="27">
        <f t="shared" si="311"/>
        <v>3.216701936487032E-2</v>
      </c>
      <c r="BR138" s="27">
        <f t="shared" si="311"/>
        <v>-6.3766501012157778E-2</v>
      </c>
      <c r="BS138" s="27">
        <f t="shared" si="311"/>
        <v>-3.8489427962530853E-3</v>
      </c>
      <c r="BT138" s="27">
        <f t="shared" si="312"/>
        <v>-6.7615443808410863E-2</v>
      </c>
      <c r="BZ138" t="str">
        <f t="shared" si="323"/>
        <v>63 Community and civil enforcement occupations</v>
      </c>
      <c r="CA138" s="68">
        <f t="shared" si="313"/>
        <v>-4.1894740832935456E-2</v>
      </c>
      <c r="CB138" s="68">
        <f t="shared" si="313"/>
        <v>2.4900155869257756E-2</v>
      </c>
      <c r="CC138" s="68">
        <f t="shared" si="313"/>
        <v>-4.375200510858572E-2</v>
      </c>
      <c r="CD138" s="68">
        <f t="shared" si="313"/>
        <v>-1.8445156287743375E-2</v>
      </c>
      <c r="CE138" s="68">
        <f t="shared" si="314"/>
        <v>-6.2197161396329095E-2</v>
      </c>
      <c r="CK138" t="str">
        <f t="shared" si="324"/>
        <v>63 Community and civil enforcement occupations</v>
      </c>
      <c r="CL138" s="68">
        <f t="shared" si="315"/>
        <v>-1.3780020227250646E-2</v>
      </c>
      <c r="CM138" s="68">
        <f t="shared" si="315"/>
        <v>1.1567785575834731E-2</v>
      </c>
      <c r="CN138" s="68">
        <f t="shared" si="315"/>
        <v>-2.5693919285744864E-2</v>
      </c>
      <c r="CO138" s="68">
        <f t="shared" si="315"/>
        <v>-5.847646738970258E-3</v>
      </c>
      <c r="CP138" s="68">
        <f t="shared" si="316"/>
        <v>-3.1541566024715126E-2</v>
      </c>
    </row>
    <row r="139" spans="1:94" x14ac:dyDescent="0.2">
      <c r="A139" t="str">
        <f t="shared" si="298"/>
        <v>71 Sales occupations</v>
      </c>
      <c r="B139" s="27">
        <f t="shared" si="299"/>
        <v>1.9016911045981466E-2</v>
      </c>
      <c r="C139" s="27">
        <f t="shared" si="299"/>
        <v>-1.1856677361253398E-2</v>
      </c>
      <c r="D139" s="27">
        <f t="shared" si="299"/>
        <v>2.0531882847167587E-2</v>
      </c>
      <c r="E139" s="27">
        <f t="shared" si="299"/>
        <v>5.063654456260705E-2</v>
      </c>
      <c r="F139" s="27">
        <f t="shared" si="300"/>
        <v>7.1168427409774637E-2</v>
      </c>
      <c r="L139" t="str">
        <f t="shared" si="317"/>
        <v>71 Sales occupations</v>
      </c>
      <c r="M139" s="27">
        <f t="shared" si="301"/>
        <v>0.30669714142610927</v>
      </c>
      <c r="N139" s="27">
        <f t="shared" si="301"/>
        <v>0.21064691259521773</v>
      </c>
      <c r="O139" s="27">
        <f t="shared" si="301"/>
        <v>0.47788241208529403</v>
      </c>
      <c r="P139" s="27">
        <f t="shared" si="301"/>
        <v>1.1994494056250788</v>
      </c>
      <c r="Q139" s="27">
        <f t="shared" si="302"/>
        <v>1.6773318177103729</v>
      </c>
      <c r="W139" t="str">
        <f t="shared" si="318"/>
        <v>71 Sales occupations</v>
      </c>
      <c r="X139" s="27">
        <f t="shared" si="303"/>
        <v>0.67909869010375523</v>
      </c>
      <c r="Y139" s="27">
        <f t="shared" si="303"/>
        <v>0.22994540422569543</v>
      </c>
      <c r="Z139" s="27">
        <f t="shared" si="303"/>
        <v>0.84657521472594244</v>
      </c>
      <c r="AA139" s="27">
        <f t="shared" si="303"/>
        <v>2.3500054958362249</v>
      </c>
      <c r="AB139" s="27">
        <f t="shared" si="304"/>
        <v>3.1965807105621673</v>
      </c>
      <c r="AH139" t="str">
        <f t="shared" si="319"/>
        <v>71 Sales occupations</v>
      </c>
      <c r="AI139" s="27">
        <f t="shared" si="305"/>
        <v>2.8473608109335302E-2</v>
      </c>
      <c r="AJ139" s="27">
        <f t="shared" si="305"/>
        <v>8.7607984700867281E-2</v>
      </c>
      <c r="AK139" s="27">
        <f t="shared" si="305"/>
        <v>0.10915598935567772</v>
      </c>
      <c r="AL139" s="27">
        <f t="shared" si="305"/>
        <v>0.51489827305875835</v>
      </c>
      <c r="AM139" s="27">
        <f t="shared" si="306"/>
        <v>0.62405426241443607</v>
      </c>
      <c r="AS139" t="str">
        <f t="shared" si="320"/>
        <v>71 Sales occupations</v>
      </c>
      <c r="AT139" s="27">
        <f t="shared" si="307"/>
        <v>-6.6660218152889694E-3</v>
      </c>
      <c r="AU139" s="27">
        <f t="shared" si="307"/>
        <v>4.3260685135718457E-2</v>
      </c>
      <c r="AV139" s="27">
        <f t="shared" si="307"/>
        <v>2.0024861212699863E-2</v>
      </c>
      <c r="AW139" s="27">
        <f t="shared" si="307"/>
        <v>0.40198240584354261</v>
      </c>
      <c r="AX139" s="27">
        <f t="shared" si="308"/>
        <v>0.42200726705624247</v>
      </c>
      <c r="BD139" t="str">
        <f t="shared" si="321"/>
        <v>71 Sales occupations</v>
      </c>
      <c r="BE139" s="27">
        <f t="shared" si="309"/>
        <v>-0.74613126702837107</v>
      </c>
      <c r="BF139" s="27">
        <f t="shared" si="309"/>
        <v>1.3376335126742909</v>
      </c>
      <c r="BG139" s="27">
        <f t="shared" si="309"/>
        <v>-5.3460361893478137E-2</v>
      </c>
      <c r="BH139" s="27">
        <f t="shared" si="309"/>
        <v>0.61590996047366708</v>
      </c>
      <c r="BI139" s="27">
        <f t="shared" si="310"/>
        <v>0.56244959858018895</v>
      </c>
      <c r="BO139" t="str">
        <f t="shared" si="322"/>
        <v>71 Sales occupations</v>
      </c>
      <c r="BP139" s="27">
        <f t="shared" si="311"/>
        <v>-1.4189298495487712</v>
      </c>
      <c r="BQ139" s="27">
        <f t="shared" si="311"/>
        <v>-0.55332557557994377</v>
      </c>
      <c r="BR139" s="27">
        <f t="shared" si="311"/>
        <v>-0.58286295764986029</v>
      </c>
      <c r="BS139" s="27">
        <f t="shared" si="311"/>
        <v>-2.0976869884698015</v>
      </c>
      <c r="BT139" s="27">
        <f t="shared" si="312"/>
        <v>-2.6805499461196618</v>
      </c>
      <c r="BZ139" t="str">
        <f t="shared" si="323"/>
        <v>71 Sales occupations</v>
      </c>
      <c r="CA139" s="68">
        <f t="shared" si="313"/>
        <v>-0.70064868083109566</v>
      </c>
      <c r="CB139" s="68">
        <f t="shared" si="313"/>
        <v>-1.0742643386491526</v>
      </c>
      <c r="CC139" s="68">
        <f t="shared" si="313"/>
        <v>-0.9516255941974352</v>
      </c>
      <c r="CD139" s="68">
        <f t="shared" si="313"/>
        <v>-4.0070381054612003</v>
      </c>
      <c r="CE139" s="68">
        <f t="shared" si="314"/>
        <v>-4.9586636996586355</v>
      </c>
      <c r="CK139" t="str">
        <f t="shared" si="324"/>
        <v>71 Sales occupations</v>
      </c>
      <c r="CL139" s="68">
        <f t="shared" si="315"/>
        <v>-9.6468130015255671E-2</v>
      </c>
      <c r="CM139" s="68">
        <f t="shared" si="315"/>
        <v>-0.33060366600867708</v>
      </c>
      <c r="CN139" s="68">
        <f t="shared" si="315"/>
        <v>-0.25507627415178735</v>
      </c>
      <c r="CO139" s="68">
        <f t="shared" si="315"/>
        <v>-0.42008798933343572</v>
      </c>
      <c r="CP139" s="68">
        <f t="shared" si="316"/>
        <v>-0.67516426348522307</v>
      </c>
    </row>
    <row r="140" spans="1:94" x14ac:dyDescent="0.2">
      <c r="A140" t="str">
        <f t="shared" si="298"/>
        <v>72 Customer service occupations</v>
      </c>
      <c r="B140" s="27">
        <f t="shared" si="299"/>
        <v>7.0132446286735456E-3</v>
      </c>
      <c r="C140" s="27">
        <f t="shared" si="299"/>
        <v>8.3757276720100235E-3</v>
      </c>
      <c r="D140" s="27">
        <f t="shared" si="299"/>
        <v>2.1487641559704569E-2</v>
      </c>
      <c r="E140" s="27">
        <f t="shared" si="299"/>
        <v>2.7552677007324888E-2</v>
      </c>
      <c r="F140" s="27">
        <f t="shared" si="300"/>
        <v>4.9040318567029458E-2</v>
      </c>
      <c r="L140" t="str">
        <f t="shared" si="317"/>
        <v>72 Customer service occupations</v>
      </c>
      <c r="M140" s="27">
        <f t="shared" si="301"/>
        <v>0.13806071614144255</v>
      </c>
      <c r="N140" s="27">
        <f t="shared" si="301"/>
        <v>3.3659797648990075E-2</v>
      </c>
      <c r="O140" s="27">
        <f t="shared" si="301"/>
        <v>0.20794533168503559</v>
      </c>
      <c r="P140" s="27">
        <f t="shared" si="301"/>
        <v>0.30987919733209546</v>
      </c>
      <c r="Q140" s="27">
        <f t="shared" si="302"/>
        <v>0.51782452901713105</v>
      </c>
      <c r="W140" t="str">
        <f t="shared" si="318"/>
        <v>72 Customer service occupations</v>
      </c>
      <c r="X140" s="27">
        <f t="shared" si="303"/>
        <v>0.25757313278086924</v>
      </c>
      <c r="Y140" s="27">
        <f t="shared" si="303"/>
        <v>6.2198374800301437E-2</v>
      </c>
      <c r="Z140" s="27">
        <f t="shared" si="303"/>
        <v>0.46489751504457155</v>
      </c>
      <c r="AA140" s="27">
        <f t="shared" si="303"/>
        <v>0.86158873775696554</v>
      </c>
      <c r="AB140" s="27">
        <f t="shared" si="304"/>
        <v>1.3264862528015371</v>
      </c>
      <c r="AH140" t="str">
        <f t="shared" si="319"/>
        <v>72 Customer service occupations</v>
      </c>
      <c r="AI140" s="27">
        <f t="shared" si="305"/>
        <v>0.12564021803707992</v>
      </c>
      <c r="AJ140" s="27">
        <f t="shared" si="305"/>
        <v>8.0225511830146479E-2</v>
      </c>
      <c r="AK140" s="27">
        <f t="shared" si="305"/>
        <v>0.15112539885047471</v>
      </c>
      <c r="AL140" s="27">
        <f t="shared" si="305"/>
        <v>0.22667717936581999</v>
      </c>
      <c r="AM140" s="27">
        <f t="shared" si="306"/>
        <v>0.3778025782162947</v>
      </c>
      <c r="AS140" t="str">
        <f t="shared" si="320"/>
        <v>72 Customer service occupations</v>
      </c>
      <c r="AT140" s="27">
        <f t="shared" si="307"/>
        <v>8.7486223105004979E-2</v>
      </c>
      <c r="AU140" s="27">
        <f t="shared" si="307"/>
        <v>2.2254564170648528E-2</v>
      </c>
      <c r="AV140" s="27">
        <f t="shared" si="307"/>
        <v>0.10901368308774528</v>
      </c>
      <c r="AW140" s="27">
        <f t="shared" si="307"/>
        <v>0.13687658103633282</v>
      </c>
      <c r="AX140" s="27">
        <f t="shared" si="308"/>
        <v>0.24589026412407811</v>
      </c>
      <c r="BD140" t="str">
        <f t="shared" si="321"/>
        <v>72 Customer service occupations</v>
      </c>
      <c r="BE140" s="27">
        <f t="shared" si="309"/>
        <v>-0.15604892313105312</v>
      </c>
      <c r="BF140" s="27">
        <f t="shared" si="309"/>
        <v>0.22475069642836676</v>
      </c>
      <c r="BG140" s="27">
        <f t="shared" si="309"/>
        <v>0.11306109733284453</v>
      </c>
      <c r="BH140" s="27">
        <f t="shared" si="309"/>
        <v>0.22414557216231223</v>
      </c>
      <c r="BI140" s="27">
        <f t="shared" si="310"/>
        <v>0.33720666949515676</v>
      </c>
      <c r="BO140" t="str">
        <f t="shared" si="322"/>
        <v>72 Customer service occupations</v>
      </c>
      <c r="BP140" s="27">
        <f t="shared" si="311"/>
        <v>-8.7438397712190419E-2</v>
      </c>
      <c r="BQ140" s="27">
        <f t="shared" si="311"/>
        <v>-8.7706290526409436E-2</v>
      </c>
      <c r="BR140" s="27">
        <f t="shared" si="311"/>
        <v>0.22896549808066169</v>
      </c>
      <c r="BS140" s="27">
        <f t="shared" si="311"/>
        <v>-0.21886430608518603</v>
      </c>
      <c r="BT140" s="27">
        <f t="shared" si="312"/>
        <v>1.0101191995475656E-2</v>
      </c>
      <c r="BZ140" t="str">
        <f t="shared" si="323"/>
        <v>72 Customer service occupations</v>
      </c>
      <c r="CA140" s="68">
        <f t="shared" si="313"/>
        <v>-0.16257630053201422</v>
      </c>
      <c r="CB140" s="68">
        <f t="shared" si="313"/>
        <v>-0.14604848167055096</v>
      </c>
      <c r="CC140" s="68">
        <f t="shared" si="313"/>
        <v>3.210131320315579E-2</v>
      </c>
      <c r="CD140" s="68">
        <f t="shared" si="313"/>
        <v>-0.14640541583602262</v>
      </c>
      <c r="CE140" s="68">
        <f t="shared" si="314"/>
        <v>-0.11430410263286683</v>
      </c>
      <c r="CK140" t="str">
        <f t="shared" si="324"/>
        <v>72 Customer service occupations</v>
      </c>
      <c r="CL140" s="68">
        <f t="shared" si="315"/>
        <v>0.1404076142807702</v>
      </c>
      <c r="CM140" s="68">
        <f t="shared" si="315"/>
        <v>-2.2045955708445142E-3</v>
      </c>
      <c r="CN140" s="68">
        <f t="shared" si="315"/>
        <v>0.23089824218645638</v>
      </c>
      <c r="CO140" s="68">
        <f t="shared" si="315"/>
        <v>0.29622180558250721</v>
      </c>
      <c r="CP140" s="68">
        <f t="shared" si="316"/>
        <v>0.5271200477689636</v>
      </c>
    </row>
    <row r="141" spans="1:94" x14ac:dyDescent="0.2">
      <c r="A141" t="str">
        <f t="shared" si="298"/>
        <v>81 Process, plant and machine operatives</v>
      </c>
      <c r="B141" s="27">
        <f t="shared" si="299"/>
        <v>8.0662000963650123E-3</v>
      </c>
      <c r="C141" s="27">
        <f t="shared" si="299"/>
        <v>-1.9525230460563578E-3</v>
      </c>
      <c r="D141" s="27">
        <f t="shared" si="299"/>
        <v>9.5374614556334517E-3</v>
      </c>
      <c r="E141" s="27">
        <f t="shared" si="299"/>
        <v>2.1266706178745487E-2</v>
      </c>
      <c r="F141" s="27">
        <f t="shared" si="300"/>
        <v>3.0804167634378939E-2</v>
      </c>
      <c r="L141" t="str">
        <f t="shared" si="317"/>
        <v>81 Process, plant and machine operatives</v>
      </c>
      <c r="M141" s="27">
        <f t="shared" si="301"/>
        <v>4.0660082771697748E-2</v>
      </c>
      <c r="N141" s="27">
        <f t="shared" si="301"/>
        <v>1.2775502093335667E-3</v>
      </c>
      <c r="O141" s="27">
        <f t="shared" si="301"/>
        <v>8.3820961652297105E-2</v>
      </c>
      <c r="P141" s="27">
        <f t="shared" si="301"/>
        <v>0.15800070330671523</v>
      </c>
      <c r="Q141" s="27">
        <f t="shared" si="302"/>
        <v>0.24182166495901233</v>
      </c>
      <c r="W141" t="str">
        <f t="shared" si="318"/>
        <v>81 Process, plant and machine operatives</v>
      </c>
      <c r="X141" s="27">
        <f t="shared" si="303"/>
        <v>1.7695797479702513E-2</v>
      </c>
      <c r="Y141" s="27">
        <f t="shared" si="303"/>
        <v>-3.527578063591319E-2</v>
      </c>
      <c r="Z141" s="27">
        <f t="shared" si="303"/>
        <v>0.23338925251839537</v>
      </c>
      <c r="AA141" s="27">
        <f t="shared" si="303"/>
        <v>0.37719422263640257</v>
      </c>
      <c r="AB141" s="27">
        <f t="shared" si="304"/>
        <v>0.61058347515479794</v>
      </c>
      <c r="AH141" t="str">
        <f t="shared" si="319"/>
        <v>81 Process, plant and machine operatives</v>
      </c>
      <c r="AI141" s="27">
        <f t="shared" si="305"/>
        <v>2.6983008453144192E-2</v>
      </c>
      <c r="AJ141" s="27">
        <f t="shared" si="305"/>
        <v>-1.0323799465608047E-2</v>
      </c>
      <c r="AK141" s="27">
        <f t="shared" si="305"/>
        <v>0.10290864023250076</v>
      </c>
      <c r="AL141" s="27">
        <f t="shared" si="305"/>
        <v>0.19643849096142674</v>
      </c>
      <c r="AM141" s="27">
        <f t="shared" si="306"/>
        <v>0.29934713119392753</v>
      </c>
      <c r="AS141" t="str">
        <f t="shared" si="320"/>
        <v>81 Process, plant and machine operatives</v>
      </c>
      <c r="AT141" s="27">
        <f t="shared" si="307"/>
        <v>5.033531457567475E-2</v>
      </c>
      <c r="AU141" s="27">
        <f t="shared" si="307"/>
        <v>-3.7546954337583371E-2</v>
      </c>
      <c r="AV141" s="27">
        <f t="shared" si="307"/>
        <v>0.10899463348654614</v>
      </c>
      <c r="AW141" s="27">
        <f t="shared" si="307"/>
        <v>0.17610855398223557</v>
      </c>
      <c r="AX141" s="27">
        <f t="shared" si="308"/>
        <v>0.28510318746878172</v>
      </c>
      <c r="BD141" t="str">
        <f t="shared" si="321"/>
        <v>81 Process, plant and machine operatives</v>
      </c>
      <c r="BE141" s="27">
        <f t="shared" si="309"/>
        <v>-4.6820519857043941E-2</v>
      </c>
      <c r="BF141" s="27">
        <f t="shared" si="309"/>
        <v>-0.10693907293578819</v>
      </c>
      <c r="BG141" s="27">
        <f t="shared" si="309"/>
        <v>0.35312436817582027</v>
      </c>
      <c r="BH141" s="27">
        <f t="shared" si="309"/>
        <v>0.32688716499745496</v>
      </c>
      <c r="BI141" s="27">
        <f t="shared" si="310"/>
        <v>0.68001153317327523</v>
      </c>
      <c r="BO141" t="str">
        <f t="shared" si="322"/>
        <v>81 Process, plant and machine operatives</v>
      </c>
      <c r="BP141" s="27">
        <f t="shared" si="311"/>
        <v>0.35548002886214558</v>
      </c>
      <c r="BQ141" s="27">
        <f t="shared" si="311"/>
        <v>-0.70653855230743989</v>
      </c>
      <c r="BR141" s="27">
        <f t="shared" si="311"/>
        <v>0.39424510469127583</v>
      </c>
      <c r="BS141" s="27">
        <f t="shared" si="311"/>
        <v>-0.2852373074783574</v>
      </c>
      <c r="BT141" s="27">
        <f t="shared" si="312"/>
        <v>0.10900779721291842</v>
      </c>
      <c r="BZ141" t="str">
        <f t="shared" si="323"/>
        <v>81 Process, plant and machine operatives</v>
      </c>
      <c r="CA141" s="68">
        <f t="shared" si="313"/>
        <v>-0.49631009448899555</v>
      </c>
      <c r="CB141" s="68">
        <f t="shared" si="313"/>
        <v>-0.39587116161396008</v>
      </c>
      <c r="CC141" s="68">
        <f t="shared" si="313"/>
        <v>-9.6150225959170665E-2</v>
      </c>
      <c r="CD141" s="68">
        <f t="shared" si="313"/>
        <v>-1.3094493724355953</v>
      </c>
      <c r="CE141" s="68">
        <f t="shared" si="314"/>
        <v>-1.405599598394766</v>
      </c>
      <c r="CK141" t="str">
        <f t="shared" si="324"/>
        <v>81 Process, plant and machine operatives</v>
      </c>
      <c r="CL141" s="68">
        <f t="shared" si="315"/>
        <v>-0.20298650486020553</v>
      </c>
      <c r="CM141" s="68">
        <f t="shared" si="315"/>
        <v>-0.20844413233927128</v>
      </c>
      <c r="CN141" s="68">
        <f t="shared" si="315"/>
        <v>-0.37441901929776089</v>
      </c>
      <c r="CO141" s="68">
        <f t="shared" si="315"/>
        <v>-0.18097362251403604</v>
      </c>
      <c r="CP141" s="68">
        <f t="shared" si="316"/>
        <v>-0.55539264181179693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1.9433834759639911E-2</v>
      </c>
      <c r="C142" s="27">
        <f t="shared" si="299"/>
        <v>-4.8065343819154172E-3</v>
      </c>
      <c r="D142" s="27">
        <f t="shared" si="299"/>
        <v>1.781960910487175E-2</v>
      </c>
      <c r="E142" s="27">
        <f t="shared" si="299"/>
        <v>3.1312562209409908E-2</v>
      </c>
      <c r="F142" s="27">
        <f t="shared" si="300"/>
        <v>4.9132171314281659E-2</v>
      </c>
      <c r="L142" t="str">
        <f t="shared" si="317"/>
        <v>82 Transport and mobile machine drivers and operatives</v>
      </c>
      <c r="M142" s="27">
        <f t="shared" si="301"/>
        <v>0.17129837848182089</v>
      </c>
      <c r="N142" s="27">
        <f t="shared" si="301"/>
        <v>-1.2523967534792013E-2</v>
      </c>
      <c r="O142" s="27">
        <f t="shared" si="301"/>
        <v>9.3644441112557764E-2</v>
      </c>
      <c r="P142" s="27">
        <f t="shared" si="301"/>
        <v>0.26478625544730849</v>
      </c>
      <c r="Q142" s="27">
        <f t="shared" si="302"/>
        <v>0.35843069655986626</v>
      </c>
      <c r="W142" t="str">
        <f t="shared" si="318"/>
        <v>82 Transport and mobile machine drivers and operatives</v>
      </c>
      <c r="X142" s="27">
        <f t="shared" si="303"/>
        <v>0.36741663491521903</v>
      </c>
      <c r="Y142" s="27">
        <f t="shared" si="303"/>
        <v>-0.18784409057998053</v>
      </c>
      <c r="Z142" s="27">
        <f t="shared" si="303"/>
        <v>0.1503249251798966</v>
      </c>
      <c r="AA142" s="27">
        <f t="shared" si="303"/>
        <v>0.55726462390242482</v>
      </c>
      <c r="AB142" s="27">
        <f t="shared" si="304"/>
        <v>0.70758954908232141</v>
      </c>
      <c r="AH142" t="str">
        <f t="shared" si="319"/>
        <v>82 Transport and mobile machine drivers and operatives</v>
      </c>
      <c r="AI142" s="27">
        <f t="shared" si="305"/>
        <v>0.16543120241929177</v>
      </c>
      <c r="AJ142" s="27">
        <f t="shared" si="305"/>
        <v>-8.2496747405248594E-2</v>
      </c>
      <c r="AK142" s="27">
        <f t="shared" si="305"/>
        <v>7.1096469369821835E-2</v>
      </c>
      <c r="AL142" s="27">
        <f t="shared" si="305"/>
        <v>0.16248280724123942</v>
      </c>
      <c r="AM142" s="27">
        <f t="shared" si="306"/>
        <v>0.23357927661106126</v>
      </c>
      <c r="AS142" t="str">
        <f t="shared" si="320"/>
        <v>82 Transport and mobile machine drivers and operatives</v>
      </c>
      <c r="AT142" s="27">
        <f t="shared" si="307"/>
        <v>0.23499903278446577</v>
      </c>
      <c r="AU142" s="27">
        <f t="shared" si="307"/>
        <v>-7.0184852234012718E-2</v>
      </c>
      <c r="AV142" s="27">
        <f t="shared" si="307"/>
        <v>5.4327408936340804E-2</v>
      </c>
      <c r="AW142" s="27">
        <f t="shared" si="307"/>
        <v>0.18928441341397817</v>
      </c>
      <c r="AX142" s="27">
        <f t="shared" si="308"/>
        <v>0.24361182235031897</v>
      </c>
      <c r="BD142" t="str">
        <f t="shared" si="321"/>
        <v>82 Transport and mobile machine drivers and operatives</v>
      </c>
      <c r="BE142" s="27">
        <f t="shared" si="309"/>
        <v>0.25319458603482214</v>
      </c>
      <c r="BF142" s="27">
        <f t="shared" si="309"/>
        <v>-0.31087931727080242</v>
      </c>
      <c r="BG142" s="27">
        <f t="shared" si="309"/>
        <v>0.30252611957452658</v>
      </c>
      <c r="BH142" s="27">
        <f t="shared" si="309"/>
        <v>0.5764349788547003</v>
      </c>
      <c r="BI142" s="27">
        <f t="shared" si="310"/>
        <v>0.87896109842922687</v>
      </c>
      <c r="BO142" t="str">
        <f t="shared" si="322"/>
        <v>82 Transport and mobile machine drivers and operatives</v>
      </c>
      <c r="BP142" s="27">
        <f t="shared" si="311"/>
        <v>1.1832734908224181</v>
      </c>
      <c r="BQ142" s="27">
        <f t="shared" si="311"/>
        <v>-1.8134210178084453</v>
      </c>
      <c r="BR142" s="27">
        <f t="shared" si="311"/>
        <v>0.1564015920873274</v>
      </c>
      <c r="BS142" s="27">
        <f t="shared" si="311"/>
        <v>-0.37726740707085948</v>
      </c>
      <c r="BT142" s="27">
        <f t="shared" si="312"/>
        <v>-0.22086581498353208</v>
      </c>
      <c r="BZ142" t="str">
        <f t="shared" si="323"/>
        <v>82 Transport and mobile machine drivers and operatives</v>
      </c>
      <c r="CA142" s="68">
        <f t="shared" si="313"/>
        <v>-0.72461373180736643</v>
      </c>
      <c r="CB142" s="68">
        <f t="shared" si="313"/>
        <v>-1.4461384552305603</v>
      </c>
      <c r="CC142" s="68">
        <f t="shared" si="313"/>
        <v>-0.32888824064166755</v>
      </c>
      <c r="CD142" s="68">
        <f t="shared" si="313"/>
        <v>-1.1854992489813956</v>
      </c>
      <c r="CE142" s="68">
        <f t="shared" si="314"/>
        <v>-1.5143874896230631</v>
      </c>
      <c r="CK142" t="str">
        <f t="shared" si="324"/>
        <v>82 Transport and mobile machine drivers and operatives</v>
      </c>
      <c r="CL142" s="68">
        <f t="shared" si="315"/>
        <v>0.45432323956342158</v>
      </c>
      <c r="CM142" s="68">
        <f t="shared" si="315"/>
        <v>-0.58109061740341028</v>
      </c>
      <c r="CN142" s="68">
        <f t="shared" si="315"/>
        <v>-1.6431016572812762E-2</v>
      </c>
      <c r="CO142" s="68">
        <f t="shared" si="315"/>
        <v>-0.59090039855442078</v>
      </c>
      <c r="CP142" s="68">
        <f t="shared" si="316"/>
        <v>-0.60733141512723354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-1.9544956739224256E-4</v>
      </c>
      <c r="C143" s="27">
        <f t="shared" si="299"/>
        <v>7.149165985722585E-6</v>
      </c>
      <c r="D143" s="27">
        <f t="shared" si="299"/>
        <v>2.4980050936650594E-3</v>
      </c>
      <c r="E143" s="27">
        <f t="shared" si="299"/>
        <v>1.7784027587739483E-3</v>
      </c>
      <c r="F143" s="27">
        <f t="shared" si="300"/>
        <v>4.2764078524390077E-3</v>
      </c>
      <c r="L143" t="str">
        <f t="shared" si="317"/>
        <v>91 Elementary trades and related occupations</v>
      </c>
      <c r="M143" s="27">
        <f t="shared" si="301"/>
        <v>2.4139811869371378E-2</v>
      </c>
      <c r="N143" s="27">
        <f t="shared" si="301"/>
        <v>-9.4143910114602991E-3</v>
      </c>
      <c r="O143" s="27">
        <f t="shared" si="301"/>
        <v>0.13147074933979938</v>
      </c>
      <c r="P143" s="27">
        <f t="shared" si="301"/>
        <v>0.16525497465732059</v>
      </c>
      <c r="Q143" s="27">
        <f t="shared" si="302"/>
        <v>0.29672572399711994</v>
      </c>
      <c r="W143" t="str">
        <f t="shared" si="318"/>
        <v>91 Elementary trades and related occupations</v>
      </c>
      <c r="X143" s="27">
        <f t="shared" si="303"/>
        <v>1.3839634787412181E-2</v>
      </c>
      <c r="Y143" s="27">
        <f t="shared" si="303"/>
        <v>-6.2334185733289638E-2</v>
      </c>
      <c r="Z143" s="27">
        <f t="shared" si="303"/>
        <v>0.64554005552393634</v>
      </c>
      <c r="AA143" s="27">
        <f t="shared" si="303"/>
        <v>0.45004055324085179</v>
      </c>
      <c r="AB143" s="27">
        <f t="shared" si="304"/>
        <v>1.0955806087647881</v>
      </c>
      <c r="AH143" t="str">
        <f t="shared" si="319"/>
        <v>91 Elementary trades and related occupations</v>
      </c>
      <c r="AI143" s="27">
        <f t="shared" si="305"/>
        <v>2.8650319968277826E-2</v>
      </c>
      <c r="AJ143" s="27">
        <f t="shared" si="305"/>
        <v>-6.0395359958078487E-2</v>
      </c>
      <c r="AK143" s="27">
        <f t="shared" si="305"/>
        <v>0.41458323625512766</v>
      </c>
      <c r="AL143" s="27">
        <f t="shared" si="305"/>
        <v>0.32485297700458204</v>
      </c>
      <c r="AM143" s="27">
        <f t="shared" si="306"/>
        <v>0.73943621325970965</v>
      </c>
      <c r="AS143" t="str">
        <f t="shared" si="320"/>
        <v>91 Elementary trades and related occupations</v>
      </c>
      <c r="AT143" s="27">
        <f t="shared" si="307"/>
        <v>-9.2726459266153638E-3</v>
      </c>
      <c r="AU143" s="27">
        <f t="shared" si="307"/>
        <v>2.3437355323659981E-3</v>
      </c>
      <c r="AV143" s="27">
        <f t="shared" si="307"/>
        <v>0.49238143533419737</v>
      </c>
      <c r="AW143" s="27">
        <f t="shared" si="307"/>
        <v>0.31175852613568922</v>
      </c>
      <c r="AX143" s="27">
        <f t="shared" si="308"/>
        <v>0.80413996146988653</v>
      </c>
      <c r="BD143" t="str">
        <f t="shared" si="321"/>
        <v>91 Elementary trades and related occupations</v>
      </c>
      <c r="BE143" s="27">
        <f t="shared" si="309"/>
        <v>-0.31079077856271842</v>
      </c>
      <c r="BF143" s="27">
        <f t="shared" si="309"/>
        <v>-3.066670929702453E-2</v>
      </c>
      <c r="BG143" s="27">
        <f t="shared" si="309"/>
        <v>1.3668683206008496</v>
      </c>
      <c r="BH143" s="27">
        <f t="shared" si="309"/>
        <v>0.78378863266056387</v>
      </c>
      <c r="BI143" s="27">
        <f t="shared" si="310"/>
        <v>2.1506569532614135</v>
      </c>
      <c r="BO143" t="str">
        <f t="shared" si="322"/>
        <v>91 Elementary trades and related occupations</v>
      </c>
      <c r="BP143" s="27">
        <f t="shared" si="311"/>
        <v>-0.1860556516435623</v>
      </c>
      <c r="BQ143" s="27">
        <f t="shared" si="311"/>
        <v>-0.41480704753936548</v>
      </c>
      <c r="BR143" s="27">
        <f t="shared" si="311"/>
        <v>1.6830468206906031</v>
      </c>
      <c r="BS143" s="27">
        <f t="shared" si="311"/>
        <v>0.18415772015365217</v>
      </c>
      <c r="BT143" s="27">
        <f t="shared" si="312"/>
        <v>1.8672045408442552</v>
      </c>
      <c r="BZ143" t="str">
        <f t="shared" si="323"/>
        <v>91 Elementary trades and related occupations</v>
      </c>
      <c r="CA143" s="68">
        <f t="shared" si="313"/>
        <v>-0.78799658387555382</v>
      </c>
      <c r="CB143" s="68">
        <f t="shared" si="313"/>
        <v>-0.42811201424145295</v>
      </c>
      <c r="CC143" s="68">
        <f t="shared" si="313"/>
        <v>1.6076970004889564</v>
      </c>
      <c r="CD143" s="68">
        <f t="shared" si="313"/>
        <v>-0.57540001249765771</v>
      </c>
      <c r="CE143" s="68">
        <f t="shared" si="314"/>
        <v>1.0322969879912987</v>
      </c>
      <c r="CK143" t="str">
        <f t="shared" si="324"/>
        <v>91 Elementary trades and related occupations</v>
      </c>
      <c r="CL143" s="68">
        <f t="shared" si="315"/>
        <v>-0.19517561670647976</v>
      </c>
      <c r="CM143" s="68">
        <f t="shared" si="315"/>
        <v>-0.11916393653078705</v>
      </c>
      <c r="CN143" s="68">
        <f t="shared" si="315"/>
        <v>1.1396236369336377</v>
      </c>
      <c r="CO143" s="68">
        <f t="shared" si="315"/>
        <v>0.28932089705918917</v>
      </c>
      <c r="CP143" s="68">
        <f t="shared" si="316"/>
        <v>1.4289445339928268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9.6480049549763983E-3</v>
      </c>
      <c r="C144" s="27">
        <f t="shared" si="299"/>
        <v>4.420556700370129E-3</v>
      </c>
      <c r="D144" s="27">
        <f t="shared" si="299"/>
        <v>2.6326156838819004E-3</v>
      </c>
      <c r="E144" s="27">
        <f t="shared" si="299"/>
        <v>1.6103023259507326E-2</v>
      </c>
      <c r="F144" s="27">
        <f t="shared" si="300"/>
        <v>1.8735638943389227E-2</v>
      </c>
      <c r="L144" t="str">
        <f t="shared" ref="L144" si="325">A144</f>
        <v>92 Elementary administration and service occupations</v>
      </c>
      <c r="M144" s="27">
        <f t="shared" si="301"/>
        <v>0.48102710054278885</v>
      </c>
      <c r="N144" s="27">
        <f t="shared" si="301"/>
        <v>0.15402044914953983</v>
      </c>
      <c r="O144" s="27">
        <f t="shared" si="301"/>
        <v>0.34114801379811155</v>
      </c>
      <c r="P144" s="27">
        <f t="shared" si="301"/>
        <v>0.93908029872542143</v>
      </c>
      <c r="Q144" s="27">
        <f t="shared" si="302"/>
        <v>1.280228312523533</v>
      </c>
      <c r="W144" t="str">
        <f t="shared" ref="W144" si="326">A144</f>
        <v>92 Elementary administration and service occupations</v>
      </c>
      <c r="X144" s="27">
        <f t="shared" si="303"/>
        <v>1.1644619697266201</v>
      </c>
      <c r="Y144" s="27">
        <f t="shared" si="303"/>
        <v>-0.18292415671438622</v>
      </c>
      <c r="Z144" s="27">
        <f t="shared" si="303"/>
        <v>0.46310390917356337</v>
      </c>
      <c r="AA144" s="27">
        <f t="shared" si="303"/>
        <v>2.0662628645430692</v>
      </c>
      <c r="AB144" s="27">
        <f t="shared" si="304"/>
        <v>2.5293667737166325</v>
      </c>
      <c r="AH144" t="str">
        <f t="shared" ref="AH144" si="327">L144</f>
        <v>92 Elementary administration and service occupations</v>
      </c>
      <c r="AI144" s="27">
        <f t="shared" si="305"/>
        <v>0.62458894169625712</v>
      </c>
      <c r="AJ144" s="27">
        <f t="shared" si="305"/>
        <v>-2.4972965476736331E-2</v>
      </c>
      <c r="AK144" s="27">
        <f t="shared" si="305"/>
        <v>9.5216605673176247E-2</v>
      </c>
      <c r="AL144" s="27">
        <f t="shared" si="305"/>
        <v>0.98119268217319</v>
      </c>
      <c r="AM144" s="27">
        <f t="shared" si="306"/>
        <v>1.0764092878463662</v>
      </c>
      <c r="AS144" t="str">
        <f t="shared" ref="AS144" si="328">W144</f>
        <v>92 Elementary administration and service occupations</v>
      </c>
      <c r="AT144" s="27">
        <f t="shared" si="307"/>
        <v>0.39399008908203914</v>
      </c>
      <c r="AU144" s="27">
        <f t="shared" si="307"/>
        <v>8.3973864682002297E-2</v>
      </c>
      <c r="AV144" s="27">
        <f t="shared" si="307"/>
        <v>4.7732701632683394E-2</v>
      </c>
      <c r="AW144" s="27">
        <f t="shared" si="307"/>
        <v>0.93301752440437546</v>
      </c>
      <c r="AX144" s="27">
        <f t="shared" si="308"/>
        <v>0.98075022603705886</v>
      </c>
      <c r="BD144" t="str">
        <f t="shared" ref="BD144" si="329">AH144</f>
        <v>92 Elementary administration and service occupations</v>
      </c>
      <c r="BE144" s="27">
        <f t="shared" si="309"/>
        <v>-1.908436611773249</v>
      </c>
      <c r="BF144" s="27">
        <f t="shared" si="309"/>
        <v>4.0572139349482228E-2</v>
      </c>
      <c r="BG144" s="27">
        <f t="shared" si="309"/>
        <v>-2.5046473367300628</v>
      </c>
      <c r="BH144" s="27">
        <f t="shared" si="309"/>
        <v>-0.88545802984776678</v>
      </c>
      <c r="BI144" s="27">
        <f t="shared" si="310"/>
        <v>-3.3901053665778296</v>
      </c>
      <c r="BO144" t="str">
        <f t="shared" ref="BO144" si="330">AS144</f>
        <v>92 Elementary administration and service occupations</v>
      </c>
      <c r="BP144" s="27">
        <f t="shared" si="311"/>
        <v>-0.63398969843727571</v>
      </c>
      <c r="BQ144" s="27">
        <f t="shared" si="311"/>
        <v>-2.8263017518628608</v>
      </c>
      <c r="BR144" s="27">
        <f t="shared" si="311"/>
        <v>-1.5173363927315897</v>
      </c>
      <c r="BS144" s="27">
        <f t="shared" si="311"/>
        <v>-2.496979142695011</v>
      </c>
      <c r="BT144" s="27">
        <f t="shared" si="312"/>
        <v>-4.0143155354266007</v>
      </c>
      <c r="BZ144" t="str">
        <f t="shared" ref="BZ144" si="331">BD144</f>
        <v>92 Elementary administration and service occupations</v>
      </c>
      <c r="CA144" s="68">
        <f t="shared" si="313"/>
        <v>-1.7666305174219694</v>
      </c>
      <c r="CB144" s="68">
        <f t="shared" si="313"/>
        <v>-3.3751713416320257</v>
      </c>
      <c r="CC144" s="68">
        <f t="shared" si="313"/>
        <v>-1.5342067133030675</v>
      </c>
      <c r="CD144" s="68">
        <f t="shared" si="313"/>
        <v>-4.9789889475235096</v>
      </c>
      <c r="CE144" s="68">
        <f t="shared" si="314"/>
        <v>-6.5131956608265771</v>
      </c>
      <c r="CK144" t="str">
        <f t="shared" ref="CK144" si="332">BO144</f>
        <v>92 Elementary administration and service occupations</v>
      </c>
      <c r="CL144" s="68">
        <f t="shared" si="315"/>
        <v>-1.0773131526691486</v>
      </c>
      <c r="CM144" s="68">
        <f t="shared" si="315"/>
        <v>-1.2233307155107669</v>
      </c>
      <c r="CN144" s="68">
        <f t="shared" si="315"/>
        <v>-2.3404113489569056</v>
      </c>
      <c r="CO144" s="68">
        <f t="shared" si="315"/>
        <v>-1.0792697469022445</v>
      </c>
      <c r="CP144" s="68">
        <f t="shared" si="316"/>
        <v>-3.4196810958591501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2.4851352636602844</v>
      </c>
      <c r="C146" s="29">
        <f>D35-C35</f>
        <v>1.1140108898622199</v>
      </c>
      <c r="D146" s="29">
        <f>E35-D35</f>
        <v>2.3883114793074736</v>
      </c>
      <c r="E146" s="29">
        <f>F35-E35</f>
        <v>4.7985704606602653</v>
      </c>
      <c r="F146" s="29">
        <f t="shared" ref="F146" si="334">F35-D35</f>
        <v>7.1868819399677388</v>
      </c>
      <c r="L146" s="24" t="str">
        <f t="shared" ref="L146" si="335">L35</f>
        <v>All occupations</v>
      </c>
      <c r="M146" s="29">
        <f>N35-M35</f>
        <v>18.824770359071238</v>
      </c>
      <c r="N146" s="29">
        <f t="shared" ref="N146" si="336">O35-N35</f>
        <v>8.0512719554894261</v>
      </c>
      <c r="O146" s="29">
        <f>P35-O35</f>
        <v>18.090267074497561</v>
      </c>
      <c r="P146" s="29">
        <f>Q35-P35</f>
        <v>35.796549408827588</v>
      </c>
      <c r="Q146" s="29">
        <f>Q35-O35</f>
        <v>53.886816483325148</v>
      </c>
      <c r="W146" s="24" t="str">
        <f t="shared" ref="W146" si="337">W35</f>
        <v>All occupations</v>
      </c>
      <c r="X146" s="29">
        <f>Y35-X35</f>
        <v>17.387252527772603</v>
      </c>
      <c r="Y146" s="29">
        <f t="shared" ref="Y146" si="338">Z35-Y35</f>
        <v>-2.0401359810707902</v>
      </c>
      <c r="Z146" s="29">
        <f>AA35-Z35</f>
        <v>14.055988504161348</v>
      </c>
      <c r="AA146" s="29">
        <f>AB35-AA35</f>
        <v>30.61047111908232</v>
      </c>
      <c r="AB146" s="29">
        <f>AB35-Z35</f>
        <v>44.666459623243668</v>
      </c>
      <c r="AH146" s="24" t="str">
        <f t="shared" ref="AH146" si="339">AH35</f>
        <v>All occupations</v>
      </c>
      <c r="AI146" s="29">
        <f>AJ35-AI35</f>
        <v>2.284556630416688</v>
      </c>
      <c r="AJ146" s="29">
        <f t="shared" ref="AJ146" si="340">AK35-AJ35</f>
        <v>-0.34465125244068417</v>
      </c>
      <c r="AK146" s="29">
        <f>AL35-AK35</f>
        <v>0.53822546669395877</v>
      </c>
      <c r="AL146" s="29">
        <f>AM35-AL35</f>
        <v>6.2702049477786659</v>
      </c>
      <c r="AM146" s="29">
        <f>AM35-AK35</f>
        <v>6.8084304144726246</v>
      </c>
      <c r="AS146" s="24" t="str">
        <f t="shared" ref="AS146" si="341">AS35</f>
        <v>All occupations</v>
      </c>
      <c r="AT146" s="29">
        <f>AU35-AT35</f>
        <v>4.0481403474557567</v>
      </c>
      <c r="AU146" s="29">
        <f t="shared" ref="AU146" si="342">AV35-AU35</f>
        <v>-9.7984012781026308E-2</v>
      </c>
      <c r="AV146" s="29">
        <f>AW35-AV35</f>
        <v>1.7207759873166637</v>
      </c>
      <c r="AW146" s="29">
        <f>AX35-AW35</f>
        <v>7.7103006635006253</v>
      </c>
      <c r="AX146" s="29">
        <f>AX35-AV35</f>
        <v>9.431076650817289</v>
      </c>
      <c r="BD146" s="24" t="str">
        <f t="shared" ref="BD146" si="343">BD35</f>
        <v>All occupations</v>
      </c>
      <c r="BE146" s="29">
        <f>BF35-BE35</f>
        <v>-9.4276945306511664</v>
      </c>
      <c r="BF146" s="29">
        <f t="shared" ref="BF146" si="344">BG35-BF35</f>
        <v>6.6021871198731503</v>
      </c>
      <c r="BG146" s="29">
        <f>BH35-BG35</f>
        <v>-3.1193727482409201</v>
      </c>
      <c r="BH146" s="29">
        <f>BI35-BH35</f>
        <v>-0.12569824838820409</v>
      </c>
      <c r="BI146" s="29">
        <f>BI35-BG35</f>
        <v>-3.2450709966291242</v>
      </c>
      <c r="BO146" s="24" t="str">
        <f t="shared" ref="BO146" si="345">BO35</f>
        <v>All occupations</v>
      </c>
      <c r="BP146" s="29">
        <f>BQ35-BP35</f>
        <v>-5.5739679476287165</v>
      </c>
      <c r="BQ146" s="29">
        <f t="shared" ref="BQ146" si="346">BR35-BQ35</f>
        <v>-13.746303378009486</v>
      </c>
      <c r="BR146" s="29">
        <f>BS35-BR35</f>
        <v>-2.9661594201504045</v>
      </c>
      <c r="BS146" s="29">
        <f>BT35-BS35</f>
        <v>-21.871345375631904</v>
      </c>
      <c r="BT146" s="29">
        <f>BT35-BR35</f>
        <v>-24.837504795782309</v>
      </c>
      <c r="BZ146" s="24" t="str">
        <f t="shared" ref="BZ146" si="347">BZ35</f>
        <v>All occupations</v>
      </c>
      <c r="CA146" s="70">
        <f>CB35-CA35</f>
        <v>-12.42419042730053</v>
      </c>
      <c r="CB146" s="70">
        <f t="shared" ref="CB146" si="348">CC35-CB35</f>
        <v>-13.336868381023692</v>
      </c>
      <c r="CC146" s="70">
        <f>CD35-CC35</f>
        <v>-4.5180936868755026</v>
      </c>
      <c r="CD146" s="70">
        <f>CE35-CD35</f>
        <v>-26.953552475197185</v>
      </c>
      <c r="CE146" s="70">
        <f>CE35-CC35</f>
        <v>-31.471646162072688</v>
      </c>
      <c r="CK146" s="24" t="str">
        <f t="shared" ref="CK146" si="349">CK35</f>
        <v>All occupations</v>
      </c>
      <c r="CL146" s="70">
        <f>CM35-CL35</f>
        <v>-0.16000222279573961</v>
      </c>
      <c r="CM146" s="70">
        <f t="shared" ref="CM146" si="350">CN35-CM35</f>
        <v>-4.0105269598991171</v>
      </c>
      <c r="CN146" s="70">
        <f>CO35-CN35</f>
        <v>-0.84994265671069869</v>
      </c>
      <c r="CO146" s="70">
        <f>CP35-CO35</f>
        <v>-0.73750050063203432</v>
      </c>
      <c r="CP146" s="70">
        <f>CP35-CN35</f>
        <v>-1.587443157342733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Enterprise M3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1.4073984609238608</v>
      </c>
      <c r="C8" s="69">
        <f>'Basic T2'!O8</f>
        <v>11.318139184911999</v>
      </c>
      <c r="D8" s="69">
        <f>'Basic T2'!Z8</f>
        <v>23.75269311063612</v>
      </c>
      <c r="E8" s="69">
        <f>'Basic T2'!AK8</f>
        <v>4.5438624438216202</v>
      </c>
      <c r="F8" s="69">
        <f>'Basic T2'!AV8</f>
        <v>6.7003616816845586</v>
      </c>
      <c r="G8" s="69">
        <f>'Basic T2'!BG8</f>
        <v>13.735644603427858</v>
      </c>
      <c r="H8" s="69">
        <f>'Basic T2'!BR8</f>
        <v>10.057734309651405</v>
      </c>
      <c r="I8" s="69">
        <f>'Basic T2'!CC8</f>
        <v>6.5053656920803329</v>
      </c>
      <c r="J8" s="69">
        <f>'Basic T2'!CN8</f>
        <v>1.102395218496806</v>
      </c>
      <c r="K8" s="309">
        <f>SUM(B8:J8)</f>
        <v>79.123594705634559</v>
      </c>
      <c r="L8" s="97"/>
      <c r="M8" s="97">
        <f t="shared" ref="M8:M33" si="0">B8/B$35*100</f>
        <v>9.0623052155860169</v>
      </c>
      <c r="N8" s="97">
        <f t="shared" ref="N8:N33" si="1">C8/C$35*100</f>
        <v>10.085581123924694</v>
      </c>
      <c r="O8" s="97">
        <f t="shared" ref="O8:O33" si="2">D8/D$35*100</f>
        <v>12.006934884261552</v>
      </c>
      <c r="P8" s="97">
        <f t="shared" ref="P8:P33" si="3">E8/E$35*100</f>
        <v>8.8139161935583807</v>
      </c>
      <c r="Q8" s="97">
        <f t="shared" ref="Q8:Q33" si="4">F8/F$35*100</f>
        <v>12.391993264139087</v>
      </c>
      <c r="R8" s="97">
        <f t="shared" ref="R8:R33" si="5">G8/G$35*100</f>
        <v>8.0631737233957512</v>
      </c>
      <c r="S8" s="97">
        <f t="shared" ref="S8:S33" si="6">H8/H$35*100</f>
        <v>6.8566661695071804</v>
      </c>
      <c r="T8" s="97">
        <f t="shared" ref="T8:T33" si="7">I8/I$35*100</f>
        <v>7.3581154628934069</v>
      </c>
      <c r="U8" s="97">
        <f t="shared" ref="U8:U33" si="8">J8/J$35*100</f>
        <v>3.9379674867364267</v>
      </c>
      <c r="V8" s="97">
        <f t="shared" ref="V8:V33" si="9">K8/K$35*100</f>
        <v>9.1510449095154698</v>
      </c>
      <c r="W8" s="97"/>
      <c r="X8" s="97">
        <f t="shared" ref="X8:X32" si="10">IF($K8&gt;0,B8/$K8*100,0)</f>
        <v>1.7787342273311011</v>
      </c>
      <c r="Y8" s="97">
        <f t="shared" ref="Y8:AG23" si="11">IF($K8&gt;0,C8/$K8*100,0)</f>
        <v>14.304379404170334</v>
      </c>
      <c r="Z8" s="97">
        <f t="shared" si="11"/>
        <v>30.019734567171579</v>
      </c>
      <c r="AA8" s="97">
        <f t="shared" si="11"/>
        <v>5.7427401532074756</v>
      </c>
      <c r="AB8" s="97">
        <f t="shared" si="11"/>
        <v>8.4682220349215402</v>
      </c>
      <c r="AC8" s="97">
        <f t="shared" si="11"/>
        <v>17.359732775702255</v>
      </c>
      <c r="AD8" s="97">
        <f t="shared" si="11"/>
        <v>12.711422360257316</v>
      </c>
      <c r="AE8" s="97">
        <f t="shared" si="11"/>
        <v>8.2217772287550943</v>
      </c>
      <c r="AF8" s="97">
        <f>IF($K8&gt;0,J8/$K8*100,0)</f>
        <v>1.393257248483305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0.4628127652860054</v>
      </c>
      <c r="C9" s="69">
        <f>'Basic T2'!O9</f>
        <v>4.032743292983592</v>
      </c>
      <c r="D9" s="69">
        <f>'Basic T2'!Z9</f>
        <v>7.6739239887590305</v>
      </c>
      <c r="E9" s="69">
        <f>'Basic T2'!AK9</f>
        <v>2.3362984322215778</v>
      </c>
      <c r="F9" s="69">
        <f>'Basic T2'!AV9</f>
        <v>2.4757488936338103</v>
      </c>
      <c r="G9" s="69">
        <f>'Basic T2'!BG9</f>
        <v>5.3773188123365898</v>
      </c>
      <c r="H9" s="69">
        <f>'Basic T2'!BR9</f>
        <v>5.2101747482449952</v>
      </c>
      <c r="I9" s="69">
        <f>'Basic T2'!CC9</f>
        <v>2.6973654395416453</v>
      </c>
      <c r="J9" s="69">
        <f>'Basic T2'!CN9</f>
        <v>0.87815947044538722</v>
      </c>
      <c r="K9" s="309">
        <f>SUM(B9:J9)</f>
        <v>31.144545843452633</v>
      </c>
      <c r="L9" s="97"/>
      <c r="M9" s="97">
        <f t="shared" si="0"/>
        <v>2.9800732721691205</v>
      </c>
      <c r="N9" s="97">
        <f t="shared" si="1"/>
        <v>3.5935730219300597</v>
      </c>
      <c r="O9" s="97">
        <f t="shared" si="2"/>
        <v>3.8791519433450361</v>
      </c>
      <c r="P9" s="97">
        <f t="shared" si="3"/>
        <v>4.5318138124410181</v>
      </c>
      <c r="Q9" s="97">
        <f t="shared" si="4"/>
        <v>4.5787772468271823</v>
      </c>
      <c r="R9" s="97">
        <f t="shared" si="5"/>
        <v>3.1566232966695704</v>
      </c>
      <c r="S9" s="97">
        <f t="shared" si="6"/>
        <v>3.5519360358555976</v>
      </c>
      <c r="T9" s="97">
        <f t="shared" si="7"/>
        <v>3.0509470626575439</v>
      </c>
      <c r="U9" s="97">
        <f t="shared" si="8"/>
        <v>3.136954319793825</v>
      </c>
      <c r="V9" s="97">
        <f t="shared" si="9"/>
        <v>3.6020246395554949</v>
      </c>
      <c r="W9" s="97"/>
      <c r="X9" s="97">
        <f t="shared" si="10"/>
        <v>1.4860154571279462</v>
      </c>
      <c r="Y9" s="97">
        <f t="shared" si="11"/>
        <v>12.948473589096746</v>
      </c>
      <c r="Z9" s="97">
        <f t="shared" si="11"/>
        <v>24.63970425939694</v>
      </c>
      <c r="AA9" s="97">
        <f t="shared" si="11"/>
        <v>7.5014689376590367</v>
      </c>
      <c r="AB9" s="97">
        <f t="shared" si="11"/>
        <v>7.9492213695396527</v>
      </c>
      <c r="AC9" s="97">
        <f t="shared" si="11"/>
        <v>17.26568381945771</v>
      </c>
      <c r="AD9" s="97">
        <f t="shared" si="11"/>
        <v>16.729011796909234</v>
      </c>
      <c r="AE9" s="97">
        <f t="shared" si="11"/>
        <v>8.6607955469952671</v>
      </c>
      <c r="AF9" s="97">
        <f t="shared" si="11"/>
        <v>2.8196252238174746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3.7247846860302487</v>
      </c>
      <c r="C10" s="69">
        <f>'Basic T2'!O10</f>
        <v>16.72414090142551</v>
      </c>
      <c r="D10" s="69">
        <f>'Basic T2'!Z10</f>
        <v>24.611295104693991</v>
      </c>
      <c r="E10" s="69">
        <f>'Basic T2'!AK10</f>
        <v>2.6731484677619202</v>
      </c>
      <c r="F10" s="69">
        <f>'Basic T2'!AV10</f>
        <v>5.8457195527262602</v>
      </c>
      <c r="G10" s="69">
        <f>'Basic T2'!BG10</f>
        <v>7.1769745570871866</v>
      </c>
      <c r="H10" s="69">
        <f>'Basic T2'!BR10</f>
        <v>5.1551233377924701</v>
      </c>
      <c r="I10" s="69">
        <f>'Basic T2'!CC10</f>
        <v>3.2303621251675936</v>
      </c>
      <c r="J10" s="69">
        <f>'Basic T2'!CN10</f>
        <v>0.77017262995910007</v>
      </c>
      <c r="K10" s="309">
        <f t="shared" ref="K10:K32" si="12">SUM(B10:J10)</f>
        <v>69.911721362644272</v>
      </c>
      <c r="L10" s="97"/>
      <c r="M10" s="97">
        <f t="shared" si="0"/>
        <v>23.984064658553706</v>
      </c>
      <c r="N10" s="97">
        <f t="shared" si="1"/>
        <v>14.902863185684135</v>
      </c>
      <c r="O10" s="97">
        <f t="shared" si="2"/>
        <v>12.440956331266804</v>
      </c>
      <c r="P10" s="97">
        <f t="shared" si="3"/>
        <v>5.1852156307743842</v>
      </c>
      <c r="Q10" s="97">
        <f t="shared" si="4"/>
        <v>10.811374185880899</v>
      </c>
      <c r="R10" s="97">
        <f t="shared" si="5"/>
        <v>4.2130671208356301</v>
      </c>
      <c r="S10" s="97">
        <f t="shared" si="6"/>
        <v>3.514405799719686</v>
      </c>
      <c r="T10" s="97">
        <f t="shared" si="7"/>
        <v>3.6538111197773011</v>
      </c>
      <c r="U10" s="97">
        <f t="shared" si="8"/>
        <v>2.7512045816824342</v>
      </c>
      <c r="V10" s="97">
        <f t="shared" si="9"/>
        <v>8.0856450502688144</v>
      </c>
      <c r="W10" s="97"/>
      <c r="X10" s="97">
        <f t="shared" si="10"/>
        <v>5.327840043744799</v>
      </c>
      <c r="Y10" s="97">
        <f t="shared" si="11"/>
        <v>23.921798198437255</v>
      </c>
      <c r="Z10" s="97">
        <f t="shared" si="11"/>
        <v>35.203388823786668</v>
      </c>
      <c r="AA10" s="97">
        <f t="shared" si="11"/>
        <v>3.8236055637878428</v>
      </c>
      <c r="AB10" s="97">
        <f t="shared" si="11"/>
        <v>8.3615729076437617</v>
      </c>
      <c r="AC10" s="97">
        <f t="shared" si="11"/>
        <v>10.265767194972886</v>
      </c>
      <c r="AD10" s="97">
        <f t="shared" si="11"/>
        <v>7.373761133776048</v>
      </c>
      <c r="AE10" s="97">
        <f t="shared" si="11"/>
        <v>4.6206302208053822</v>
      </c>
      <c r="AF10" s="97">
        <f t="shared" si="11"/>
        <v>1.1016359130453683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2.071087262707163</v>
      </c>
      <c r="C11" s="69">
        <f>'Basic T2'!O11</f>
        <v>6.7667016554067505</v>
      </c>
      <c r="D11" s="69">
        <f>'Basic T2'!Z11</f>
        <v>12.483738143179469</v>
      </c>
      <c r="E11" s="69">
        <f>'Basic T2'!AK11</f>
        <v>3.9200121981335343</v>
      </c>
      <c r="F11" s="69">
        <f>'Basic T2'!AV11</f>
        <v>1.034490204649138</v>
      </c>
      <c r="G11" s="69">
        <f>'Basic T2'!BG11</f>
        <v>3.5862032692893258</v>
      </c>
      <c r="H11" s="69">
        <f>'Basic T2'!BR11</f>
        <v>2.2911611717902516</v>
      </c>
      <c r="I11" s="69">
        <f>'Basic T2'!CC11</f>
        <v>1.1974403097955699</v>
      </c>
      <c r="J11" s="69">
        <f>'Basic T2'!CN11</f>
        <v>0.1932908884074227</v>
      </c>
      <c r="K11" s="309">
        <f t="shared" si="12"/>
        <v>33.544125103358624</v>
      </c>
      <c r="L11" s="97"/>
      <c r="M11" s="97">
        <f t="shared" si="0"/>
        <v>13.335828781882029</v>
      </c>
      <c r="N11" s="97">
        <f t="shared" si="1"/>
        <v>6.0298002500250165</v>
      </c>
      <c r="O11" s="97">
        <f t="shared" si="2"/>
        <v>6.3105025732938396</v>
      </c>
      <c r="P11" s="97">
        <f t="shared" si="3"/>
        <v>7.6038083060931463</v>
      </c>
      <c r="Q11" s="97">
        <f t="shared" si="4"/>
        <v>1.9132393528653546</v>
      </c>
      <c r="R11" s="97">
        <f t="shared" si="5"/>
        <v>2.1051927887296475</v>
      </c>
      <c r="S11" s="97">
        <f t="shared" si="6"/>
        <v>1.5619548908174665</v>
      </c>
      <c r="T11" s="97">
        <f t="shared" si="7"/>
        <v>1.3544056516492371</v>
      </c>
      <c r="U11" s="97">
        <f t="shared" si="8"/>
        <v>0.69047218389494025</v>
      </c>
      <c r="V11" s="97">
        <f t="shared" si="9"/>
        <v>3.8795481475942153</v>
      </c>
      <c r="W11" s="97"/>
      <c r="X11" s="97">
        <f t="shared" si="10"/>
        <v>6.1742175606773966</v>
      </c>
      <c r="Y11" s="97">
        <f t="shared" si="11"/>
        <v>20.172538811361726</v>
      </c>
      <c r="Z11" s="97">
        <f t="shared" si="11"/>
        <v>37.215870453361525</v>
      </c>
      <c r="AA11" s="97">
        <f t="shared" si="11"/>
        <v>11.686136353399901</v>
      </c>
      <c r="AB11" s="97">
        <f t="shared" si="11"/>
        <v>3.0839683594715637</v>
      </c>
      <c r="AC11" s="97">
        <f t="shared" si="11"/>
        <v>10.691002547358897</v>
      </c>
      <c r="AD11" s="97">
        <f t="shared" si="11"/>
        <v>6.8302904449901654</v>
      </c>
      <c r="AE11" s="97">
        <f t="shared" si="11"/>
        <v>3.569746732418654</v>
      </c>
      <c r="AF11" s="97">
        <f t="shared" si="11"/>
        <v>0.57622873696016996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3.4940985506855364</v>
      </c>
      <c r="C12" s="69">
        <f>'Basic T2'!O12</f>
        <v>19.89726612577147</v>
      </c>
      <c r="D12" s="69">
        <f>'Basic T2'!Z12</f>
        <v>11.117228229100068</v>
      </c>
      <c r="E12" s="69">
        <f>'Basic T2'!AK12</f>
        <v>0.87453010245466967</v>
      </c>
      <c r="F12" s="69">
        <f>'Basic T2'!AV12</f>
        <v>0.44092081528204308</v>
      </c>
      <c r="G12" s="69">
        <f>'Basic T2'!BG12</f>
        <v>1.6001242710641901</v>
      </c>
      <c r="H12" s="69">
        <f>'Basic T2'!BR12</f>
        <v>1.177008703599032</v>
      </c>
      <c r="I12" s="69">
        <f>'Basic T2'!CC12</f>
        <v>0.74366386872093659</v>
      </c>
      <c r="J12" s="69">
        <f>'Basic T2'!CN12</f>
        <v>0.16204076430147724</v>
      </c>
      <c r="K12" s="309">
        <f t="shared" si="12"/>
        <v>39.506881430979419</v>
      </c>
      <c r="L12" s="97"/>
      <c r="M12" s="97">
        <f t="shared" si="0"/>
        <v>22.498665728867888</v>
      </c>
      <c r="N12" s="97">
        <f t="shared" si="1"/>
        <v>17.730431511507099</v>
      </c>
      <c r="O12" s="97">
        <f t="shared" si="2"/>
        <v>5.6197347735910714</v>
      </c>
      <c r="P12" s="97">
        <f t="shared" si="3"/>
        <v>1.6963618787052521</v>
      </c>
      <c r="Q12" s="97">
        <f t="shared" si="4"/>
        <v>0.81546161723319077</v>
      </c>
      <c r="R12" s="97">
        <f t="shared" si="5"/>
        <v>0.93931375986480625</v>
      </c>
      <c r="S12" s="97">
        <f t="shared" si="6"/>
        <v>0.8024029578350137</v>
      </c>
      <c r="T12" s="97">
        <f t="shared" si="7"/>
        <v>0.84114635066438392</v>
      </c>
      <c r="U12" s="97">
        <f t="shared" si="8"/>
        <v>0.57884073754895982</v>
      </c>
      <c r="V12" s="97">
        <f t="shared" si="9"/>
        <v>4.5691711499559844</v>
      </c>
      <c r="W12" s="97"/>
      <c r="X12" s="97">
        <f t="shared" si="10"/>
        <v>8.8442783234862734</v>
      </c>
      <c r="Y12" s="97">
        <f t="shared" si="11"/>
        <v>50.36405154006659</v>
      </c>
      <c r="Z12" s="97">
        <f t="shared" si="11"/>
        <v>28.139979230004386</v>
      </c>
      <c r="AA12" s="97">
        <f t="shared" si="11"/>
        <v>2.2136146179559106</v>
      </c>
      <c r="AB12" s="97">
        <f t="shared" si="11"/>
        <v>1.1160607957688453</v>
      </c>
      <c r="AC12" s="97">
        <f t="shared" si="11"/>
        <v>4.0502419150944391</v>
      </c>
      <c r="AD12" s="97">
        <f t="shared" si="11"/>
        <v>2.9792498444994386</v>
      </c>
      <c r="AE12" s="97">
        <f t="shared" si="11"/>
        <v>1.8823654051767063</v>
      </c>
      <c r="AF12" s="97">
        <f t="shared" si="11"/>
        <v>0.41015832794742579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1.3784599771328374</v>
      </c>
      <c r="C13" s="69">
        <f>'Basic T2'!O13</f>
        <v>16.774984401378376</v>
      </c>
      <c r="D13" s="69">
        <f>'Basic T2'!Z13</f>
        <v>25.73058639770926</v>
      </c>
      <c r="E13" s="69">
        <f>'Basic T2'!AK13</f>
        <v>2.4928511374941533</v>
      </c>
      <c r="F13" s="69">
        <f>'Basic T2'!AV13</f>
        <v>3.9523418450576409</v>
      </c>
      <c r="G13" s="69">
        <f>'Basic T2'!BG13</f>
        <v>8.1736915163078798</v>
      </c>
      <c r="H13" s="69">
        <f>'Basic T2'!BR13</f>
        <v>5.254268764569753</v>
      </c>
      <c r="I13" s="69">
        <f>'Basic T2'!CC13</f>
        <v>3.0312325044621353</v>
      </c>
      <c r="J13" s="69">
        <f>'Basic T2'!CN13</f>
        <v>0.69039763610170923</v>
      </c>
      <c r="K13" s="309">
        <f t="shared" si="12"/>
        <v>67.478814180213732</v>
      </c>
      <c r="L13" s="97"/>
      <c r="M13" s="97">
        <f t="shared" si="0"/>
        <v>8.8759689505751869</v>
      </c>
      <c r="N13" s="97">
        <f t="shared" si="1"/>
        <v>14.948169771424173</v>
      </c>
      <c r="O13" s="97">
        <f t="shared" si="2"/>
        <v>13.006755653859717</v>
      </c>
      <c r="P13" s="97">
        <f t="shared" si="3"/>
        <v>4.8354855105188337</v>
      </c>
      <c r="Q13" s="97">
        <f t="shared" si="4"/>
        <v>7.3096641417744745</v>
      </c>
      <c r="R13" s="97">
        <f t="shared" si="5"/>
        <v>4.7981653981487726</v>
      </c>
      <c r="S13" s="97">
        <f t="shared" si="6"/>
        <v>3.5819962801117557</v>
      </c>
      <c r="T13" s="97">
        <f t="shared" si="7"/>
        <v>3.428578779185488</v>
      </c>
      <c r="U13" s="97">
        <f t="shared" si="8"/>
        <v>2.4662329791265281</v>
      </c>
      <c r="V13" s="97">
        <f t="shared" si="9"/>
        <v>7.8042669990069546</v>
      </c>
      <c r="W13" s="97"/>
      <c r="X13" s="97">
        <f t="shared" si="10"/>
        <v>2.0428040917426675</v>
      </c>
      <c r="Y13" s="97">
        <f t="shared" si="11"/>
        <v>24.859631286018018</v>
      </c>
      <c r="Z13" s="97">
        <f t="shared" si="11"/>
        <v>38.131355315449561</v>
      </c>
      <c r="AA13" s="97">
        <f t="shared" si="11"/>
        <v>3.6942722953556468</v>
      </c>
      <c r="AB13" s="97">
        <f t="shared" si="11"/>
        <v>5.85715960346048</v>
      </c>
      <c r="AC13" s="97">
        <f t="shared" si="11"/>
        <v>12.11297444332474</v>
      </c>
      <c r="AD13" s="97">
        <f t="shared" si="11"/>
        <v>7.7865457898197921</v>
      </c>
      <c r="AE13" s="97">
        <f t="shared" si="11"/>
        <v>4.4921247376498199</v>
      </c>
      <c r="AF13" s="97">
        <f t="shared" si="11"/>
        <v>1.023132437179296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0.47325213932799404</v>
      </c>
      <c r="C14" s="69">
        <f>'Basic T2'!O14</f>
        <v>2.6141368088409891</v>
      </c>
      <c r="D14" s="69">
        <f>'Basic T2'!Z14</f>
        <v>5.5996587194072172</v>
      </c>
      <c r="E14" s="69">
        <f>'Basic T2'!AK14</f>
        <v>0.88983425828675744</v>
      </c>
      <c r="F14" s="69">
        <f>'Basic T2'!AV14</f>
        <v>1.8978891208977748</v>
      </c>
      <c r="G14" s="69">
        <f>'Basic T2'!BG14</f>
        <v>2.688444742008449</v>
      </c>
      <c r="H14" s="69">
        <f>'Basic T2'!BR14</f>
        <v>2.0650538002608405</v>
      </c>
      <c r="I14" s="69">
        <f>'Basic T2'!CC14</f>
        <v>1.6427462311458576</v>
      </c>
      <c r="J14" s="69">
        <f>'Basic T2'!CN14</f>
        <v>0.39724146596368459</v>
      </c>
      <c r="K14" s="309">
        <f t="shared" si="12"/>
        <v>18.268257286139566</v>
      </c>
      <c r="L14" s="97"/>
      <c r="M14" s="97">
        <f t="shared" si="0"/>
        <v>3.0472928950796541</v>
      </c>
      <c r="N14" s="97">
        <f t="shared" si="1"/>
        <v>2.3294543761884663</v>
      </c>
      <c r="O14" s="97">
        <f t="shared" si="2"/>
        <v>2.8306153455880385</v>
      </c>
      <c r="P14" s="97">
        <f t="shared" si="3"/>
        <v>1.7260479769498394</v>
      </c>
      <c r="Q14" s="97">
        <f t="shared" si="4"/>
        <v>3.5100536835998364</v>
      </c>
      <c r="R14" s="97">
        <f t="shared" si="5"/>
        <v>1.5781856349977343</v>
      </c>
      <c r="S14" s="97">
        <f t="shared" si="6"/>
        <v>1.4078105559890755</v>
      </c>
      <c r="T14" s="97">
        <f t="shared" si="7"/>
        <v>1.8580840827625738</v>
      </c>
      <c r="U14" s="97">
        <f t="shared" si="8"/>
        <v>1.4190228251185373</v>
      </c>
      <c r="V14" s="97">
        <f t="shared" si="9"/>
        <v>2.1128165810209527</v>
      </c>
      <c r="W14" s="97"/>
      <c r="X14" s="97">
        <f t="shared" si="10"/>
        <v>2.5905708022136213</v>
      </c>
      <c r="Y14" s="97">
        <f t="shared" si="11"/>
        <v>14.309721873823063</v>
      </c>
      <c r="Z14" s="97">
        <f t="shared" si="11"/>
        <v>30.652396841683267</v>
      </c>
      <c r="AA14" s="97">
        <f t="shared" si="11"/>
        <v>4.87093127904373</v>
      </c>
      <c r="AB14" s="97">
        <f t="shared" si="11"/>
        <v>10.388999296269684</v>
      </c>
      <c r="AC14" s="97">
        <f t="shared" si="11"/>
        <v>14.716481708675175</v>
      </c>
      <c r="AD14" s="97">
        <f t="shared" si="11"/>
        <v>11.304054721342421</v>
      </c>
      <c r="AE14" s="97">
        <f t="shared" si="11"/>
        <v>8.992353268377915</v>
      </c>
      <c r="AF14" s="97">
        <f t="shared" si="11"/>
        <v>2.1744902085711173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7.6786036488527512E-2</v>
      </c>
      <c r="C15" s="69">
        <f>'Basic T2'!O15</f>
        <v>1.7744256183842329</v>
      </c>
      <c r="D15" s="69">
        <f>'Basic T2'!Z15</f>
        <v>4.5931609871370229</v>
      </c>
      <c r="E15" s="69">
        <f>'Basic T2'!AK15</f>
        <v>2.1717885672361259</v>
      </c>
      <c r="F15" s="69">
        <f>'Basic T2'!AV15</f>
        <v>0.78211649691541207</v>
      </c>
      <c r="G15" s="69">
        <f>'Basic T2'!BG15</f>
        <v>2.7768732522558275</v>
      </c>
      <c r="H15" s="69">
        <f>'Basic T2'!BR15</f>
        <v>1.8201836657685337</v>
      </c>
      <c r="I15" s="69">
        <f>'Basic T2'!CC15</f>
        <v>0.55947717127598251</v>
      </c>
      <c r="J15" s="69">
        <f>'Basic T2'!CN15</f>
        <v>0.11362535766902802</v>
      </c>
      <c r="K15" s="309">
        <f t="shared" si="12"/>
        <v>14.668437153130693</v>
      </c>
      <c r="L15" s="97"/>
      <c r="M15" s="97">
        <f t="shared" si="0"/>
        <v>0.49442891851492982</v>
      </c>
      <c r="N15" s="97">
        <f t="shared" si="1"/>
        <v>1.5811886768843944</v>
      </c>
      <c r="O15" s="97">
        <f t="shared" si="2"/>
        <v>2.3218329234755046</v>
      </c>
      <c r="P15" s="97">
        <f t="shared" si="3"/>
        <v>4.2127072855770855</v>
      </c>
      <c r="Q15" s="97">
        <f t="shared" si="4"/>
        <v>1.4464864468497101</v>
      </c>
      <c r="R15" s="97">
        <f t="shared" si="5"/>
        <v>1.6300954259694485</v>
      </c>
      <c r="S15" s="97">
        <f t="shared" si="6"/>
        <v>1.2408750697847013</v>
      </c>
      <c r="T15" s="97">
        <f t="shared" si="7"/>
        <v>0.63281571243771262</v>
      </c>
      <c r="U15" s="97">
        <f t="shared" si="8"/>
        <v>0.40589160462757057</v>
      </c>
      <c r="V15" s="97">
        <f t="shared" si="9"/>
        <v>1.6964791304046416</v>
      </c>
      <c r="W15" s="97"/>
      <c r="X15" s="97">
        <f t="shared" si="10"/>
        <v>0.52347796624086174</v>
      </c>
      <c r="Y15" s="97">
        <f t="shared" si="11"/>
        <v>12.096896212324271</v>
      </c>
      <c r="Z15" s="97">
        <f t="shared" si="11"/>
        <v>31.31322675474464</v>
      </c>
      <c r="AA15" s="97">
        <f t="shared" si="11"/>
        <v>14.80586203263379</v>
      </c>
      <c r="AB15" s="97">
        <f t="shared" si="11"/>
        <v>5.3319688304250228</v>
      </c>
      <c r="AC15" s="97">
        <f t="shared" si="11"/>
        <v>18.930941471587911</v>
      </c>
      <c r="AD15" s="97">
        <f t="shared" si="11"/>
        <v>12.408845242112591</v>
      </c>
      <c r="AE15" s="97">
        <f t="shared" si="11"/>
        <v>3.8141566510142693</v>
      </c>
      <c r="AF15" s="97">
        <f t="shared" si="11"/>
        <v>0.77462483891664558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3.7851935040222155E-2</v>
      </c>
      <c r="C16" s="69">
        <f>'Basic T2'!O16</f>
        <v>0.77712498866517921</v>
      </c>
      <c r="D16" s="69">
        <f>'Basic T2'!Z16</f>
        <v>2.9125943642880947</v>
      </c>
      <c r="E16" s="69">
        <f>'Basic T2'!AK16</f>
        <v>0.73095413643692564</v>
      </c>
      <c r="F16" s="69">
        <f>'Basic T2'!AV16</f>
        <v>0.5983781850593648</v>
      </c>
      <c r="G16" s="69">
        <f>'Basic T2'!BG16</f>
        <v>1.8761428591860945</v>
      </c>
      <c r="H16" s="69">
        <f>'Basic T2'!BR16</f>
        <v>2.0372107423997963</v>
      </c>
      <c r="I16" s="69">
        <f>'Basic T2'!CC16</f>
        <v>1.0546677074711293</v>
      </c>
      <c r="J16" s="69">
        <f>'Basic T2'!CN16</f>
        <v>0.13875153055097472</v>
      </c>
      <c r="K16" s="309">
        <f t="shared" si="12"/>
        <v>10.16367644909778</v>
      </c>
      <c r="L16" s="97"/>
      <c r="M16" s="97">
        <f t="shared" si="0"/>
        <v>0.24373039893041765</v>
      </c>
      <c r="N16" s="97">
        <f t="shared" si="1"/>
        <v>0.69249520513584883</v>
      </c>
      <c r="O16" s="97">
        <f t="shared" si="2"/>
        <v>1.4723101381971149</v>
      </c>
      <c r="P16" s="97">
        <f t="shared" si="3"/>
        <v>1.4178616935576447</v>
      </c>
      <c r="Q16" s="97">
        <f t="shared" si="4"/>
        <v>1.1066713695370498</v>
      </c>
      <c r="R16" s="97">
        <f t="shared" si="5"/>
        <v>1.1013437112191038</v>
      </c>
      <c r="S16" s="97">
        <f t="shared" si="6"/>
        <v>1.3888290888898445</v>
      </c>
      <c r="T16" s="97">
        <f t="shared" si="7"/>
        <v>1.1929178364261934</v>
      </c>
      <c r="U16" s="97">
        <f t="shared" si="8"/>
        <v>0.49564712081181578</v>
      </c>
      <c r="V16" s="97">
        <f t="shared" si="9"/>
        <v>1.175480714412678</v>
      </c>
      <c r="W16" s="97"/>
      <c r="X16" s="97">
        <f t="shared" si="10"/>
        <v>0.37242365230528601</v>
      </c>
      <c r="Y16" s="97">
        <f t="shared" si="11"/>
        <v>7.6461012169879119</v>
      </c>
      <c r="Z16" s="97">
        <f t="shared" si="11"/>
        <v>28.65689771683595</v>
      </c>
      <c r="AA16" s="97">
        <f t="shared" si="11"/>
        <v>7.1918280761663924</v>
      </c>
      <c r="AB16" s="97">
        <f t="shared" si="11"/>
        <v>5.8874186723297575</v>
      </c>
      <c r="AC16" s="97">
        <f t="shared" si="11"/>
        <v>18.459293431685715</v>
      </c>
      <c r="AD16" s="97">
        <f t="shared" si="11"/>
        <v>20.044033796261171</v>
      </c>
      <c r="AE16" s="97">
        <f t="shared" si="11"/>
        <v>10.376832760794457</v>
      </c>
      <c r="AF16" s="97">
        <f t="shared" si="11"/>
        <v>1.3651706766333709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0.28353406150533123</v>
      </c>
      <c r="C17" s="69">
        <f>'Basic T2'!O17</f>
        <v>4.5752203826283608</v>
      </c>
      <c r="D17" s="69">
        <f>'Basic T2'!Z17</f>
        <v>8.1660304342485386</v>
      </c>
      <c r="E17" s="69">
        <f>'Basic T2'!AK17</f>
        <v>1.0323036643908603</v>
      </c>
      <c r="F17" s="69">
        <f>'Basic T2'!AV17</f>
        <v>1.19444171971045</v>
      </c>
      <c r="G17" s="69">
        <f>'Basic T2'!BG17</f>
        <v>2.7657232737688391</v>
      </c>
      <c r="H17" s="69">
        <f>'Basic T2'!BR17</f>
        <v>1.3557629019527841</v>
      </c>
      <c r="I17" s="69">
        <f>'Basic T2'!CC17</f>
        <v>1.0551478640851533</v>
      </c>
      <c r="J17" s="69">
        <f>'Basic T2'!CN17</f>
        <v>0.35845555292830211</v>
      </c>
      <c r="K17" s="309">
        <f t="shared" si="12"/>
        <v>20.786619855218618</v>
      </c>
      <c r="L17" s="97"/>
      <c r="M17" s="97">
        <f t="shared" si="0"/>
        <v>1.8256892242793608</v>
      </c>
      <c r="N17" s="97">
        <f t="shared" si="1"/>
        <v>4.0769737476232404</v>
      </c>
      <c r="O17" s="97">
        <f t="shared" si="2"/>
        <v>4.1279106849157801</v>
      </c>
      <c r="P17" s="97">
        <f t="shared" si="3"/>
        <v>2.002401722485208</v>
      </c>
      <c r="Q17" s="97">
        <f t="shared" si="4"/>
        <v>2.2090619056458616</v>
      </c>
      <c r="R17" s="97">
        <f t="shared" si="5"/>
        <v>1.6235501042063709</v>
      </c>
      <c r="S17" s="97">
        <f t="shared" si="6"/>
        <v>0.92426518115238721</v>
      </c>
      <c r="T17" s="97">
        <f t="shared" si="7"/>
        <v>1.193460933920399</v>
      </c>
      <c r="U17" s="97">
        <f t="shared" si="8"/>
        <v>1.280472093117911</v>
      </c>
      <c r="V17" s="97">
        <f t="shared" si="9"/>
        <v>2.4040779810347219</v>
      </c>
      <c r="W17" s="97"/>
      <c r="X17" s="97">
        <f t="shared" si="10"/>
        <v>1.3640219693253692</v>
      </c>
      <c r="Y17" s="97">
        <f t="shared" si="11"/>
        <v>22.010410612669773</v>
      </c>
      <c r="Z17" s="97">
        <f t="shared" si="11"/>
        <v>39.285032829415997</v>
      </c>
      <c r="AA17" s="97">
        <f t="shared" si="11"/>
        <v>4.9661930202263918</v>
      </c>
      <c r="AB17" s="97">
        <f t="shared" si="11"/>
        <v>5.7462046644903531</v>
      </c>
      <c r="AC17" s="97">
        <f t="shared" si="11"/>
        <v>13.305305494748277</v>
      </c>
      <c r="AD17" s="97">
        <f t="shared" si="11"/>
        <v>6.5222865063961368</v>
      </c>
      <c r="AE17" s="97">
        <f t="shared" si="11"/>
        <v>5.0760915985109119</v>
      </c>
      <c r="AF17" s="97">
        <f t="shared" si="11"/>
        <v>1.7244533042167962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0.96037853388187133</v>
      </c>
      <c r="C18" s="69">
        <f>'Basic T2'!O18</f>
        <v>9.0712843957921621</v>
      </c>
      <c r="D18" s="69">
        <f>'Basic T2'!Z18</f>
        <v>17.293337898680246</v>
      </c>
      <c r="E18" s="69">
        <f>'Basic T2'!AK18</f>
        <v>4.5066384448931336</v>
      </c>
      <c r="F18" s="69">
        <f>'Basic T2'!AV18</f>
        <v>4.1486399597581922</v>
      </c>
      <c r="G18" s="69">
        <f>'Basic T2'!BG18</f>
        <v>10.954062290864842</v>
      </c>
      <c r="H18" s="69">
        <f>'Basic T2'!BR18</f>
        <v>7.9084042765592351</v>
      </c>
      <c r="I18" s="69">
        <f>'Basic T2'!CC18</f>
        <v>4.3002004771870421</v>
      </c>
      <c r="J18" s="69">
        <f>'Basic T2'!CN18</f>
        <v>0.94287596236242233</v>
      </c>
      <c r="K18" s="309">
        <f t="shared" si="12"/>
        <v>60.085822239979144</v>
      </c>
      <c r="L18" s="97"/>
      <c r="M18" s="97">
        <f t="shared" si="0"/>
        <v>6.1839227753748229</v>
      </c>
      <c r="N18" s="97">
        <f t="shared" si="1"/>
        <v>8.0834113432636148</v>
      </c>
      <c r="O18" s="97">
        <f t="shared" si="2"/>
        <v>8.7417448250534573</v>
      </c>
      <c r="P18" s="97">
        <f t="shared" si="3"/>
        <v>8.7417112773662318</v>
      </c>
      <c r="Q18" s="97">
        <f t="shared" si="4"/>
        <v>7.6727079639880928</v>
      </c>
      <c r="R18" s="97">
        <f t="shared" si="5"/>
        <v>6.4303139589167486</v>
      </c>
      <c r="S18" s="97">
        <f t="shared" si="6"/>
        <v>5.3914019190022762</v>
      </c>
      <c r="T18" s="97">
        <f t="shared" si="7"/>
        <v>4.86388823048825</v>
      </c>
      <c r="U18" s="97">
        <f t="shared" si="8"/>
        <v>3.3681340607332242</v>
      </c>
      <c r="V18" s="97">
        <f t="shared" si="9"/>
        <v>6.9492299962966255</v>
      </c>
      <c r="W18" s="97"/>
      <c r="X18" s="97">
        <f t="shared" si="10"/>
        <v>1.5983446644803785</v>
      </c>
      <c r="Y18" s="97">
        <f t="shared" si="11"/>
        <v>15.097212716107968</v>
      </c>
      <c r="Z18" s="97">
        <f t="shared" si="11"/>
        <v>28.781062243954487</v>
      </c>
      <c r="AA18" s="97">
        <f t="shared" si="11"/>
        <v>7.5003358144853065</v>
      </c>
      <c r="AB18" s="97">
        <f t="shared" si="11"/>
        <v>6.9045239044724633</v>
      </c>
      <c r="AC18" s="97">
        <f t="shared" si="11"/>
        <v>18.230693835086385</v>
      </c>
      <c r="AD18" s="97">
        <f t="shared" si="11"/>
        <v>13.161847473724411</v>
      </c>
      <c r="AE18" s="97">
        <f t="shared" si="11"/>
        <v>7.1567639700631887</v>
      </c>
      <c r="AF18" s="97">
        <f t="shared" si="11"/>
        <v>1.5692153776254116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0.48625990749021419</v>
      </c>
      <c r="C19" s="69">
        <f>'Basic T2'!O19</f>
        <v>5.3195004050913246</v>
      </c>
      <c r="D19" s="69">
        <f>'Basic T2'!Z19</f>
        <v>15.092786890645675</v>
      </c>
      <c r="E19" s="69">
        <f>'Basic T2'!AK19</f>
        <v>5.724792217119413</v>
      </c>
      <c r="F19" s="69">
        <f>'Basic T2'!AV19</f>
        <v>5.2628013740065223</v>
      </c>
      <c r="G19" s="69">
        <f>'Basic T2'!BG19</f>
        <v>14.678690732918223</v>
      </c>
      <c r="H19" s="69">
        <f>'Basic T2'!BR19</f>
        <v>14.468450190568864</v>
      </c>
      <c r="I19" s="69">
        <f>'Basic T2'!CC19</f>
        <v>7.0880739921061648</v>
      </c>
      <c r="J19" s="69">
        <f>'Basic T2'!CN19</f>
        <v>1.6380297236322272</v>
      </c>
      <c r="K19" s="309">
        <f t="shared" si="12"/>
        <v>69.759385433578629</v>
      </c>
      <c r="L19" s="97"/>
      <c r="M19" s="97">
        <f t="shared" si="0"/>
        <v>3.1310505291346469</v>
      </c>
      <c r="N19" s="97">
        <f t="shared" si="1"/>
        <v>4.7402008402422711</v>
      </c>
      <c r="O19" s="97">
        <f t="shared" si="2"/>
        <v>7.6293710601124252</v>
      </c>
      <c r="P19" s="97">
        <f t="shared" si="3"/>
        <v>11.104614070312428</v>
      </c>
      <c r="Q19" s="97">
        <f t="shared" si="4"/>
        <v>9.733295346646786</v>
      </c>
      <c r="R19" s="97">
        <f t="shared" si="5"/>
        <v>8.6167658547296639</v>
      </c>
      <c r="S19" s="97">
        <f t="shared" si="6"/>
        <v>9.8635865586224316</v>
      </c>
      <c r="T19" s="97">
        <f t="shared" si="7"/>
        <v>8.0172075348419813</v>
      </c>
      <c r="U19" s="97">
        <f t="shared" si="8"/>
        <v>5.8513568325952008</v>
      </c>
      <c r="V19" s="97">
        <f t="shared" si="9"/>
        <v>8.0680266276807266</v>
      </c>
      <c r="W19" s="97"/>
      <c r="X19" s="97">
        <f t="shared" si="10"/>
        <v>0.69705302658264723</v>
      </c>
      <c r="Y19" s="97">
        <f t="shared" si="11"/>
        <v>7.6254978051036373</v>
      </c>
      <c r="Z19" s="97">
        <f t="shared" si="11"/>
        <v>21.635492911582865</v>
      </c>
      <c r="AA19" s="97">
        <f t="shared" si="11"/>
        <v>8.2064831585568818</v>
      </c>
      <c r="AB19" s="97">
        <f t="shared" si="11"/>
        <v>7.5442198082686609</v>
      </c>
      <c r="AC19" s="97">
        <f t="shared" si="11"/>
        <v>21.041886538542592</v>
      </c>
      <c r="AD19" s="97">
        <f t="shared" si="11"/>
        <v>20.740506959232022</v>
      </c>
      <c r="AE19" s="97">
        <f t="shared" si="11"/>
        <v>10.160746038760722</v>
      </c>
      <c r="AF19" s="97">
        <f t="shared" si="11"/>
        <v>2.3481137533699696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4.6378394430244968E-2</v>
      </c>
      <c r="C20" s="69">
        <f>'Basic T2'!O20</f>
        <v>0.99792077156753622</v>
      </c>
      <c r="D20" s="69">
        <f>'Basic T2'!Z20</f>
        <v>3.0537731578034739</v>
      </c>
      <c r="E20" s="69">
        <f>'Basic T2'!AK20</f>
        <v>1.5217061329327084</v>
      </c>
      <c r="F20" s="69">
        <f>'Basic T2'!AV20</f>
        <v>1.1763167696878591</v>
      </c>
      <c r="G20" s="69">
        <f>'Basic T2'!BG20</f>
        <v>3.6809121983069351</v>
      </c>
      <c r="H20" s="69">
        <f>'Basic T2'!BR20</f>
        <v>3.9988270231519323</v>
      </c>
      <c r="I20" s="69">
        <f>'Basic T2'!CC20</f>
        <v>3.1160556585359385</v>
      </c>
      <c r="J20" s="69">
        <f>'Basic T2'!CN20</f>
        <v>0.80829852036469074</v>
      </c>
      <c r="K20" s="309">
        <f t="shared" si="12"/>
        <v>18.400188626781318</v>
      </c>
      <c r="L20" s="97"/>
      <c r="M20" s="97">
        <f t="shared" si="0"/>
        <v>0.29863267397622378</v>
      </c>
      <c r="N20" s="97">
        <f t="shared" si="1"/>
        <v>0.88924607945366629</v>
      </c>
      <c r="O20" s="97">
        <f t="shared" si="2"/>
        <v>1.5436757123188432</v>
      </c>
      <c r="P20" s="97">
        <f t="shared" si="3"/>
        <v>2.9517157468376976</v>
      </c>
      <c r="Q20" s="97">
        <f t="shared" si="4"/>
        <v>2.1755406915289046</v>
      </c>
      <c r="R20" s="97">
        <f t="shared" si="5"/>
        <v>2.160789345707772</v>
      </c>
      <c r="S20" s="97">
        <f t="shared" si="6"/>
        <v>2.7261231131395114</v>
      </c>
      <c r="T20" s="97">
        <f t="shared" si="7"/>
        <v>3.5245208969916662</v>
      </c>
      <c r="U20" s="97">
        <f t="shared" si="8"/>
        <v>2.8873975860614056</v>
      </c>
      <c r="V20" s="97">
        <f t="shared" si="9"/>
        <v>2.1280751095000596</v>
      </c>
      <c r="W20" s="97"/>
      <c r="X20" s="97">
        <f t="shared" si="10"/>
        <v>0.25205390754930418</v>
      </c>
      <c r="Y20" s="97">
        <f t="shared" si="11"/>
        <v>5.4234268561522843</v>
      </c>
      <c r="Z20" s="97">
        <f t="shared" si="11"/>
        <v>16.596423111438831</v>
      </c>
      <c r="AA20" s="97">
        <f t="shared" si="11"/>
        <v>8.2700572466842974</v>
      </c>
      <c r="AB20" s="97">
        <f t="shared" si="11"/>
        <v>6.3929603850676839</v>
      </c>
      <c r="AC20" s="97">
        <f t="shared" si="11"/>
        <v>20.004752521663818</v>
      </c>
      <c r="AD20" s="97">
        <f t="shared" si="11"/>
        <v>21.73253277051559</v>
      </c>
      <c r="AE20" s="97">
        <f t="shared" si="11"/>
        <v>16.934911493247117</v>
      </c>
      <c r="AF20" s="97">
        <f t="shared" si="11"/>
        <v>4.3928817076810782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2.7258582170193221E-2</v>
      </c>
      <c r="C21" s="69">
        <f>'Basic T2'!O21</f>
        <v>0.1551306463172222</v>
      </c>
      <c r="D21" s="69">
        <f>'Basic T2'!Z21</f>
        <v>1.2422529483240821</v>
      </c>
      <c r="E21" s="69">
        <f>'Basic T2'!AK21</f>
        <v>0.50037469531807921</v>
      </c>
      <c r="F21" s="69">
        <f>'Basic T2'!AV21</f>
        <v>0.73235996488096866</v>
      </c>
      <c r="G21" s="69">
        <f>'Basic T2'!BG21</f>
        <v>1.0459645703416496</v>
      </c>
      <c r="H21" s="69">
        <f>'Basic T2'!BR21</f>
        <v>1.4782245936332006</v>
      </c>
      <c r="I21" s="69">
        <f>'Basic T2'!CC21</f>
        <v>1.2438445050026077</v>
      </c>
      <c r="J21" s="69">
        <f>'Basic T2'!CN21</f>
        <v>0.62882341536332287</v>
      </c>
      <c r="K21" s="309">
        <f t="shared" si="12"/>
        <v>7.0542339213513268</v>
      </c>
      <c r="L21" s="97"/>
      <c r="M21" s="97">
        <f t="shared" si="0"/>
        <v>0.17551929906777547</v>
      </c>
      <c r="N21" s="97">
        <f t="shared" si="1"/>
        <v>0.13823674481092529</v>
      </c>
      <c r="O21" s="97">
        <f t="shared" si="2"/>
        <v>0.62795617283625693</v>
      </c>
      <c r="P21" s="97">
        <f t="shared" si="3"/>
        <v>0.97059730228136132</v>
      </c>
      <c r="Q21" s="97">
        <f t="shared" si="4"/>
        <v>1.3544641592315398</v>
      </c>
      <c r="R21" s="97">
        <f t="shared" si="5"/>
        <v>0.6140078811501124</v>
      </c>
      <c r="S21" s="97">
        <f t="shared" si="6"/>
        <v>1.0077510749485648</v>
      </c>
      <c r="T21" s="97">
        <f t="shared" si="7"/>
        <v>1.4068926973370315</v>
      </c>
      <c r="U21" s="97">
        <f t="shared" si="8"/>
        <v>2.2462780344565645</v>
      </c>
      <c r="V21" s="97">
        <f t="shared" si="9"/>
        <v>0.81585792021550319</v>
      </c>
      <c r="W21" s="97"/>
      <c r="X21" s="97">
        <f t="shared" si="10"/>
        <v>0.3864144919789036</v>
      </c>
      <c r="Y21" s="97">
        <f t="shared" si="11"/>
        <v>2.1991140079390079</v>
      </c>
      <c r="Z21" s="97">
        <f t="shared" si="11"/>
        <v>17.610033381004083</v>
      </c>
      <c r="AA21" s="97">
        <f t="shared" si="11"/>
        <v>7.0932535112505342</v>
      </c>
      <c r="AB21" s="97">
        <f t="shared" si="11"/>
        <v>10.381849723813467</v>
      </c>
      <c r="AC21" s="97">
        <f t="shared" si="11"/>
        <v>14.827472153649278</v>
      </c>
      <c r="AD21" s="97">
        <f t="shared" si="11"/>
        <v>20.955139992721254</v>
      </c>
      <c r="AE21" s="97">
        <f t="shared" si="11"/>
        <v>17.632595103457156</v>
      </c>
      <c r="AF21" s="97">
        <f t="shared" si="11"/>
        <v>8.9141276341863058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3.5411313667773149E-2</v>
      </c>
      <c r="C22" s="69">
        <f>'Basic T2'!O22</f>
        <v>0.69320759014642441</v>
      </c>
      <c r="D22" s="69">
        <f>'Basic T2'!Z22</f>
        <v>1.6191610791133313</v>
      </c>
      <c r="E22" s="69">
        <f>'Basic T2'!AK22</f>
        <v>0.58839435692630826</v>
      </c>
      <c r="F22" s="69">
        <f>'Basic T2'!AV22</f>
        <v>2.3421920361415314</v>
      </c>
      <c r="G22" s="69">
        <f>'Basic T2'!BG22</f>
        <v>10.329250888147191</v>
      </c>
      <c r="H22" s="69">
        <f>'Basic T2'!BR22</f>
        <v>5.7328437498895193</v>
      </c>
      <c r="I22" s="69">
        <f>'Basic T2'!CC22</f>
        <v>2.7501240526194661</v>
      </c>
      <c r="J22" s="69">
        <f>'Basic T2'!CN22</f>
        <v>0.90712954057293371</v>
      </c>
      <c r="K22" s="309">
        <f t="shared" si="12"/>
        <v>24.997714607224481</v>
      </c>
      <c r="L22" s="97"/>
      <c r="M22" s="97">
        <f t="shared" si="0"/>
        <v>0.22801512254856296</v>
      </c>
      <c r="N22" s="97">
        <f t="shared" si="1"/>
        <v>0.61771650550668367</v>
      </c>
      <c r="O22" s="97">
        <f t="shared" si="2"/>
        <v>0.81848241601450067</v>
      </c>
      <c r="P22" s="97">
        <f t="shared" si="3"/>
        <v>1.1413326470220821</v>
      </c>
      <c r="Q22" s="97">
        <f t="shared" si="4"/>
        <v>4.3317703303277426</v>
      </c>
      <c r="R22" s="97">
        <f t="shared" si="5"/>
        <v>6.0635337290894764</v>
      </c>
      <c r="S22" s="97">
        <f t="shared" si="6"/>
        <v>3.9082555359628053</v>
      </c>
      <c r="T22" s="97">
        <f t="shared" si="7"/>
        <v>3.1106214891331105</v>
      </c>
      <c r="U22" s="97">
        <f t="shared" si="8"/>
        <v>3.240440975338569</v>
      </c>
      <c r="V22" s="97">
        <f t="shared" si="9"/>
        <v>2.8911124406949114</v>
      </c>
      <c r="W22" s="97"/>
      <c r="X22" s="97">
        <f t="shared" si="10"/>
        <v>0.14165820445657493</v>
      </c>
      <c r="Y22" s="97">
        <f t="shared" si="11"/>
        <v>2.7730838640188473</v>
      </c>
      <c r="Z22" s="97">
        <f t="shared" si="11"/>
        <v>6.4772364376277203</v>
      </c>
      <c r="AA22" s="97">
        <f t="shared" si="11"/>
        <v>2.353792601329479</v>
      </c>
      <c r="AB22" s="97">
        <f t="shared" si="11"/>
        <v>9.369624675467831</v>
      </c>
      <c r="AC22" s="97">
        <f t="shared" si="11"/>
        <v>41.320780921156611</v>
      </c>
      <c r="AD22" s="97">
        <f t="shared" si="11"/>
        <v>22.933471479159522</v>
      </c>
      <c r="AE22" s="97">
        <f t="shared" si="11"/>
        <v>11.001501920598232</v>
      </c>
      <c r="AF22" s="97">
        <f t="shared" si="11"/>
        <v>3.6288498961851823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1.1460691302857526E-2</v>
      </c>
      <c r="C23" s="69">
        <f>'Basic T2'!O23</f>
        <v>0.30521519374401851</v>
      </c>
      <c r="D23" s="69">
        <f>'Basic T2'!Z23</f>
        <v>0.90068298942308533</v>
      </c>
      <c r="E23" s="69">
        <f>'Basic T2'!AK23</f>
        <v>0.61002802804061373</v>
      </c>
      <c r="F23" s="69">
        <f>'Basic T2'!AV23</f>
        <v>0.82254264221973061</v>
      </c>
      <c r="G23" s="69">
        <f>'Basic T2'!BG23</f>
        <v>7.065542901319847</v>
      </c>
      <c r="H23" s="69">
        <f>'Basic T2'!BR23</f>
        <v>6.3978915571193102</v>
      </c>
      <c r="I23" s="69">
        <f>'Basic T2'!CC23</f>
        <v>3.0269509501583913</v>
      </c>
      <c r="J23" s="69">
        <f>'Basic T2'!CN23</f>
        <v>1.3198445581298863</v>
      </c>
      <c r="K23" s="309">
        <f t="shared" si="12"/>
        <v>20.460159511457743</v>
      </c>
      <c r="L23" s="97"/>
      <c r="M23" s="97">
        <f t="shared" si="0"/>
        <v>7.3795933029463384E-2</v>
      </c>
      <c r="N23" s="97">
        <f t="shared" si="1"/>
        <v>0.27197691656445433</v>
      </c>
      <c r="O23" s="97">
        <f t="shared" si="2"/>
        <v>0.45529329895322346</v>
      </c>
      <c r="P23" s="97">
        <f t="shared" si="3"/>
        <v>1.1832963654484094</v>
      </c>
      <c r="Q23" s="97">
        <f t="shared" si="4"/>
        <v>1.5212526377070779</v>
      </c>
      <c r="R23" s="97">
        <f t="shared" si="5"/>
        <v>4.1476538967257497</v>
      </c>
      <c r="S23" s="97">
        <f t="shared" si="6"/>
        <v>4.3616390377084873</v>
      </c>
      <c r="T23" s="97">
        <f t="shared" si="7"/>
        <v>3.4237359813446306</v>
      </c>
      <c r="U23" s="97">
        <f t="shared" si="8"/>
        <v>4.7147382991634021</v>
      </c>
      <c r="V23" s="97">
        <f t="shared" si="9"/>
        <v>2.3663211870209269</v>
      </c>
      <c r="W23" s="97"/>
      <c r="X23" s="97">
        <f t="shared" si="10"/>
        <v>5.6014672302234544E-2</v>
      </c>
      <c r="Y23" s="97">
        <f t="shared" si="11"/>
        <v>1.4917537352194012</v>
      </c>
      <c r="Z23" s="97">
        <f t="shared" si="11"/>
        <v>4.4021308285436413</v>
      </c>
      <c r="AA23" s="97">
        <f t="shared" si="11"/>
        <v>2.9815409195563527</v>
      </c>
      <c r="AB23" s="97">
        <f t="shared" si="11"/>
        <v>4.0202161755342356</v>
      </c>
      <c r="AC23" s="97">
        <f t="shared" si="11"/>
        <v>34.533176035910792</v>
      </c>
      <c r="AD23" s="97">
        <f t="shared" si="11"/>
        <v>31.269998425654865</v>
      </c>
      <c r="AE23" s="97">
        <f t="shared" si="11"/>
        <v>14.79436633161775</v>
      </c>
      <c r="AF23" s="97">
        <f t="shared" si="11"/>
        <v>6.4508028756607203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6.482448146755633E-2</v>
      </c>
      <c r="C24" s="69">
        <f>'Basic T2'!O24</f>
        <v>0.65745449896288377</v>
      </c>
      <c r="D24" s="69">
        <f>'Basic T2'!Z24</f>
        <v>1.6398319113643842</v>
      </c>
      <c r="E24" s="69">
        <f>'Basic T2'!AK24</f>
        <v>0.58698260753040987</v>
      </c>
      <c r="F24" s="69">
        <f>'Basic T2'!AV24</f>
        <v>0.72309747801386581</v>
      </c>
      <c r="G24" s="69">
        <f>'Basic T2'!BG24</f>
        <v>4.269294010310996</v>
      </c>
      <c r="H24" s="69">
        <f>'Basic T2'!BR24</f>
        <v>3.6972526490563942</v>
      </c>
      <c r="I24" s="69">
        <f>'Basic T2'!CC24</f>
        <v>3.1065556997860546</v>
      </c>
      <c r="J24" s="69">
        <f>'Basic T2'!CN24</f>
        <v>1.1586629281453105</v>
      </c>
      <c r="K24" s="309">
        <f t="shared" si="12"/>
        <v>15.903956264637856</v>
      </c>
      <c r="L24" s="97"/>
      <c r="M24" s="97">
        <f t="shared" si="0"/>
        <v>0.41740790032942632</v>
      </c>
      <c r="N24" s="97">
        <f t="shared" si="1"/>
        <v>0.58585696608315607</v>
      </c>
      <c r="O24" s="97">
        <f t="shared" si="2"/>
        <v>0.82893147691407298</v>
      </c>
      <c r="P24" s="97">
        <f t="shared" si="3"/>
        <v>1.1385942188641889</v>
      </c>
      <c r="Q24" s="97">
        <f t="shared" si="4"/>
        <v>1.337333639967174</v>
      </c>
      <c r="R24" s="97">
        <f t="shared" si="5"/>
        <v>2.5061844766134707</v>
      </c>
      <c r="S24" s="97">
        <f t="shared" si="6"/>
        <v>2.52053060643878</v>
      </c>
      <c r="T24" s="97">
        <f t="shared" si="7"/>
        <v>3.5137756450438062</v>
      </c>
      <c r="U24" s="97">
        <f t="shared" si="8"/>
        <v>4.1389665544311107</v>
      </c>
      <c r="V24" s="97">
        <f t="shared" si="9"/>
        <v>1.8393731801255846</v>
      </c>
      <c r="W24" s="97"/>
      <c r="X24" s="97">
        <f t="shared" si="10"/>
        <v>0.40759972165977548</v>
      </c>
      <c r="Y24" s="97">
        <f t="shared" ref="Y24:AG32" si="13">IF($K24&gt;0,C24/$K24*100,0)</f>
        <v>4.1339053504864154</v>
      </c>
      <c r="Z24" s="97">
        <f t="shared" si="13"/>
        <v>10.310842686423372</v>
      </c>
      <c r="AA24" s="97">
        <f t="shared" si="13"/>
        <v>3.6907961626853476</v>
      </c>
      <c r="AB24" s="97">
        <f t="shared" si="13"/>
        <v>4.546651575128255</v>
      </c>
      <c r="AC24" s="97">
        <f t="shared" si="13"/>
        <v>26.844226299865337</v>
      </c>
      <c r="AD24" s="97">
        <f t="shared" si="13"/>
        <v>23.247376863561712</v>
      </c>
      <c r="AE24" s="97">
        <f t="shared" si="13"/>
        <v>19.533225872190194</v>
      </c>
      <c r="AF24" s="97">
        <f t="shared" si="13"/>
        <v>7.2853754679995912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5.9251423499718243E-2</v>
      </c>
      <c r="C25" s="69">
        <f>'Basic T2'!O25</f>
        <v>2.9795604450717126</v>
      </c>
      <c r="D25" s="69">
        <f>'Basic T2'!Z25</f>
        <v>7.9040832964943144</v>
      </c>
      <c r="E25" s="69">
        <f>'Basic T2'!AK25</f>
        <v>6.2521715992171654</v>
      </c>
      <c r="F25" s="69">
        <f>'Basic T2'!AV25</f>
        <v>3.67693017675747</v>
      </c>
      <c r="G25" s="69">
        <f>'Basic T2'!BG25</f>
        <v>20.304966904864063</v>
      </c>
      <c r="H25" s="69">
        <f>'Basic T2'!BR25</f>
        <v>12.72015692957161</v>
      </c>
      <c r="I25" s="69">
        <f>'Basic T2'!CC25</f>
        <v>2.3943489410003984</v>
      </c>
      <c r="J25" s="69">
        <f>'Basic T2'!CN25</f>
        <v>0.50988837815166765</v>
      </c>
      <c r="K25" s="309">
        <f t="shared" si="12"/>
        <v>56.801358094628121</v>
      </c>
      <c r="L25" s="97"/>
      <c r="M25" s="97">
        <f t="shared" si="0"/>
        <v>0.38152271664409715</v>
      </c>
      <c r="N25" s="97">
        <f t="shared" si="1"/>
        <v>2.6550829682734265</v>
      </c>
      <c r="O25" s="97">
        <f t="shared" si="2"/>
        <v>3.9954969745426485</v>
      </c>
      <c r="P25" s="97">
        <f t="shared" si="3"/>
        <v>12.127593470214935</v>
      </c>
      <c r="Q25" s="97">
        <f t="shared" si="4"/>
        <v>6.8003036474342675</v>
      </c>
      <c r="R25" s="97">
        <f t="shared" si="5"/>
        <v>11.91953347139324</v>
      </c>
      <c r="S25" s="97">
        <f t="shared" si="6"/>
        <v>8.6717213842208682</v>
      </c>
      <c r="T25" s="97">
        <f t="shared" si="7"/>
        <v>2.7082099301174729</v>
      </c>
      <c r="U25" s="97">
        <f t="shared" si="8"/>
        <v>1.8214192345318605</v>
      </c>
      <c r="V25" s="97">
        <f t="shared" si="9"/>
        <v>6.5693650646081752</v>
      </c>
      <c r="W25" s="97"/>
      <c r="X25" s="97">
        <f t="shared" si="10"/>
        <v>0.10431339229778351</v>
      </c>
      <c r="Y25" s="97">
        <f t="shared" si="13"/>
        <v>5.2455795865090398</v>
      </c>
      <c r="Z25" s="97">
        <f t="shared" si="13"/>
        <v>13.915306889892529</v>
      </c>
      <c r="AA25" s="97">
        <f t="shared" si="13"/>
        <v>11.007081184223397</v>
      </c>
      <c r="AB25" s="97">
        <f t="shared" si="13"/>
        <v>6.4733138433625035</v>
      </c>
      <c r="AC25" s="97">
        <f t="shared" si="13"/>
        <v>35.747326447788517</v>
      </c>
      <c r="AD25" s="97">
        <f t="shared" si="13"/>
        <v>22.394107035927711</v>
      </c>
      <c r="AE25" s="97">
        <f t="shared" si="13"/>
        <v>4.2153022767722153</v>
      </c>
      <c r="AF25" s="97">
        <f t="shared" si="13"/>
        <v>0.8976693432263011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4.0278929502389212E-2</v>
      </c>
      <c r="C26" s="69">
        <f>'Basic T2'!O26</f>
        <v>0.5761491037723927</v>
      </c>
      <c r="D26" s="69">
        <f>'Basic T2'!Z26</f>
        <v>2.4871146117260663</v>
      </c>
      <c r="E26" s="69">
        <f>'Basic T2'!AK26</f>
        <v>1.5281236152514712</v>
      </c>
      <c r="F26" s="69">
        <f>'Basic T2'!AV26</f>
        <v>2.0507467684428353</v>
      </c>
      <c r="G26" s="69">
        <f>'Basic T2'!BG26</f>
        <v>5.605356363723268</v>
      </c>
      <c r="H26" s="69">
        <f>'Basic T2'!BR26</f>
        <v>4.9113291697119612</v>
      </c>
      <c r="I26" s="69">
        <f>'Basic T2'!CC26</f>
        <v>2.967487547595185</v>
      </c>
      <c r="J26" s="69">
        <f>'Basic T2'!CN26</f>
        <v>0.89601872317563913</v>
      </c>
      <c r="K26" s="309">
        <f t="shared" si="12"/>
        <v>21.062604832901208</v>
      </c>
      <c r="L26" s="97"/>
      <c r="M26" s="97">
        <f t="shared" si="0"/>
        <v>0.25935793099284238</v>
      </c>
      <c r="N26" s="97">
        <f t="shared" si="1"/>
        <v>0.51340581968803156</v>
      </c>
      <c r="O26" s="97">
        <f t="shared" si="2"/>
        <v>1.257231045490091</v>
      </c>
      <c r="P26" s="97">
        <f t="shared" si="3"/>
        <v>2.9641640002851863</v>
      </c>
      <c r="Q26" s="97">
        <f t="shared" si="4"/>
        <v>3.7927564732012335</v>
      </c>
      <c r="R26" s="97">
        <f t="shared" si="5"/>
        <v>3.2904871556565527</v>
      </c>
      <c r="S26" s="97">
        <f t="shared" si="6"/>
        <v>3.3482038328416492</v>
      </c>
      <c r="T26" s="97">
        <f t="shared" si="7"/>
        <v>3.3564778743316386</v>
      </c>
      <c r="U26" s="97">
        <f t="shared" si="8"/>
        <v>3.2007510012462705</v>
      </c>
      <c r="V26" s="97">
        <f t="shared" si="9"/>
        <v>2.4359970430353912</v>
      </c>
      <c r="W26" s="97"/>
      <c r="X26" s="97">
        <f t="shared" si="10"/>
        <v>0.1912343217846959</v>
      </c>
      <c r="Y26" s="97">
        <f t="shared" si="13"/>
        <v>2.7354123971998421</v>
      </c>
      <c r="Z26" s="97">
        <f t="shared" si="13"/>
        <v>11.808200512032707</v>
      </c>
      <c r="AA26" s="97">
        <f t="shared" si="13"/>
        <v>7.2551501933153073</v>
      </c>
      <c r="AB26" s="97">
        <f t="shared" si="13"/>
        <v>9.7364347131435078</v>
      </c>
      <c r="AC26" s="97">
        <f t="shared" si="13"/>
        <v>26.612835440787091</v>
      </c>
      <c r="AD26" s="97">
        <f t="shared" si="13"/>
        <v>23.317767240451353</v>
      </c>
      <c r="AE26" s="97">
        <f t="shared" si="13"/>
        <v>14.088891526653766</v>
      </c>
      <c r="AF26" s="97">
        <f t="shared" si="13"/>
        <v>4.2540736546317266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2.144256988474339E-3</v>
      </c>
      <c r="C27" s="69">
        <f>'Basic T2'!O27</f>
        <v>4.8744331853593635E-2</v>
      </c>
      <c r="D27" s="69">
        <f>'Basic T2'!Z27</f>
        <v>0.17912998505675679</v>
      </c>
      <c r="E27" s="69">
        <f>'Basic T2'!AK27</f>
        <v>5.3986978147684932E-2</v>
      </c>
      <c r="F27" s="69">
        <f>'Basic T2'!AV27</f>
        <v>4.8005578319317205E-2</v>
      </c>
      <c r="G27" s="69">
        <f>'Basic T2'!BG27</f>
        <v>0.15864579142867835</v>
      </c>
      <c r="H27" s="69">
        <f>'Basic T2'!BR27</f>
        <v>0.21252425655452914</v>
      </c>
      <c r="I27" s="69">
        <f>'Basic T2'!CC27</f>
        <v>0.16768474161148894</v>
      </c>
      <c r="J27" s="69">
        <f>'Basic T2'!CN27</f>
        <v>4.7390208404025518E-2</v>
      </c>
      <c r="K27" s="309">
        <f t="shared" si="12"/>
        <v>0.91825612836454884</v>
      </c>
      <c r="L27" s="97"/>
      <c r="M27" s="97">
        <f t="shared" si="0"/>
        <v>1.3806972104724379E-2</v>
      </c>
      <c r="N27" s="97">
        <f t="shared" si="1"/>
        <v>4.3436019402932236E-2</v>
      </c>
      <c r="O27" s="97">
        <f t="shared" si="2"/>
        <v>9.0549819187960831E-2</v>
      </c>
      <c r="P27" s="97">
        <f t="shared" si="3"/>
        <v>0.10472075394451415</v>
      </c>
      <c r="Q27" s="97">
        <f t="shared" si="4"/>
        <v>8.8783983825857934E-2</v>
      </c>
      <c r="R27" s="97">
        <f t="shared" si="5"/>
        <v>9.3129125986253947E-2</v>
      </c>
      <c r="S27" s="97">
        <f t="shared" si="6"/>
        <v>0.14488430845889091</v>
      </c>
      <c r="T27" s="97">
        <f t="shared" si="7"/>
        <v>0.18966553896345445</v>
      </c>
      <c r="U27" s="97">
        <f t="shared" si="8"/>
        <v>0.16928692791246586</v>
      </c>
      <c r="V27" s="97">
        <f t="shared" si="9"/>
        <v>0.10620097709619597</v>
      </c>
      <c r="W27" s="97"/>
      <c r="X27" s="97">
        <f t="shared" si="10"/>
        <v>0.2335140406079671</v>
      </c>
      <c r="Y27" s="97">
        <f t="shared" si="13"/>
        <v>5.3083590022327707</v>
      </c>
      <c r="Z27" s="97">
        <f t="shared" si="13"/>
        <v>19.507627504299318</v>
      </c>
      <c r="AA27" s="97">
        <f t="shared" si="13"/>
        <v>5.8792940749372313</v>
      </c>
      <c r="AB27" s="97">
        <f t="shared" si="13"/>
        <v>5.227907207634658</v>
      </c>
      <c r="AC27" s="97">
        <f t="shared" si="13"/>
        <v>17.276856263538683</v>
      </c>
      <c r="AD27" s="97">
        <f t="shared" si="13"/>
        <v>23.144333044968988</v>
      </c>
      <c r="AE27" s="97">
        <f t="shared" si="13"/>
        <v>18.261216716314458</v>
      </c>
      <c r="AF27" s="97">
        <f t="shared" si="13"/>
        <v>5.160892145465926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0.15386879691694932</v>
      </c>
      <c r="C28" s="69">
        <f>'Basic T2'!O28</f>
        <v>2.2884616144584085</v>
      </c>
      <c r="D28" s="69">
        <f>'Basic T2'!Z28</f>
        <v>7.922401271776855</v>
      </c>
      <c r="E28" s="69">
        <f>'Basic T2'!AK28</f>
        <v>2.4043116168519587</v>
      </c>
      <c r="F28" s="69">
        <f>'Basic T2'!AV28</f>
        <v>1.9896354257057423</v>
      </c>
      <c r="G28" s="69">
        <f>'Basic T2'!BG28</f>
        <v>14.795696032496078</v>
      </c>
      <c r="H28" s="69">
        <f>'Basic T2'!BR28</f>
        <v>12.237118311799776</v>
      </c>
      <c r="I28" s="69">
        <f>'Basic T2'!CC28</f>
        <v>7.8755117016742577</v>
      </c>
      <c r="J28" s="69">
        <f>'Basic T2'!CN28</f>
        <v>2.8144454643895784</v>
      </c>
      <c r="K28" s="309">
        <f t="shared" si="12"/>
        <v>52.481450236069605</v>
      </c>
      <c r="L28" s="97"/>
      <c r="M28" s="97">
        <f t="shared" si="0"/>
        <v>0.99076845650455203</v>
      </c>
      <c r="N28" s="97">
        <f t="shared" si="1"/>
        <v>2.0392455760197841</v>
      </c>
      <c r="O28" s="97">
        <f t="shared" si="2"/>
        <v>4.0047566713443761</v>
      </c>
      <c r="P28" s="97">
        <f t="shared" si="3"/>
        <v>4.6637417739056728</v>
      </c>
      <c r="Q28" s="97">
        <f t="shared" si="4"/>
        <v>3.6797340150807099</v>
      </c>
      <c r="R28" s="97">
        <f t="shared" si="5"/>
        <v>8.6854509499176071</v>
      </c>
      <c r="S28" s="97">
        <f t="shared" si="6"/>
        <v>8.3424191331300417</v>
      </c>
      <c r="T28" s="97">
        <f t="shared" si="7"/>
        <v>8.9078657792957987</v>
      </c>
      <c r="U28" s="97">
        <f t="shared" si="8"/>
        <v>10.053739843929733</v>
      </c>
      <c r="V28" s="97">
        <f t="shared" si="9"/>
        <v>6.0697458174580872</v>
      </c>
      <c r="W28" s="97"/>
      <c r="X28" s="97">
        <f t="shared" si="10"/>
        <v>0.29318701412560799</v>
      </c>
      <c r="Y28" s="97">
        <f t="shared" si="13"/>
        <v>4.3605151994934541</v>
      </c>
      <c r="Z28" s="97">
        <f t="shared" si="13"/>
        <v>15.09562185522824</v>
      </c>
      <c r="AA28" s="97">
        <f t="shared" si="13"/>
        <v>4.5812598661755661</v>
      </c>
      <c r="AB28" s="97">
        <f t="shared" si="13"/>
        <v>3.7911212757194348</v>
      </c>
      <c r="AC28" s="97">
        <f t="shared" si="13"/>
        <v>28.192239288249027</v>
      </c>
      <c r="AD28" s="97">
        <f t="shared" si="13"/>
        <v>23.317035365363083</v>
      </c>
      <c r="AE28" s="97">
        <f t="shared" si="13"/>
        <v>15.006276820188846</v>
      </c>
      <c r="AF28" s="97">
        <f t="shared" si="13"/>
        <v>5.3627433154567399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6.0873529483994264E-2</v>
      </c>
      <c r="C29" s="69">
        <f>'Basic T2'!O29</f>
        <v>0.72248978501248851</v>
      </c>
      <c r="D29" s="69">
        <f>'Basic T2'!Z29</f>
        <v>2.5134583740550451</v>
      </c>
      <c r="E29" s="69">
        <f>'Basic T2'!AK29</f>
        <v>0.86441741011806872</v>
      </c>
      <c r="F29" s="69">
        <f>'Basic T2'!AV29</f>
        <v>0.9322130244114768</v>
      </c>
      <c r="G29" s="69">
        <f>'Basic T2'!BG29</f>
        <v>3.3346749241011455</v>
      </c>
      <c r="H29" s="69">
        <f>'Basic T2'!BR29</f>
        <v>3.2651506947906896</v>
      </c>
      <c r="I29" s="69">
        <f>'Basic T2'!CC29</f>
        <v>1.4666422607572844</v>
      </c>
      <c r="J29" s="69">
        <f>'Basic T2'!CN29</f>
        <v>0.55785179034326349</v>
      </c>
      <c r="K29" s="309">
        <f t="shared" si="12"/>
        <v>13.717771793073457</v>
      </c>
      <c r="L29" s="97"/>
      <c r="M29" s="97">
        <f t="shared" si="0"/>
        <v>0.39196753375146298</v>
      </c>
      <c r="N29" s="97">
        <f t="shared" si="1"/>
        <v>0.64380983648479673</v>
      </c>
      <c r="O29" s="97">
        <f t="shared" si="2"/>
        <v>1.2705477602481692</v>
      </c>
      <c r="P29" s="97">
        <f t="shared" si="3"/>
        <v>1.6767458749533701</v>
      </c>
      <c r="Q29" s="97">
        <f t="shared" si="4"/>
        <v>1.7240826791226929</v>
      </c>
      <c r="R29" s="97">
        <f t="shared" si="5"/>
        <v>1.9575392346252836</v>
      </c>
      <c r="S29" s="97">
        <f t="shared" si="6"/>
        <v>2.225953442201253</v>
      </c>
      <c r="T29" s="97">
        <f t="shared" si="7"/>
        <v>1.6588956883006625</v>
      </c>
      <c r="U29" s="97">
        <f t="shared" si="8"/>
        <v>1.9927537564839701</v>
      </c>
      <c r="V29" s="97">
        <f t="shared" si="9"/>
        <v>1.5865298613380663</v>
      </c>
      <c r="W29" s="97"/>
      <c r="X29" s="97">
        <f>IF($K29&gt;0,B29/$K29*100,0)</f>
        <v>0.44375668586884687</v>
      </c>
      <c r="Y29" s="97">
        <f t="shared" si="13"/>
        <v>5.2668158933602962</v>
      </c>
      <c r="Z29" s="97">
        <f t="shared" si="13"/>
        <v>18.322643152032686</v>
      </c>
      <c r="AA29" s="97">
        <f t="shared" si="13"/>
        <v>6.3014418314973053</v>
      </c>
      <c r="AB29" s="97">
        <f t="shared" si="13"/>
        <v>6.7956592256636101</v>
      </c>
      <c r="AC29" s="97">
        <f t="shared" si="13"/>
        <v>24.309158764289474</v>
      </c>
      <c r="AD29" s="97">
        <f t="shared" si="13"/>
        <v>23.802340088784458</v>
      </c>
      <c r="AE29" s="97">
        <f t="shared" si="13"/>
        <v>10.691548765214472</v>
      </c>
      <c r="AF29" s="97">
        <f t="shared" si="13"/>
        <v>4.0666355932888516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3.476617313524178E-2</v>
      </c>
      <c r="C30" s="69">
        <f>'Basic T2'!O30</f>
        <v>0.20762017655807827</v>
      </c>
      <c r="D30" s="69">
        <f>'Basic T2'!Z30</f>
        <v>0.49946635952426066</v>
      </c>
      <c r="E30" s="69">
        <f>'Basic T2'!AK30</f>
        <v>0.2443335750912127</v>
      </c>
      <c r="F30" s="69">
        <f>'Basic T2'!AV30</f>
        <v>0.52644485110249351</v>
      </c>
      <c r="G30" s="69">
        <f>'Basic T2'!BG30</f>
        <v>2.8536918427762203</v>
      </c>
      <c r="H30" s="69">
        <f>'Basic T2'!BR30</f>
        <v>3.3356760313956828</v>
      </c>
      <c r="I30" s="69">
        <f>'Basic T2'!CC30</f>
        <v>2.4373962441325467</v>
      </c>
      <c r="J30" s="69">
        <f>'Basic T2'!CN30</f>
        <v>0.85605618366156999</v>
      </c>
      <c r="K30" s="309">
        <f t="shared" si="12"/>
        <v>10.995451437377307</v>
      </c>
      <c r="L30" s="97"/>
      <c r="M30" s="97">
        <f t="shared" si="0"/>
        <v>0.22386103216473011</v>
      </c>
      <c r="N30" s="97">
        <f t="shared" si="1"/>
        <v>0.18501010629304676</v>
      </c>
      <c r="O30" s="97">
        <f t="shared" si="2"/>
        <v>0.25247916216294519</v>
      </c>
      <c r="P30" s="97">
        <f t="shared" si="3"/>
        <v>0.47394384859837846</v>
      </c>
      <c r="Q30" s="97">
        <f t="shared" si="4"/>
        <v>0.97363416465044617</v>
      </c>
      <c r="R30" s="97">
        <f t="shared" si="5"/>
        <v>1.6751898979389512</v>
      </c>
      <c r="S30" s="97">
        <f t="shared" si="6"/>
        <v>2.2740327287189461</v>
      </c>
      <c r="T30" s="97">
        <f t="shared" si="7"/>
        <v>2.756900048675778</v>
      </c>
      <c r="U30" s="97">
        <f t="shared" si="8"/>
        <v>3.0579971334379445</v>
      </c>
      <c r="V30" s="97">
        <f t="shared" si="9"/>
        <v>1.2716797091711356</v>
      </c>
      <c r="W30" s="97"/>
      <c r="X30" s="97">
        <f t="shared" si="10"/>
        <v>0.31618686447979427</v>
      </c>
      <c r="Y30" s="97">
        <f t="shared" si="13"/>
        <v>1.8882369472553544</v>
      </c>
      <c r="Z30" s="97">
        <f t="shared" si="13"/>
        <v>4.5424816104084949</v>
      </c>
      <c r="AA30" s="97">
        <f t="shared" si="13"/>
        <v>2.2221331837330403</v>
      </c>
      <c r="AB30" s="97">
        <f t="shared" si="13"/>
        <v>4.7878420827081918</v>
      </c>
      <c r="AC30" s="97">
        <f t="shared" si="13"/>
        <v>25.953384988592138</v>
      </c>
      <c r="AD30" s="97">
        <f t="shared" si="13"/>
        <v>30.336872027432882</v>
      </c>
      <c r="AE30" s="97">
        <f t="shared" si="13"/>
        <v>22.167313984462719</v>
      </c>
      <c r="AF30" s="97">
        <f t="shared" si="13"/>
        <v>7.7855483109273873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6.9766151039708207E-2</v>
      </c>
      <c r="C31" s="69">
        <f>'Basic T2'!O31</f>
        <v>0.61269865980054494</v>
      </c>
      <c r="D31" s="69">
        <f>'Basic T2'!Z31</f>
        <v>1.4464258961259606</v>
      </c>
      <c r="E31" s="69">
        <f>'Basic T2'!AK31</f>
        <v>0.64321023069567262</v>
      </c>
      <c r="F31" s="69">
        <f>'Basic T2'!AV31</f>
        <v>1.1137897563441712</v>
      </c>
      <c r="G31" s="69">
        <f>'Basic T2'!BG31</f>
        <v>5.0235515992546222</v>
      </c>
      <c r="H31" s="69">
        <f>'Basic T2'!BR31</f>
        <v>6.4427493280337194</v>
      </c>
      <c r="I31" s="69">
        <f>'Basic T2'!CC31</f>
        <v>5.028869826309653</v>
      </c>
      <c r="J31" s="69">
        <f>'Basic T2'!CN31</f>
        <v>2.3540306990799191</v>
      </c>
      <c r="K31" s="309">
        <f t="shared" si="12"/>
        <v>22.735092146683968</v>
      </c>
      <c r="L31" s="97"/>
      <c r="M31" s="97">
        <f t="shared" si="0"/>
        <v>0.44922754429011236</v>
      </c>
      <c r="N31" s="97">
        <f t="shared" si="1"/>
        <v>0.54597508804062134</v>
      </c>
      <c r="O31" s="97">
        <f t="shared" si="2"/>
        <v>0.73116515541209559</v>
      </c>
      <c r="P31" s="97">
        <f t="shared" si="3"/>
        <v>1.2476612437728027</v>
      </c>
      <c r="Q31" s="97">
        <f t="shared" si="4"/>
        <v>2.0599000194291097</v>
      </c>
      <c r="R31" s="97">
        <f t="shared" si="5"/>
        <v>2.9489529194082369</v>
      </c>
      <c r="S31" s="97">
        <f t="shared" si="6"/>
        <v>4.3922199569094635</v>
      </c>
      <c r="T31" s="97">
        <f t="shared" si="7"/>
        <v>5.6880745189920372</v>
      </c>
      <c r="U31" s="97">
        <f t="shared" si="8"/>
        <v>8.4090498581775197</v>
      </c>
      <c r="V31" s="97">
        <f t="shared" si="9"/>
        <v>2.6294286809173726</v>
      </c>
      <c r="W31" s="97"/>
      <c r="X31" s="97">
        <f t="shared" si="10"/>
        <v>0.30686548613740267</v>
      </c>
      <c r="Y31" s="97">
        <f t="shared" si="13"/>
        <v>2.6949468946397483</v>
      </c>
      <c r="Z31" s="97">
        <f t="shared" si="13"/>
        <v>6.3620850392591413</v>
      </c>
      <c r="AA31" s="97">
        <f t="shared" si="13"/>
        <v>2.8291516328403721</v>
      </c>
      <c r="AB31" s="97">
        <f t="shared" si="13"/>
        <v>4.8989894087876973</v>
      </c>
      <c r="AC31" s="97">
        <f t="shared" si="13"/>
        <v>22.096024800969779</v>
      </c>
      <c r="AD31" s="97">
        <f t="shared" si="13"/>
        <v>28.338347108803902</v>
      </c>
      <c r="AE31" s="97">
        <f t="shared" si="13"/>
        <v>22.119416951838218</v>
      </c>
      <c r="AF31" s="97">
        <f t="shared" si="13"/>
        <v>10.354172676723753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6.9088997049888197E-4</v>
      </c>
      <c r="C32" s="69">
        <f>'Basic T2'!O32</f>
        <v>0.12172166200809995</v>
      </c>
      <c r="D32" s="69">
        <f>'Basic T2'!Z32</f>
        <v>0.41846913374357908</v>
      </c>
      <c r="E32" s="69">
        <f>'Basic T2'!AK32</f>
        <v>0.3068166250835766</v>
      </c>
      <c r="F32" s="69">
        <f>'Basic T2'!AV32</f>
        <v>0.37008797497596219</v>
      </c>
      <c r="G32" s="69">
        <f>'Basic T2'!BG32</f>
        <v>1.5771566550074021</v>
      </c>
      <c r="H32" s="69">
        <f>'Basic T2'!BR32</f>
        <v>2.29385778209206</v>
      </c>
      <c r="I32" s="69">
        <f>'Basic T2'!CC32</f>
        <v>2.4485387531841187</v>
      </c>
      <c r="J32" s="69">
        <f>'Basic T2'!CN32</f>
        <v>1.1280425622264034</v>
      </c>
      <c r="K32" s="309">
        <f t="shared" si="12"/>
        <v>8.6653820382917015</v>
      </c>
      <c r="L32" s="97"/>
      <c r="M32" s="97">
        <f t="shared" si="0"/>
        <v>4.4486731774156787E-3</v>
      </c>
      <c r="N32" s="97">
        <f t="shared" si="1"/>
        <v>0.1084660363921103</v>
      </c>
      <c r="O32" s="97">
        <f t="shared" si="2"/>
        <v>0.21153524008957866</v>
      </c>
      <c r="P32" s="97">
        <f t="shared" si="3"/>
        <v>0.59514478127613579</v>
      </c>
      <c r="Q32" s="97">
        <f t="shared" si="4"/>
        <v>0.684459721865042</v>
      </c>
      <c r="R32" s="97">
        <f t="shared" si="5"/>
        <v>0.92583118342773696</v>
      </c>
      <c r="S32" s="97">
        <f t="shared" si="6"/>
        <v>1.5637932528242071</v>
      </c>
      <c r="T32" s="97">
        <f t="shared" si="7"/>
        <v>2.7695031630937135</v>
      </c>
      <c r="U32" s="97">
        <f t="shared" si="8"/>
        <v>4.029584725303577</v>
      </c>
      <c r="V32" s="97">
        <f t="shared" si="9"/>
        <v>1.0021953689734111</v>
      </c>
      <c r="W32" s="97"/>
      <c r="X32" s="97">
        <f t="shared" si="10"/>
        <v>7.9729891589994384E-3</v>
      </c>
      <c r="Y32" s="97">
        <f t="shared" si="13"/>
        <v>1.404688927392014</v>
      </c>
      <c r="Z32" s="97">
        <f t="shared" si="13"/>
        <v>4.8292058202903689</v>
      </c>
      <c r="AA32" s="97">
        <f t="shared" si="13"/>
        <v>3.5407166553970262</v>
      </c>
      <c r="AB32" s="97">
        <f t="shared" si="13"/>
        <v>4.2708789219052319</v>
      </c>
      <c r="AC32" s="97">
        <f t="shared" si="13"/>
        <v>18.200659221232947</v>
      </c>
      <c r="AD32" s="97">
        <f t="shared" si="13"/>
        <v>26.471513569230616</v>
      </c>
      <c r="AE32" s="97">
        <f t="shared" si="13"/>
        <v>28.25655859561877</v>
      </c>
      <c r="AF32" s="97">
        <f t="shared" si="13"/>
        <v>13.017805299774023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6.6569920143904601E-2</v>
      </c>
      <c r="C33" s="69">
        <f>'Basic T2'!O33</f>
        <v>2.2089493463483141</v>
      </c>
      <c r="D33" s="69">
        <f>'Basic T2'!Z33</f>
        <v>6.9714996399928024</v>
      </c>
      <c r="E33" s="69">
        <f>'Basic T2'!AK33</f>
        <v>3.5514033483429364</v>
      </c>
      <c r="F33" s="69">
        <f>'Basic T2'!AV33</f>
        <v>3.2318758554108626</v>
      </c>
      <c r="G33" s="69">
        <f>'Basic T2'!BG33</f>
        <v>14.915750449280088</v>
      </c>
      <c r="H33" s="69">
        <f>'Basic T2'!BR33</f>
        <v>21.161350453146586</v>
      </c>
      <c r="I33" s="69">
        <f>'Basic T2'!CC33</f>
        <v>17.275004235007366</v>
      </c>
      <c r="J33" s="69">
        <f>'Basic T2'!CN33</f>
        <v>6.6220960700571103</v>
      </c>
      <c r="K33" s="309">
        <f t="shared" ref="K33" si="14">SUM(B33:J33)</f>
        <v>76.00449931772998</v>
      </c>
      <c r="L33" s="97"/>
      <c r="M33" s="97">
        <f t="shared" si="0"/>
        <v>0.42864686247080397</v>
      </c>
      <c r="N33" s="97">
        <f t="shared" si="1"/>
        <v>1.9683922831533522</v>
      </c>
      <c r="O33" s="97">
        <f t="shared" si="2"/>
        <v>3.5240779575249057</v>
      </c>
      <c r="P33" s="97">
        <f t="shared" si="3"/>
        <v>6.8888026142558285</v>
      </c>
      <c r="Q33" s="97">
        <f t="shared" si="4"/>
        <v>5.977197311640678</v>
      </c>
      <c r="R33" s="97">
        <f t="shared" si="5"/>
        <v>8.7559259546763109</v>
      </c>
      <c r="S33" s="97">
        <f t="shared" si="6"/>
        <v>14.426342085209107</v>
      </c>
      <c r="T33" s="97">
        <f t="shared" si="7"/>
        <v>19.539481990674709</v>
      </c>
      <c r="U33" s="97">
        <f t="shared" si="8"/>
        <v>23.655399243738213</v>
      </c>
      <c r="V33" s="97">
        <f t="shared" si="9"/>
        <v>8.7903057130979345</v>
      </c>
      <c r="W33" s="97"/>
      <c r="X33" s="97">
        <f t="shared" ref="X33" si="15">IF($K33&gt;0,B33/$K33*100,0)</f>
        <v>8.758681491422636E-2</v>
      </c>
      <c r="Y33" s="97">
        <f t="shared" ref="Y33" si="16">IF($K33&gt;0,C33/$K33*100,0)</f>
        <v>2.9063402379824907</v>
      </c>
      <c r="Z33" s="97">
        <f t="shared" ref="Z33" si="17">IF($K33&gt;0,D33/$K33*100,0)</f>
        <v>9.1724828169041341</v>
      </c>
      <c r="AA33" s="97">
        <f t="shared" ref="AA33" si="18">IF($K33&gt;0,E33/$K33*100,0)</f>
        <v>4.6726225160652843</v>
      </c>
      <c r="AB33" s="97">
        <f t="shared" ref="AB33" si="19">IF($K33&gt;0,F33/$K33*100,0)</f>
        <v>4.252216493000363</v>
      </c>
      <c r="AC33" s="97">
        <f t="shared" ref="AC33" si="20">IF($K33&gt;0,G33/$K33*100,0)</f>
        <v>19.624825613186577</v>
      </c>
      <c r="AD33" s="97">
        <f t="shared" ref="AD33" si="21">IF($K33&gt;0,H33/$K33*100,0)</f>
        <v>27.84223387181785</v>
      </c>
      <c r="AE33" s="97">
        <f t="shared" ref="AE33" si="22">IF($K33&gt;0,I33/$K33*100,0)</f>
        <v>22.728923142813905</v>
      </c>
      <c r="AF33" s="97">
        <f>IF($K33&gt;0,J33/$K33*100,0)</f>
        <v>8.7127684933151546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15.53024785021932</v>
      </c>
      <c r="C35" s="310">
        <f t="shared" ref="C35:K35" si="24">SUM(C8:C33)</f>
        <v>112.22099198690167</v>
      </c>
      <c r="D35" s="310">
        <f t="shared" si="24"/>
        <v>197.82478492300871</v>
      </c>
      <c r="E35" s="310">
        <f t="shared" si="24"/>
        <v>51.553274889798551</v>
      </c>
      <c r="F35" s="310">
        <f t="shared" si="24"/>
        <v>54.070088151795453</v>
      </c>
      <c r="G35" s="310">
        <f t="shared" si="24"/>
        <v>170.35034931187349</v>
      </c>
      <c r="H35" s="310">
        <f t="shared" si="24"/>
        <v>146.68548914310495</v>
      </c>
      <c r="I35" s="310">
        <f t="shared" si="24"/>
        <v>88.410758500414317</v>
      </c>
      <c r="J35" s="310">
        <f t="shared" si="24"/>
        <v>27.994015242883869</v>
      </c>
      <c r="K35" s="310">
        <f t="shared" si="24"/>
        <v>864.64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1.7961519071774752</v>
      </c>
      <c r="Y35" s="98">
        <f t="shared" ref="Y35:AG35" si="26">IF($K35&gt;0,C35/$K35*100,0)</f>
        <v>12.978926719432557</v>
      </c>
      <c r="Z35" s="98">
        <f t="shared" si="26"/>
        <v>22.879439410969734</v>
      </c>
      <c r="AA35" s="98">
        <f t="shared" si="26"/>
        <v>5.9623976325174119</v>
      </c>
      <c r="AB35" s="98">
        <f t="shared" si="26"/>
        <v>6.2534798473116506</v>
      </c>
      <c r="AC35" s="98">
        <f t="shared" si="26"/>
        <v>19.701881628408756</v>
      </c>
      <c r="AD35" s="98">
        <f t="shared" si="26"/>
        <v>16.964920561517506</v>
      </c>
      <c r="AE35" s="98">
        <f t="shared" si="26"/>
        <v>10.225152491258132</v>
      </c>
      <c r="AF35" s="98">
        <f t="shared" si="26"/>
        <v>3.2376498014068131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automation\Data\Results\Workbooks\LEPs\M3_LEP\[M3_LEP_MainTables.Main.xlsm]Manager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automation\Data\Results\Workbooks\LEPs\M3_LEP\[M3_LEP_MainTables.Main.xlsm]Manager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automation\Data\Results\Workbooks\LEPs\M3_LEP\[M3_LEP_MainTables.Main.xlsm]Manager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automation\Data\Results\Workbooks\LEPs\M3_LEP\[M3_LEP_MainTables.Main.xlsm]Manager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automation\Data\Results\Workbooks\LEPs\M3_LEP\[M3_LEP_MainTables.Main.xlsm]Manager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automation\Data\Results\Workbooks\LEPs\M3_LEP\[M3_LEP_MainTables.Main.xlsm]Manager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automation\Data\Results\Workbooks\LEPs\M3_LEP\[M3_LEP_MainTables.Main.xlsm]Manager</v>
      </c>
      <c r="Y79" s="91" t="str">
        <f ca="1">CELL("filename")</f>
        <v>M:\IE\Projects\Nuffield via NFER AI and automation\Data\Results\Workbooks\LEPs\M3_LEP\[M3_LEP_MainTables.Main.xlsm]Manager</v>
      </c>
      <c r="AW79" s="91" t="str">
        <f ca="1">CELL("filename")</f>
        <v>M:\IE\Projects\Nuffield via NFER AI and automation\Data\Results\Workbooks\LEPs\M3_LEP\[M3_LEP_MainTables.Main.xlsm]Manager</v>
      </c>
      <c r="BU79" s="91" t="str">
        <f ca="1">CELL("filename")</f>
        <v>M:\IE\Projects\Nuffield via NFER AI and automation\Data\Results\Workbooks\LEPs\M3_LEP\[M3_LEP_MainTables.Main.xlsm]Manager</v>
      </c>
      <c r="CS79" s="91" t="str">
        <f ca="1">CELL("filename")</f>
        <v>M:\IE\Projects\Nuffield via NFER AI and automation\Data\Results\Workbooks\LEPs\M3_LEP\[M3_LEP_MainTables.Main.xlsm]Manager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automation\Data\Results\Workbooks\LEPs\M3_LEP\[M3_LEP_MainTables.Main.xlsm]Manager</v>
      </c>
      <c r="Y96" s="91" t="str">
        <f ca="1">CELL("filename")</f>
        <v>M:\IE\Projects\Nuffield via NFER AI and automation\Data\Results\Workbooks\LEPs\M3_LEP\[M3_LEP_MainTables.Main.xlsm]Manager</v>
      </c>
      <c r="AW96" s="91" t="str">
        <f ca="1">CELL("filename")</f>
        <v>M:\IE\Projects\Nuffield via NFER AI and automation\Data\Results\Workbooks\LEPs\M3_LEP\[M3_LEP_MainTables.Main.xlsm]Manager</v>
      </c>
      <c r="BU96" s="91" t="str">
        <f ca="1">CELL("filename")</f>
        <v>M:\IE\Projects\Nuffield via NFER AI and automation\Data\Results\Workbooks\LEPs\M3_LEP\[M3_LEP_MainTables.Main.xlsm]Manager</v>
      </c>
      <c r="CS96" s="91" t="str">
        <f ca="1">CELL("filename")</f>
        <v>M:\IE\Projects\Nuffield via NFER AI and automation\Data\Results\Workbooks\LEPs\M3_LEP\[M3_LEP_MainTables.Main.xlsm]Manager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C82739D-0794-4B48-AF2E-7DC934A5D222}"/>
</file>

<file path=customXml/itemProps2.xml><?xml version="1.0" encoding="utf-8"?>
<ds:datastoreItem xmlns:ds="http://schemas.openxmlformats.org/officeDocument/2006/customXml" ds:itemID="{7A3E84B7-7C49-48E8-87DE-03153C686D37}"/>
</file>

<file path=customXml/itemProps3.xml><?xml version="1.0" encoding="utf-8"?>
<ds:datastoreItem xmlns:ds="http://schemas.openxmlformats.org/officeDocument/2006/customXml" ds:itemID="{9D96265F-A671-4EE7-9DE5-CF40D40B7BB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2023-03-09T10:17:41Z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