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SIPs\WW_LSIP\"/>
    </mc:Choice>
  </mc:AlternateContent>
  <xr:revisionPtr revIDLastSave="0" documentId="13_ncr:1_{5AAE480B-C595-461D-8D2D-2456D6FC6623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79" i="108" l="1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A1" i="104" l="1"/>
  <c r="T36" i="105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F32" i="12" l="1"/>
  <c r="F113" i="12"/>
  <c r="D32" i="12"/>
  <c r="F86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E6" i="16"/>
  <c r="F6" i="16"/>
  <c r="B6" i="16"/>
  <c r="A477" i="76" l="1"/>
  <c r="L1" i="16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<sst xmlns="http://schemas.openxmlformats.org/spreadsheetml/2006/main" count="2354" uniqueCount="530">
  <si>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</si>
  <si>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</si>
  <si>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</si>
  <si>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</si>
  <si>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</si>
  <si>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</si>
  <si>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</si>
  <si>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</si>
  <si>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</si>
  <si>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</si>
  <si>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</si>
  <si>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</si>
  <si>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</si>
  <si>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</si>
  <si>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</si>
  <si>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</si>
  <si>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</si>
  <si>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</si>
  <si>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</si>
  <si>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</si>
  <si>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</si>
  <si>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</si>
  <si>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</si>
  <si>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</si>
  <si>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</si>
  <si>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</si>
  <si>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</si>
  <si>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</si>
  <si>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</si>
  <si>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</si>
  <si>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</si>
  <si>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</si>
  <si>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</si>
  <si>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</si>
  <si>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</si>
  <si>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</si>
  <si>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</si>
  <si>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</si>
  <si>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</si>
  <si>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</si>
  <si>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</si>
  <si>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</si>
  <si>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</si>
  <si>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</si>
  <si>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</si>
  <si>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</si>
  <si>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</si>
  <si>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</si>
  <si>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</si>
  <si>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</si>
  <si>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</si>
  <si>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</si>
  <si>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</si>
  <si>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</si>
  <si>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</si>
  <si>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</si>
  <si>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</si>
  <si>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</si>
  <si>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</si>
  <si>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</si>
  <si>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</si>
  <si>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</si>
  <si>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</si>
  <si>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</si>
  <si>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</si>
  <si>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</si>
  <si>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</si>
  <si>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</si>
  <si>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</si>
  <si>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</si>
  <si>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</si>
  <si>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</si>
  <si>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</si>
  <si>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</si>
  <si>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</si>
  <si>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</si>
  <si>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</si>
  <si>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</si>
  <si>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</si>
  <si>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</si>
  <si>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</si>
  <si>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</si>
  <si>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</si>
  <si>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</si>
  <si>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</si>
  <si>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</si>
  <si>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</si>
  <si>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</si>
  <si>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</si>
  <si>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</si>
  <si>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</si>
  <si>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</si>
  <si>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</si>
  <si>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</si>
  <si>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</si>
  <si>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</si>
  <si>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</si>
  <si>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</si>
  <si>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</si>
  <si>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</si>
  <si>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</si>
  <si>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</si>
  <si>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</si>
  <si>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</si>
  <si>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</si>
  <si>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</si>
  <si>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</si>
  <si>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</si>
  <si>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</si>
  <si>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</si>
  <si>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</si>
  <si>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</si>
  <si>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</si>
  <si>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</si>
  <si>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</si>
  <si>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</si>
  <si>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</si>
  <si>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</si>
  <si>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</si>
  <si>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</si>
  <si>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</si>
  <si>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</si>
  <si>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</si>
  <si>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</si>
  <si>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</si>
  <si>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</si>
  <si>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</si>
  <si>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</si>
  <si>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</si>
  <si>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</si>
  <si>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</si>
  <si>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</si>
  <si>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</si>
  <si>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</si>
  <si>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</si>
  <si>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</si>
  <si>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</si>
  <si>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</si>
  <si>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</si>
  <si>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</si>
  <si>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</si>
  <si>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</si>
  <si>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</si>
  <si>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</si>
  <si>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</si>
  <si>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</si>
  <si>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</si>
  <si>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</si>
  <si>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</si>
  <si>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</si>
  <si>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</si>
  <si>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</si>
  <si>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</si>
  <si>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</si>
  <si>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</si>
  <si>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</si>
  <si>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</si>
  <si>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</si>
  <si>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</si>
  <si>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</si>
  <si>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</si>
  <si>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</si>
  <si>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</si>
  <si>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</si>
  <si>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</si>
  <si>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</si>
  <si>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</si>
  <si>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</si>
  <si>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</si>
  <si>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</si>
  <si>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</si>
  <si>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</si>
  <si>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</si>
  <si>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</si>
  <si>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</si>
  <si>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</si>
  <si>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</si>
  <si>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</si>
  <si>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</si>
  <si>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</si>
  <si>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</si>
  <si>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</si>
  <si>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</si>
  <si>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</si>
  <si>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</si>
  <si>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</si>
  <si>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</si>
  <si>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</si>
  <si>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</si>
  <si>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</si>
  <si>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</si>
  <si>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</si>
  <si>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</si>
  <si>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</si>
  <si>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</si>
  <si>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</si>
  <si>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</si>
  <si>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</si>
  <si>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</si>
  <si>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</si>
  <si>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</si>
  <si>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</si>
  <si>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</si>
  <si>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</si>
  <si>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</si>
  <si>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</si>
  <si>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</si>
  <si>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</si>
  <si>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</si>
  <si>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</si>
  <si>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</si>
  <si>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</si>
  <si>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</si>
  <si>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</si>
  <si>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</si>
  <si>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</si>
  <si>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</si>
  <si>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</si>
  <si>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</si>
  <si>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</si>
  <si>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</si>
  <si>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</si>
  <si>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</si>
  <si>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</si>
  <si>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</si>
  <si>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</si>
  <si>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</si>
  <si>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</si>
  <si>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</si>
  <si>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</si>
  <si>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</si>
  <si>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</si>
  <si>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</si>
  <si>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</si>
  <si>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</si>
  <si>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</si>
  <si>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</si>
  <si>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</si>
  <si>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</si>
  <si>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</si>
  <si>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</si>
  <si>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</si>
  <si>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</si>
  <si>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</si>
  <si>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</si>
  <si>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</si>
  <si>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</si>
  <si>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</si>
  <si>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</si>
  <si>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</si>
  <si>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</si>
  <si>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</si>
  <si>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</si>
  <si>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</si>
  <si>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</si>
  <si>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</si>
  <si>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</si>
  <si>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</si>
  <si>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</si>
  <si>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</si>
  <si>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</si>
  <si>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</si>
  <si>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</si>
  <si>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</si>
  <si>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</si>
  <si>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</si>
  <si>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</si>
  <si>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</si>
  <si>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</si>
  <si>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</si>
  <si>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</si>
  <si>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</si>
  <si>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</si>
  <si>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</si>
  <si>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</si>
  <si>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</si>
  <si>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</si>
  <si>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</si>
  <si>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</si>
  <si>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</si>
  <si>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</si>
  <si>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</si>
  <si>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</si>
  <si>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</si>
  <si>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</si>
  <si>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</si>
  <si>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</si>
  <si>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</si>
  <si>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</si>
  <si>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</si>
  <si>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</si>
  <si>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</si>
  <si>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</si>
  <si>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</si>
  <si>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</si>
  <si>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</si>
  <si>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</si>
  <si>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</si>
  <si>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</si>
  <si>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</si>
  <si>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</si>
  <si>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</si>
  <si>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</si>
  <si>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</si>
  <si>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</si>
  <si>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</si>
  <si>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</si>
  <si>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</si>
  <si>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</si>
  <si>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</si>
  <si>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</si>
  <si>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</si>
  <si>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</si>
  <si>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</si>
  <si>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</si>
  <si>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</si>
  <si>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</si>
  <si>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</si>
  <si>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</si>
  <si>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</si>
  <si>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</si>
  <si>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</si>
  <si>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</si>
  <si>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</si>
  <si>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</si>
  <si>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</si>
  <si>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</si>
  <si>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</si>
  <si>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</si>
  <si>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</si>
  <si>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</si>
  <si>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</si>
  <si>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</si>
  <si>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</si>
  <si>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</si>
  <si>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</si>
  <si>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</si>
  <si>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</si>
  <si>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</si>
  <si>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</si>
  <si>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</si>
  <si>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</si>
  <si>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</si>
  <si>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</si>
  <si>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</si>
  <si>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</si>
  <si>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</si>
  <si>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</si>
  <si>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</si>
  <si>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</si>
  <si>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</si>
  <si>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</si>
  <si>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</si>
  <si>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</si>
  <si>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</si>
  <si>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</si>
  <si>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</si>
  <si>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</si>
  <si>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</si>
  <si>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</si>
  <si>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</si>
  <si>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</si>
  <si>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</si>
  <si>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</si>
  <si>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</si>
  <si>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</si>
  <si>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</si>
  <si>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</si>
  <si>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</si>
  <si>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</si>
  <si>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</si>
  <si>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</si>
  <si>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</si>
  <si>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</si>
  <si>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</si>
  <si>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</si>
  <si>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</si>
  <si>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</si>
  <si>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</si>
  <si>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</si>
  <si>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</si>
  <si>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</si>
  <si>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</si>
  <si>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</si>
  <si>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</si>
  <si>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</si>
  <si>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</si>
  <si>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</si>
  <si>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</si>
  <si>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</si>
  <si>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</si>
  <si>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</si>
  <si>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</si>
  <si>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</si>
  <si>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</si>
  <si>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</si>
  <si>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</si>
  <si>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</si>
  <si>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</si>
  <si>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</si>
  <si>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</si>
  <si>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</si>
  <si>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</si>
  <si>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</si>
  <si>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</si>
  <si>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</si>
  <si>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</si>
  <si>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</si>
  <si>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</si>
  <si>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</si>
  <si>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</si>
  <si>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</si>
  <si>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</si>
  <si>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</si>
  <si>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</si>
  <si>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</si>
  <si>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</si>
  <si>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</si>
  <si>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</si>
  <si>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</si>
  <si>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</si>
  <si>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</si>
  <si>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</si>
  <si>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</si>
  <si>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</si>
  <si>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</si>
  <si>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</si>
  <si>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</si>
  <si>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</si>
  <si>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</si>
  <si>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</si>
  <si>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</si>
  <si>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</si>
  <si>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</si>
  <si>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</si>
  <si>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</si>
  <si>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</si>
  <si>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</si>
  <si>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</si>
  <si>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</si>
  <si>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</si>
  <si>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</si>
  <si>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</si>
  <si>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</si>
  <si>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</si>
  <si>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</si>
  <si>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</si>
  <si>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</si>
  <si>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</si>
  <si>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</si>
  <si>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</si>
  <si>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</si>
  <si>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</si>
  <si>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</si>
  <si>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</si>
  <si>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</si>
  <si>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</si>
  <si>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</si>
  <si>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</si>
  <si>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</si>
  <si>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</si>
  <si>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</si>
  <si>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</si>
  <si>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</si>
  <si>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</si>
  <si>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</si>
  <si>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</si>
  <si>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</si>
  <si>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</si>
  <si>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</si>
  <si>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</si>
  <si>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</si>
  <si>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</si>
  <si>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</si>
  <si>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</si>
  <si>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</si>
  <si>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</si>
  <si>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</si>
  <si>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</si>
  <si>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</si>
  <si>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</si>
  <si>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</si>
  <si>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</si>
  <si>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</si>
  <si>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</si>
  <si>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</si>
  <si>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</si>
  <si>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</si>
  <si>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</si>
  <si>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</si>
  <si>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</si>
  <si>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</si>
  <si>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</si>
  <si>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</si>
  <si>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</si>
  <si>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</si>
  <si>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</si>
  <si>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</si>
  <si>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</si>
  <si>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</si>
  <si>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</si>
  <si>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</si>
  <si>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</si>
  <si>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</si>
  <si>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</si>
  <si>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</si>
  <si>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</si>
  <si>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</si>
  <si>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</si>
  <si>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</si>
  <si>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</si>
  <si>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</si>
  <si>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</si>
  <si>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</si>
  <si>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</si>
  <si>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</si>
  <si>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</si>
  <si>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</si>
  <si>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</si>
  <si>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</si>
  <si>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</si>
  <si>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</si>
  <si>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</si>
  <si>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</si>
  <si>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automation/Data/Results/Workbooks/LSIPs/WW_LSIP/WW_LSIP_Database.Main.xlsx</t>
  </si>
  <si>
    <t>LSIP</t>
  </si>
  <si>
    <t>34. West Midlands and Warwickshire</t>
  </si>
  <si>
    <t>LSIP name</t>
  </si>
  <si>
    <t>West Midlands and Warwickshire</t>
  </si>
  <si>
    <t>09 03 2023 10:33:29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</si>
</sst>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0.67079660252966633</c:v>
                </c:pt>
                <c:pt idx="2">
                  <c:v>3.0133057826814635</c:v>
                </c:pt>
                <c:pt idx="3">
                  <c:v>-0.46502544903779253</c:v>
                </c:pt>
                <c:pt idx="4">
                  <c:v>-0.31058626975739578</c:v>
                </c:pt>
                <c:pt idx="5">
                  <c:v>1.2084896108337073</c:v>
                </c:pt>
                <c:pt idx="7">
                  <c:v>-1.9079009194620911</c:v>
                </c:pt>
                <c:pt idx="8">
                  <c:v>-0.56224465771969045</c:v>
                </c:pt>
                <c:pt idx="9">
                  <c:v>2.0919970325883774</c:v>
                </c:pt>
                <c:pt idx="10">
                  <c:v>0.50816572378982183</c:v>
                </c:pt>
                <c:pt idx="11">
                  <c:v>3.4205462665587882</c:v>
                </c:pt>
                <c:pt idx="12">
                  <c:v>1.2455012730308246</c:v>
                </c:pt>
                <c:pt idx="13">
                  <c:v>2.7175189849704351</c:v>
                </c:pt>
                <c:pt idx="14">
                  <c:v>6.0140568029557917</c:v>
                </c:pt>
                <c:pt idx="15">
                  <c:v>1.1533922893889992</c:v>
                </c:pt>
                <c:pt idx="17">
                  <c:v>2.3159188254427754</c:v>
                </c:pt>
                <c:pt idx="18">
                  <c:v>0.96155575141314564</c:v>
                </c:pt>
                <c:pt idx="19">
                  <c:v>-0.55252338402113077</c:v>
                </c:pt>
                <c:pt idx="20">
                  <c:v>0.39213977342127393</c:v>
                </c:pt>
                <c:pt idx="22">
                  <c:v>2.5261555573286465</c:v>
                </c:pt>
                <c:pt idx="24">
                  <c:v>-1.3710319696500273</c:v>
                </c:pt>
                <c:pt idx="25">
                  <c:v>1.0772924300394227</c:v>
                </c:pt>
                <c:pt idx="26">
                  <c:v>-3.3165229820135145</c:v>
                </c:pt>
                <c:pt idx="27">
                  <c:v>-1.2596090891160761</c:v>
                </c:pt>
                <c:pt idx="29">
                  <c:v>-1.0366915993249792</c:v>
                </c:pt>
                <c:pt idx="30">
                  <c:v>-2.2251384269820984</c:v>
                </c:pt>
                <c:pt idx="31">
                  <c:v>10.001702677572833</c:v>
                </c:pt>
                <c:pt idx="32">
                  <c:v>-14.447612672336996</c:v>
                </c:pt>
                <c:pt idx="33">
                  <c:v>-5.186020176781037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0.43305687324404207</c:v>
                </c:pt>
                <c:pt idx="2">
                  <c:v>0.74787283806005966</c:v>
                </c:pt>
                <c:pt idx="3">
                  <c:v>0.63912021565626365</c:v>
                </c:pt>
                <c:pt idx="4">
                  <c:v>0.30070127453556417</c:v>
                </c:pt>
                <c:pt idx="5">
                  <c:v>0.64636723757096615</c:v>
                </c:pt>
                <c:pt idx="7">
                  <c:v>-0.1576145182042521</c:v>
                </c:pt>
                <c:pt idx="8">
                  <c:v>-0.18862060988127372</c:v>
                </c:pt>
                <c:pt idx="9">
                  <c:v>0.78411503531605753</c:v>
                </c:pt>
                <c:pt idx="10">
                  <c:v>0.5723364538025244</c:v>
                </c:pt>
                <c:pt idx="11">
                  <c:v>0.79520884993813379</c:v>
                </c:pt>
                <c:pt idx="12">
                  <c:v>-0.24210555025270253</c:v>
                </c:pt>
                <c:pt idx="13">
                  <c:v>0.73679205723151675</c:v>
                </c:pt>
                <c:pt idx="14">
                  <c:v>-1.1330003139964351E-2</c:v>
                </c:pt>
                <c:pt idx="15">
                  <c:v>0.45702659857527195</c:v>
                </c:pt>
                <c:pt idx="17">
                  <c:v>1.4640891378478571</c:v>
                </c:pt>
                <c:pt idx="18">
                  <c:v>0.91515862550395344</c:v>
                </c:pt>
                <c:pt idx="19">
                  <c:v>0.11803232502363148</c:v>
                </c:pt>
                <c:pt idx="20">
                  <c:v>0.62259390449304064</c:v>
                </c:pt>
                <c:pt idx="22">
                  <c:v>0.20151778097607931</c:v>
                </c:pt>
                <c:pt idx="24">
                  <c:v>-0.67880737575676253</c:v>
                </c:pt>
                <c:pt idx="25">
                  <c:v>-0.2924925361777686</c:v>
                </c:pt>
                <c:pt idx="26">
                  <c:v>-0.13669731965488818</c:v>
                </c:pt>
                <c:pt idx="27">
                  <c:v>-0.5875731871555101</c:v>
                </c:pt>
                <c:pt idx="29">
                  <c:v>0.38151611038583777</c:v>
                </c:pt>
                <c:pt idx="30">
                  <c:v>-0.40635657703106398</c:v>
                </c:pt>
                <c:pt idx="31">
                  <c:v>-5.222427766195592</c:v>
                </c:pt>
                <c:pt idx="32">
                  <c:v>0.41943573752132313</c:v>
                </c:pt>
                <c:pt idx="33">
                  <c:v>-1.7398797089962503E-2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16.119999999999969</c:v>
                </c:pt>
                <c:pt idx="1">
                  <c:v>11.81</c:v>
                </c:pt>
                <c:pt idx="2">
                  <c:v>13.84</c:v>
                </c:pt>
                <c:pt idx="3">
                  <c:v>9.4949999999999832</c:v>
                </c:pt>
                <c:pt idx="4">
                  <c:v>11.60000000000001</c:v>
                </c:pt>
                <c:pt idx="5">
                  <c:v>13.300999999999982</c:v>
                </c:pt>
                <c:pt idx="6">
                  <c:v>9.5689999999999902</c:v>
                </c:pt>
                <c:pt idx="7">
                  <c:v>8.5909999999999904</c:v>
                </c:pt>
                <c:pt idx="8">
                  <c:v>14.507999999999996</c:v>
                </c:pt>
                <c:pt idx="9">
                  <c:v>10.432</c:v>
                </c:pt>
                <c:pt idx="10">
                  <c:v>6.0960000000000143</c:v>
                </c:pt>
                <c:pt idx="11">
                  <c:v>6.1880000000000059</c:v>
                </c:pt>
                <c:pt idx="12">
                  <c:v>6.2739999999999982</c:v>
                </c:pt>
                <c:pt idx="13">
                  <c:v>6.3949999999999987</c:v>
                </c:pt>
                <c:pt idx="14">
                  <c:v>6.4849999999999941</c:v>
                </c:pt>
                <c:pt idx="15">
                  <c:v>6.4800000000000217</c:v>
                </c:pt>
                <c:pt idx="16">
                  <c:v>6.4809999999999857</c:v>
                </c:pt>
                <c:pt idx="17">
                  <c:v>6.4809999999999963</c:v>
                </c:pt>
                <c:pt idx="18">
                  <c:v>6.4770000000000083</c:v>
                </c:pt>
                <c:pt idx="19">
                  <c:v>6.4730000000000185</c:v>
                </c:pt>
                <c:pt idx="20">
                  <c:v>6.4790000000000036</c:v>
                </c:pt>
                <c:pt idx="21">
                  <c:v>6.4829999999999952</c:v>
                </c:pt>
                <c:pt idx="22">
                  <c:v>6.4870000000000054</c:v>
                </c:pt>
                <c:pt idx="23">
                  <c:v>6.4900000000000064</c:v>
                </c:pt>
                <c:pt idx="24" formatCode="#,##0.00">
                  <c:v>6.4910000000000023</c:v>
                </c:pt>
                <c:pt idx="25">
                  <c:v>6.4910000000000068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0.89499999999999813</c:v>
                </c:pt>
                <c:pt idx="1">
                  <c:v>1.1489999999999989</c:v>
                </c:pt>
                <c:pt idx="2">
                  <c:v>2.002000000000002</c:v>
                </c:pt>
                <c:pt idx="3">
                  <c:v>0.17799999999999985</c:v>
                </c:pt>
                <c:pt idx="4">
                  <c:v>9.2999999999999944E-2</c:v>
                </c:pt>
                <c:pt idx="5">
                  <c:v>0.58300000000000196</c:v>
                </c:pt>
                <c:pt idx="6">
                  <c:v>0.11000000000000017</c:v>
                </c:pt>
                <c:pt idx="7">
                  <c:v>0.25199999999999939</c:v>
                </c:pt>
                <c:pt idx="8">
                  <c:v>0.8409999999999983</c:v>
                </c:pt>
                <c:pt idx="9">
                  <c:v>0.8849999999999999</c:v>
                </c:pt>
                <c:pt idx="10">
                  <c:v>0.93900000000000183</c:v>
                </c:pt>
                <c:pt idx="11">
                  <c:v>0.86799999999999877</c:v>
                </c:pt>
                <c:pt idx="12">
                  <c:v>0.83900000000000241</c:v>
                </c:pt>
                <c:pt idx="13">
                  <c:v>0.78300000000000014</c:v>
                </c:pt>
                <c:pt idx="14">
                  <c:v>0.72900000000000142</c:v>
                </c:pt>
                <c:pt idx="15">
                  <c:v>0.68399999999999839</c:v>
                </c:pt>
                <c:pt idx="16">
                  <c:v>0.64799999999999958</c:v>
                </c:pt>
                <c:pt idx="17">
                  <c:v>0.61300000000000032</c:v>
                </c:pt>
                <c:pt idx="18">
                  <c:v>0.58099999999999918</c:v>
                </c:pt>
                <c:pt idx="19">
                  <c:v>0.55299999999999916</c:v>
                </c:pt>
                <c:pt idx="20">
                  <c:v>0.52699999999999958</c:v>
                </c:pt>
                <c:pt idx="21">
                  <c:v>0.502000000000001</c:v>
                </c:pt>
                <c:pt idx="22">
                  <c:v>0.47800000000000004</c:v>
                </c:pt>
                <c:pt idx="23">
                  <c:v>0.45700000000000129</c:v>
                </c:pt>
                <c:pt idx="24" formatCode="#,##0.00">
                  <c:v>0.43700000000000022</c:v>
                </c:pt>
                <c:pt idx="25">
                  <c:v>0.41999999999999971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9.6329999999999956</c:v>
                </c:pt>
                <c:pt idx="1">
                  <c:v>8.6890000000000054</c:v>
                </c:pt>
                <c:pt idx="2">
                  <c:v>8.7840000000000149</c:v>
                </c:pt>
                <c:pt idx="3">
                  <c:v>9.535000000000009</c:v>
                </c:pt>
                <c:pt idx="4">
                  <c:v>10.881999999999989</c:v>
                </c:pt>
                <c:pt idx="5">
                  <c:v>11.427000000000005</c:v>
                </c:pt>
                <c:pt idx="6">
                  <c:v>12.535999999999992</c:v>
                </c:pt>
                <c:pt idx="7">
                  <c:v>12.81000000000004</c:v>
                </c:pt>
                <c:pt idx="8">
                  <c:v>10.123000000000008</c:v>
                </c:pt>
                <c:pt idx="9">
                  <c:v>9.2440000000000051</c:v>
                </c:pt>
                <c:pt idx="10">
                  <c:v>10.210999999999999</c:v>
                </c:pt>
                <c:pt idx="11">
                  <c:v>10.054999999999987</c:v>
                </c:pt>
                <c:pt idx="12">
                  <c:v>9.8539999999999832</c:v>
                </c:pt>
                <c:pt idx="13">
                  <c:v>9.7989999999999799</c:v>
                </c:pt>
                <c:pt idx="14">
                  <c:v>9.7750000000000039</c:v>
                </c:pt>
                <c:pt idx="15">
                  <c:v>9.7549999999999724</c:v>
                </c:pt>
                <c:pt idx="16">
                  <c:v>9.7299999999999738</c:v>
                </c:pt>
                <c:pt idx="17">
                  <c:v>9.7109999999999808</c:v>
                </c:pt>
                <c:pt idx="18">
                  <c:v>9.6890000000000018</c:v>
                </c:pt>
                <c:pt idx="19">
                  <c:v>9.6709999999999692</c:v>
                </c:pt>
                <c:pt idx="20">
                  <c:v>9.6580000000000013</c:v>
                </c:pt>
                <c:pt idx="21">
                  <c:v>9.6470000000000145</c:v>
                </c:pt>
                <c:pt idx="22">
                  <c:v>9.6360000000000259</c:v>
                </c:pt>
                <c:pt idx="23">
                  <c:v>9.6249999999999751</c:v>
                </c:pt>
                <c:pt idx="24" formatCode="#,##0.00">
                  <c:v>9.6150000000000091</c:v>
                </c:pt>
                <c:pt idx="25">
                  <c:v>9.6060000000000159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9.2340000000000018</c:v>
                </c:pt>
                <c:pt idx="1">
                  <c:v>9.4610000000000074</c:v>
                </c:pt>
                <c:pt idx="2">
                  <c:v>10.053999999999998</c:v>
                </c:pt>
                <c:pt idx="3">
                  <c:v>9.2340000000000071</c:v>
                </c:pt>
                <c:pt idx="4">
                  <c:v>11.608000000000018</c:v>
                </c:pt>
                <c:pt idx="5">
                  <c:v>11.738999999999953</c:v>
                </c:pt>
                <c:pt idx="6">
                  <c:v>10.301000000000048</c:v>
                </c:pt>
                <c:pt idx="7">
                  <c:v>12.131999999999998</c:v>
                </c:pt>
                <c:pt idx="8">
                  <c:v>12.424999999999979</c:v>
                </c:pt>
                <c:pt idx="9">
                  <c:v>12.777999999999976</c:v>
                </c:pt>
                <c:pt idx="10">
                  <c:v>11.142999999999994</c:v>
                </c:pt>
                <c:pt idx="11">
                  <c:v>10.856999999999976</c:v>
                </c:pt>
                <c:pt idx="12">
                  <c:v>10.75799999999999</c:v>
                </c:pt>
                <c:pt idx="13">
                  <c:v>10.834000000000021</c:v>
                </c:pt>
                <c:pt idx="14">
                  <c:v>11.226000000000029</c:v>
                </c:pt>
                <c:pt idx="15">
                  <c:v>11.437999999999997</c:v>
                </c:pt>
                <c:pt idx="16">
                  <c:v>11.58300000000002</c:v>
                </c:pt>
                <c:pt idx="17">
                  <c:v>11.672999999999977</c:v>
                </c:pt>
                <c:pt idx="18">
                  <c:v>11.728000000000018</c:v>
                </c:pt>
                <c:pt idx="19">
                  <c:v>11.760000000000048</c:v>
                </c:pt>
                <c:pt idx="20">
                  <c:v>11.779000000000007</c:v>
                </c:pt>
                <c:pt idx="21">
                  <c:v>11.791000000000004</c:v>
                </c:pt>
                <c:pt idx="22">
                  <c:v>11.797000000000038</c:v>
                </c:pt>
                <c:pt idx="23">
                  <c:v>11.798999999999989</c:v>
                </c:pt>
                <c:pt idx="24" formatCode="#,##0.00">
                  <c:v>11.798999999999982</c:v>
                </c:pt>
                <c:pt idx="25">
                  <c:v>11.797999999999954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14.64499999999993</c:v>
                </c:pt>
                <c:pt idx="1">
                  <c:v>13.275000000000032</c:v>
                </c:pt>
                <c:pt idx="2">
                  <c:v>12.770999999999985</c:v>
                </c:pt>
                <c:pt idx="3">
                  <c:v>12.930000000000023</c:v>
                </c:pt>
                <c:pt idx="4">
                  <c:v>14.348999999999998</c:v>
                </c:pt>
                <c:pt idx="5">
                  <c:v>15.677999999999976</c:v>
                </c:pt>
                <c:pt idx="6">
                  <c:v>15.467999999999963</c:v>
                </c:pt>
                <c:pt idx="7">
                  <c:v>12.760999999999949</c:v>
                </c:pt>
                <c:pt idx="8">
                  <c:v>12.515999999999988</c:v>
                </c:pt>
                <c:pt idx="9">
                  <c:v>13.357999999999995</c:v>
                </c:pt>
                <c:pt idx="10">
                  <c:v>13.245000000000019</c:v>
                </c:pt>
                <c:pt idx="11">
                  <c:v>13.264000000000005</c:v>
                </c:pt>
                <c:pt idx="12">
                  <c:v>13.29199999999997</c:v>
                </c:pt>
                <c:pt idx="13">
                  <c:v>13.391999999999982</c:v>
                </c:pt>
                <c:pt idx="14">
                  <c:v>13.398000000000001</c:v>
                </c:pt>
                <c:pt idx="15">
                  <c:v>13.347000000000021</c:v>
                </c:pt>
                <c:pt idx="16">
                  <c:v>13.325999999999981</c:v>
                </c:pt>
                <c:pt idx="17">
                  <c:v>13.295000000000027</c:v>
                </c:pt>
                <c:pt idx="18">
                  <c:v>13.257999999999971</c:v>
                </c:pt>
                <c:pt idx="19">
                  <c:v>13.218999999999985</c:v>
                </c:pt>
                <c:pt idx="20">
                  <c:v>13.182000000000045</c:v>
                </c:pt>
                <c:pt idx="21">
                  <c:v>13.144000000000018</c:v>
                </c:pt>
                <c:pt idx="22">
                  <c:v>13.104999999999988</c:v>
                </c:pt>
                <c:pt idx="23">
                  <c:v>13.063999999999977</c:v>
                </c:pt>
                <c:pt idx="24" formatCode="#,##0.00">
                  <c:v>13.021000000000003</c:v>
                </c:pt>
                <c:pt idx="25">
                  <c:v>12.975999999999967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21.291000000000036</c:v>
                </c:pt>
                <c:pt idx="1">
                  <c:v>25.482999999999883</c:v>
                </c:pt>
                <c:pt idx="2">
                  <c:v>22.752000000000006</c:v>
                </c:pt>
                <c:pt idx="3">
                  <c:v>21.156999999999961</c:v>
                </c:pt>
                <c:pt idx="4">
                  <c:v>21.240999999999982</c:v>
                </c:pt>
                <c:pt idx="5">
                  <c:v>19.204999999999991</c:v>
                </c:pt>
                <c:pt idx="6">
                  <c:v>22.248999999999992</c:v>
                </c:pt>
                <c:pt idx="7">
                  <c:v>21.259000000000018</c:v>
                </c:pt>
                <c:pt idx="8">
                  <c:v>21.470000000000049</c:v>
                </c:pt>
                <c:pt idx="9">
                  <c:v>22.58800000000004</c:v>
                </c:pt>
                <c:pt idx="10">
                  <c:v>20.261999999999986</c:v>
                </c:pt>
                <c:pt idx="11">
                  <c:v>21.47000000000002</c:v>
                </c:pt>
                <c:pt idx="12">
                  <c:v>21.390000000000033</c:v>
                </c:pt>
                <c:pt idx="13">
                  <c:v>21.755999999999961</c:v>
                </c:pt>
                <c:pt idx="14">
                  <c:v>21.89699999999992</c:v>
                </c:pt>
                <c:pt idx="15">
                  <c:v>21.879000000000001</c:v>
                </c:pt>
                <c:pt idx="16">
                  <c:v>21.618999999999982</c:v>
                </c:pt>
                <c:pt idx="17">
                  <c:v>21.350999999999999</c:v>
                </c:pt>
                <c:pt idx="18">
                  <c:v>21.087000000000035</c:v>
                </c:pt>
                <c:pt idx="19">
                  <c:v>20.825999999999976</c:v>
                </c:pt>
                <c:pt idx="20">
                  <c:v>20.603999999999953</c:v>
                </c:pt>
                <c:pt idx="21">
                  <c:v>20.366999999999965</c:v>
                </c:pt>
                <c:pt idx="22">
                  <c:v>20.126000000000033</c:v>
                </c:pt>
                <c:pt idx="23">
                  <c:v>19.881999999999969</c:v>
                </c:pt>
                <c:pt idx="24" formatCode="#,##0.00">
                  <c:v>19.637000000000047</c:v>
                </c:pt>
                <c:pt idx="25">
                  <c:v>19.391000000000023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127.45999999999991</c:v>
                </c:pt>
                <c:pt idx="1">
                  <c:v>122.84400000000009</c:v>
                </c:pt>
                <c:pt idx="2">
                  <c:v>124.94500000000008</c:v>
                </c:pt>
                <c:pt idx="3">
                  <c:v>135.93900000000019</c:v>
                </c:pt>
                <c:pt idx="4">
                  <c:v>144.03200000000012</c:v>
                </c:pt>
                <c:pt idx="5">
                  <c:v>145.02799999999942</c:v>
                </c:pt>
                <c:pt idx="6">
                  <c:v>139.65299999999954</c:v>
                </c:pt>
                <c:pt idx="7">
                  <c:v>143.45100000000039</c:v>
                </c:pt>
                <c:pt idx="8">
                  <c:v>143.18199999999979</c:v>
                </c:pt>
                <c:pt idx="9">
                  <c:v>148.33699999999976</c:v>
                </c:pt>
                <c:pt idx="10">
                  <c:v>135.35499999999973</c:v>
                </c:pt>
                <c:pt idx="11">
                  <c:v>136.43300000000019</c:v>
                </c:pt>
                <c:pt idx="12">
                  <c:v>135.76800000000023</c:v>
                </c:pt>
                <c:pt idx="13">
                  <c:v>134.74399999999986</c:v>
                </c:pt>
                <c:pt idx="14">
                  <c:v>133.91100000000003</c:v>
                </c:pt>
                <c:pt idx="15">
                  <c:v>132.44299999999993</c:v>
                </c:pt>
                <c:pt idx="16">
                  <c:v>131.30999999999983</c:v>
                </c:pt>
                <c:pt idx="17">
                  <c:v>130.09899999999982</c:v>
                </c:pt>
                <c:pt idx="18">
                  <c:v>128.93300000000028</c:v>
                </c:pt>
                <c:pt idx="19">
                  <c:v>127.81700000000016</c:v>
                </c:pt>
                <c:pt idx="20">
                  <c:v>126.9019999999997</c:v>
                </c:pt>
                <c:pt idx="21">
                  <c:v>125.87899999999992</c:v>
                </c:pt>
                <c:pt idx="22">
                  <c:v>124.89800000000011</c:v>
                </c:pt>
                <c:pt idx="23">
                  <c:v>123.95599999999951</c:v>
                </c:pt>
                <c:pt idx="24" formatCode="#,##0.00">
                  <c:v>123.05499999999965</c:v>
                </c:pt>
                <c:pt idx="25">
                  <c:v>122.20899999999955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100.36199999999987</c:v>
                </c:pt>
                <c:pt idx="1">
                  <c:v>97.135999999999896</c:v>
                </c:pt>
                <c:pt idx="2">
                  <c:v>96.130000000000123</c:v>
                </c:pt>
                <c:pt idx="3">
                  <c:v>96.148999999999944</c:v>
                </c:pt>
                <c:pt idx="4">
                  <c:v>93.863999999999905</c:v>
                </c:pt>
                <c:pt idx="5">
                  <c:v>99.82500000000006</c:v>
                </c:pt>
                <c:pt idx="6">
                  <c:v>89.379999999999967</c:v>
                </c:pt>
                <c:pt idx="7">
                  <c:v>93.305000000000035</c:v>
                </c:pt>
                <c:pt idx="8">
                  <c:v>111.49099999999989</c:v>
                </c:pt>
                <c:pt idx="9">
                  <c:v>117.44599999999983</c:v>
                </c:pt>
                <c:pt idx="10">
                  <c:v>113.0869999999997</c:v>
                </c:pt>
                <c:pt idx="11">
                  <c:v>111.4379999999999</c:v>
                </c:pt>
                <c:pt idx="12">
                  <c:v>111.7669999999999</c:v>
                </c:pt>
                <c:pt idx="13">
                  <c:v>112.62299999999993</c:v>
                </c:pt>
                <c:pt idx="14">
                  <c:v>113.39299999999993</c:v>
                </c:pt>
                <c:pt idx="15">
                  <c:v>113.82100000000017</c:v>
                </c:pt>
                <c:pt idx="16">
                  <c:v>114.15200000000017</c:v>
                </c:pt>
                <c:pt idx="17">
                  <c:v>114.2759999999998</c:v>
                </c:pt>
                <c:pt idx="18">
                  <c:v>114.49999999999993</c:v>
                </c:pt>
                <c:pt idx="19">
                  <c:v>114.67099999999979</c:v>
                </c:pt>
                <c:pt idx="20">
                  <c:v>114.94899999999998</c:v>
                </c:pt>
                <c:pt idx="21">
                  <c:v>115.24299999999987</c:v>
                </c:pt>
                <c:pt idx="22">
                  <c:v>115.55500000000046</c:v>
                </c:pt>
                <c:pt idx="23">
                  <c:v>115.88099999999993</c:v>
                </c:pt>
                <c:pt idx="24" formatCode="#,##0.00">
                  <c:v>116.21500000000016</c:v>
                </c:pt>
                <c:pt idx="25">
                  <c:v>116.55399999999983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247.20799999999977</c:v>
                </c:pt>
                <c:pt idx="1">
                  <c:v>243.56899999999956</c:v>
                </c:pt>
                <c:pt idx="2">
                  <c:v>257.00900000000019</c:v>
                </c:pt>
                <c:pt idx="3">
                  <c:v>259.5270000000001</c:v>
                </c:pt>
                <c:pt idx="4">
                  <c:v>268.4900000000012</c:v>
                </c:pt>
                <c:pt idx="5">
                  <c:v>265.202</c:v>
                </c:pt>
                <c:pt idx="6">
                  <c:v>262.95999999999975</c:v>
                </c:pt>
                <c:pt idx="7">
                  <c:v>269.0299999999994</c:v>
                </c:pt>
                <c:pt idx="8">
                  <c:v>262.01500000000004</c:v>
                </c:pt>
                <c:pt idx="9">
                  <c:v>262.9139999999997</c:v>
                </c:pt>
                <c:pt idx="10">
                  <c:v>257.95600000000047</c:v>
                </c:pt>
                <c:pt idx="11">
                  <c:v>259.12500000000011</c:v>
                </c:pt>
                <c:pt idx="12">
                  <c:v>259.38899999999938</c:v>
                </c:pt>
                <c:pt idx="13">
                  <c:v>259.37200000000013</c:v>
                </c:pt>
                <c:pt idx="14">
                  <c:v>259.71100000000013</c:v>
                </c:pt>
                <c:pt idx="15">
                  <c:v>260.1479999999998</c:v>
                </c:pt>
                <c:pt idx="16">
                  <c:v>260.37599999999952</c:v>
                </c:pt>
                <c:pt idx="17">
                  <c:v>260.55799999999954</c:v>
                </c:pt>
                <c:pt idx="18">
                  <c:v>260.71699999999998</c:v>
                </c:pt>
                <c:pt idx="19">
                  <c:v>260.87300000000033</c:v>
                </c:pt>
                <c:pt idx="20">
                  <c:v>261.08700000000033</c:v>
                </c:pt>
                <c:pt idx="21">
                  <c:v>261.33299999999986</c:v>
                </c:pt>
                <c:pt idx="22">
                  <c:v>261.58499999999958</c:v>
                </c:pt>
                <c:pt idx="23">
                  <c:v>261.92099999999942</c:v>
                </c:pt>
                <c:pt idx="24" formatCode="#,##0.00">
                  <c:v>262.23900000000043</c:v>
                </c:pt>
                <c:pt idx="25">
                  <c:v>262.56099999999935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76.989999999999895</c:v>
                </c:pt>
                <c:pt idx="1">
                  <c:v>80.275999999999939</c:v>
                </c:pt>
                <c:pt idx="2">
                  <c:v>87.578000000000202</c:v>
                </c:pt>
                <c:pt idx="3">
                  <c:v>77.87</c:v>
                </c:pt>
                <c:pt idx="4">
                  <c:v>82.315999999999832</c:v>
                </c:pt>
                <c:pt idx="5">
                  <c:v>103.97599999999996</c:v>
                </c:pt>
                <c:pt idx="6">
                  <c:v>102.69200000000028</c:v>
                </c:pt>
                <c:pt idx="7">
                  <c:v>96.774000000000044</c:v>
                </c:pt>
                <c:pt idx="8">
                  <c:v>101.48799999999989</c:v>
                </c:pt>
                <c:pt idx="9">
                  <c:v>112.95499999999986</c:v>
                </c:pt>
                <c:pt idx="10">
                  <c:v>109.07199999999979</c:v>
                </c:pt>
                <c:pt idx="11">
                  <c:v>115.98100000000015</c:v>
                </c:pt>
                <c:pt idx="12">
                  <c:v>116.298</c:v>
                </c:pt>
                <c:pt idx="13">
                  <c:v>117.26400000000001</c:v>
                </c:pt>
                <c:pt idx="14">
                  <c:v>118.35299999999955</c:v>
                </c:pt>
                <c:pt idx="15">
                  <c:v>119.09599999999988</c:v>
                </c:pt>
                <c:pt idx="16">
                  <c:v>119.71199999999989</c:v>
                </c:pt>
                <c:pt idx="17">
                  <c:v>120.31100000000002</c:v>
                </c:pt>
                <c:pt idx="18">
                  <c:v>120.89300000000006</c:v>
                </c:pt>
                <c:pt idx="19">
                  <c:v>121.47900000000008</c:v>
                </c:pt>
                <c:pt idx="20">
                  <c:v>122.10299999999994</c:v>
                </c:pt>
                <c:pt idx="21">
                  <c:v>122.69399999999983</c:v>
                </c:pt>
                <c:pt idx="22">
                  <c:v>123.28499999999995</c:v>
                </c:pt>
                <c:pt idx="23">
                  <c:v>123.87100000000004</c:v>
                </c:pt>
                <c:pt idx="24" formatCode="#,##0.00">
                  <c:v>124.45399999999974</c:v>
                </c:pt>
                <c:pt idx="25">
                  <c:v>125.04300000000006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82.540999999999897</c:v>
                </c:pt>
                <c:pt idx="1">
                  <c:v>82.658000000000072</c:v>
                </c:pt>
                <c:pt idx="2">
                  <c:v>83.322000000000017</c:v>
                </c:pt>
                <c:pt idx="3">
                  <c:v>81.522000000000034</c:v>
                </c:pt>
                <c:pt idx="4">
                  <c:v>94.392000000000067</c:v>
                </c:pt>
                <c:pt idx="5">
                  <c:v>93.036999999999935</c:v>
                </c:pt>
                <c:pt idx="6">
                  <c:v>93.865000000000052</c:v>
                </c:pt>
                <c:pt idx="7">
                  <c:v>104.45699999999994</c:v>
                </c:pt>
                <c:pt idx="8">
                  <c:v>95.210999999999984</c:v>
                </c:pt>
                <c:pt idx="9">
                  <c:v>100.72400000000007</c:v>
                </c:pt>
                <c:pt idx="10">
                  <c:v>104.32099999999996</c:v>
                </c:pt>
                <c:pt idx="11">
                  <c:v>99.780000000000072</c:v>
                </c:pt>
                <c:pt idx="12">
                  <c:v>104.34599999999993</c:v>
                </c:pt>
                <c:pt idx="13">
                  <c:v>106.57699999999998</c:v>
                </c:pt>
                <c:pt idx="14">
                  <c:v>108.48200000000017</c:v>
                </c:pt>
                <c:pt idx="15">
                  <c:v>111.13400000000019</c:v>
                </c:pt>
                <c:pt idx="16">
                  <c:v>113.46499999999992</c:v>
                </c:pt>
                <c:pt idx="17">
                  <c:v>115.59800000000018</c:v>
                </c:pt>
                <c:pt idx="18">
                  <c:v>117.60300000000001</c:v>
                </c:pt>
                <c:pt idx="19">
                  <c:v>119.51600000000023</c:v>
                </c:pt>
                <c:pt idx="20">
                  <c:v>121.39399999999982</c:v>
                </c:pt>
                <c:pt idx="21">
                  <c:v>123.2170000000002</c:v>
                </c:pt>
                <c:pt idx="22">
                  <c:v>124.97400000000005</c:v>
                </c:pt>
                <c:pt idx="23">
                  <c:v>126.64399999999982</c:v>
                </c:pt>
                <c:pt idx="24" formatCode="#,##0.00">
                  <c:v>128.22400000000036</c:v>
                </c:pt>
                <c:pt idx="25">
                  <c:v>129.73500000000007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9.4479999999999986</c:v>
                </c:pt>
                <c:pt idx="1">
                  <c:v>5.6779999999999973</c:v>
                </c:pt>
                <c:pt idx="2">
                  <c:v>5.5199999999999907</c:v>
                </c:pt>
                <c:pt idx="3">
                  <c:v>6.2300000000000022</c:v>
                </c:pt>
                <c:pt idx="4">
                  <c:v>9.4320000000000004</c:v>
                </c:pt>
                <c:pt idx="5">
                  <c:v>7.0360000000000023</c:v>
                </c:pt>
                <c:pt idx="6">
                  <c:v>5.9149999999999983</c:v>
                </c:pt>
                <c:pt idx="7">
                  <c:v>7.8079999999999909</c:v>
                </c:pt>
                <c:pt idx="8">
                  <c:v>5.9210000000000029</c:v>
                </c:pt>
                <c:pt idx="9">
                  <c:v>8.1349999999999962</c:v>
                </c:pt>
                <c:pt idx="10">
                  <c:v>9.4220000000000095</c:v>
                </c:pt>
                <c:pt idx="11">
                  <c:v>9.3279999999999959</c:v>
                </c:pt>
                <c:pt idx="12">
                  <c:v>9.30099999999997</c:v>
                </c:pt>
                <c:pt idx="13">
                  <c:v>9.2680000000000096</c:v>
                </c:pt>
                <c:pt idx="14">
                  <c:v>9.251000000000003</c:v>
                </c:pt>
                <c:pt idx="15">
                  <c:v>9.2770000000000046</c:v>
                </c:pt>
                <c:pt idx="16">
                  <c:v>9.2909999999999862</c:v>
                </c:pt>
                <c:pt idx="17">
                  <c:v>9.3050000000000033</c:v>
                </c:pt>
                <c:pt idx="18">
                  <c:v>9.3189999999999937</c:v>
                </c:pt>
                <c:pt idx="19">
                  <c:v>9.332999999999986</c:v>
                </c:pt>
                <c:pt idx="20">
                  <c:v>9.3449999999999953</c:v>
                </c:pt>
                <c:pt idx="21">
                  <c:v>9.3570000000000153</c:v>
                </c:pt>
                <c:pt idx="22">
                  <c:v>9.3690000000000317</c:v>
                </c:pt>
                <c:pt idx="23">
                  <c:v>9.3819999999999943</c:v>
                </c:pt>
                <c:pt idx="24" formatCode="#,##0.00">
                  <c:v>9.3940000000000161</c:v>
                </c:pt>
                <c:pt idx="25">
                  <c:v>9.4059999999999917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37.207000000000086</c:v>
                </c:pt>
                <c:pt idx="1">
                  <c:v>35.601000000000035</c:v>
                </c:pt>
                <c:pt idx="2">
                  <c:v>32.899000000000058</c:v>
                </c:pt>
                <c:pt idx="3">
                  <c:v>35.172999999999959</c:v>
                </c:pt>
                <c:pt idx="4">
                  <c:v>34.887000000000015</c:v>
                </c:pt>
                <c:pt idx="5">
                  <c:v>37.646999999999935</c:v>
                </c:pt>
                <c:pt idx="6">
                  <c:v>40.574999999999932</c:v>
                </c:pt>
                <c:pt idx="7">
                  <c:v>39.409000000000013</c:v>
                </c:pt>
                <c:pt idx="8">
                  <c:v>41.546000000000205</c:v>
                </c:pt>
                <c:pt idx="9">
                  <c:v>38.947999999999986</c:v>
                </c:pt>
                <c:pt idx="10">
                  <c:v>43.047999999999973</c:v>
                </c:pt>
                <c:pt idx="11">
                  <c:v>43.970000000000034</c:v>
                </c:pt>
                <c:pt idx="12">
                  <c:v>44.218999999999944</c:v>
                </c:pt>
                <c:pt idx="13">
                  <c:v>44.845000000000056</c:v>
                </c:pt>
                <c:pt idx="14">
                  <c:v>45.308000000000185</c:v>
                </c:pt>
                <c:pt idx="15">
                  <c:v>45.668999999999876</c:v>
                </c:pt>
                <c:pt idx="16">
                  <c:v>45.992999999999867</c:v>
                </c:pt>
                <c:pt idx="17">
                  <c:v>46.255999999999979</c:v>
                </c:pt>
                <c:pt idx="18">
                  <c:v>46.496000000000038</c:v>
                </c:pt>
                <c:pt idx="19">
                  <c:v>46.732000000000077</c:v>
                </c:pt>
                <c:pt idx="20">
                  <c:v>46.985999999999834</c:v>
                </c:pt>
                <c:pt idx="21">
                  <c:v>47.23100000000008</c:v>
                </c:pt>
                <c:pt idx="22">
                  <c:v>47.465999999999852</c:v>
                </c:pt>
                <c:pt idx="23">
                  <c:v>47.683000000000035</c:v>
                </c:pt>
                <c:pt idx="24" formatCode="#,##0.00">
                  <c:v>47.880000000000088</c:v>
                </c:pt>
                <c:pt idx="25">
                  <c:v>48.059000000000019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56.608000000000104</c:v>
                </c:pt>
                <c:pt idx="1">
                  <c:v>54.802000000000085</c:v>
                </c:pt>
                <c:pt idx="2">
                  <c:v>49.592000000000034</c:v>
                </c:pt>
                <c:pt idx="3">
                  <c:v>54.521999999999984</c:v>
                </c:pt>
                <c:pt idx="4">
                  <c:v>48.30499999999995</c:v>
                </c:pt>
                <c:pt idx="5">
                  <c:v>49.228000000000122</c:v>
                </c:pt>
                <c:pt idx="6">
                  <c:v>46.174000000000063</c:v>
                </c:pt>
                <c:pt idx="7">
                  <c:v>48.950000000000017</c:v>
                </c:pt>
                <c:pt idx="8">
                  <c:v>49.584000000000117</c:v>
                </c:pt>
                <c:pt idx="9">
                  <c:v>51.731000000000044</c:v>
                </c:pt>
                <c:pt idx="10">
                  <c:v>52.370999999999995</c:v>
                </c:pt>
                <c:pt idx="11">
                  <c:v>53.254999999999995</c:v>
                </c:pt>
                <c:pt idx="12">
                  <c:v>53.077999999999861</c:v>
                </c:pt>
                <c:pt idx="13">
                  <c:v>52.866000000000078</c:v>
                </c:pt>
                <c:pt idx="14">
                  <c:v>52.566000000000017</c:v>
                </c:pt>
                <c:pt idx="15">
                  <c:v>52.349000000000004</c:v>
                </c:pt>
                <c:pt idx="16">
                  <c:v>52.185999999999964</c:v>
                </c:pt>
                <c:pt idx="17">
                  <c:v>52.015999999999941</c:v>
                </c:pt>
                <c:pt idx="18">
                  <c:v>51.84300000000011</c:v>
                </c:pt>
                <c:pt idx="19">
                  <c:v>51.666999999999938</c:v>
                </c:pt>
                <c:pt idx="20">
                  <c:v>51.497999999999927</c:v>
                </c:pt>
                <c:pt idx="21">
                  <c:v>51.29800000000003</c:v>
                </c:pt>
                <c:pt idx="22">
                  <c:v>51.098999999999961</c:v>
                </c:pt>
                <c:pt idx="23">
                  <c:v>50.898999999999944</c:v>
                </c:pt>
                <c:pt idx="24" formatCode="#,##0.00">
                  <c:v>50.699000000000019</c:v>
                </c:pt>
                <c:pt idx="25">
                  <c:v>50.501000000000069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17.624000000000013</c:v>
                </c:pt>
                <c:pt idx="1">
                  <c:v>19.346000000000007</c:v>
                </c:pt>
                <c:pt idx="2">
                  <c:v>22.078000000000014</c:v>
                </c:pt>
                <c:pt idx="3">
                  <c:v>23.512</c:v>
                </c:pt>
                <c:pt idx="4">
                  <c:v>26.595999999999979</c:v>
                </c:pt>
                <c:pt idx="5">
                  <c:v>26.242999999999988</c:v>
                </c:pt>
                <c:pt idx="6">
                  <c:v>28.531000000000002</c:v>
                </c:pt>
                <c:pt idx="7">
                  <c:v>30.475000000000019</c:v>
                </c:pt>
                <c:pt idx="8">
                  <c:v>29.810000000000006</c:v>
                </c:pt>
                <c:pt idx="9">
                  <c:v>30.836000000000041</c:v>
                </c:pt>
                <c:pt idx="10">
                  <c:v>31.048999999999943</c:v>
                </c:pt>
                <c:pt idx="11">
                  <c:v>30.968999999999973</c:v>
                </c:pt>
                <c:pt idx="12">
                  <c:v>30.811000000000039</c:v>
                </c:pt>
                <c:pt idx="13">
                  <c:v>30.836999999999939</c:v>
                </c:pt>
                <c:pt idx="14">
                  <c:v>31.073000000000075</c:v>
                </c:pt>
                <c:pt idx="15">
                  <c:v>31.31299999999997</c:v>
                </c:pt>
                <c:pt idx="16">
                  <c:v>31.623000000000047</c:v>
                </c:pt>
                <c:pt idx="17">
                  <c:v>31.968</c:v>
                </c:pt>
                <c:pt idx="18">
                  <c:v>32.331999999999951</c:v>
                </c:pt>
                <c:pt idx="19">
                  <c:v>32.704999999999984</c:v>
                </c:pt>
                <c:pt idx="20">
                  <c:v>33.081999999999958</c:v>
                </c:pt>
                <c:pt idx="21">
                  <c:v>33.462000000000018</c:v>
                </c:pt>
                <c:pt idx="22">
                  <c:v>33.842999999999989</c:v>
                </c:pt>
                <c:pt idx="23">
                  <c:v>34.221000000000053</c:v>
                </c:pt>
                <c:pt idx="24" formatCode="#,##0.00">
                  <c:v>34.595999999999968</c:v>
                </c:pt>
                <c:pt idx="25">
                  <c:v>34.966000000000022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83.159000000000063</c:v>
                </c:pt>
                <c:pt idx="1">
                  <c:v>103.75599999999996</c:v>
                </c:pt>
                <c:pt idx="2">
                  <c:v>98.768999999999764</c:v>
                </c:pt>
                <c:pt idx="3">
                  <c:v>107.62500000000007</c:v>
                </c:pt>
                <c:pt idx="4">
                  <c:v>124.3129999999996</c:v>
                </c:pt>
                <c:pt idx="5">
                  <c:v>133.90299999999982</c:v>
                </c:pt>
                <c:pt idx="6">
                  <c:v>123.61500000000019</c:v>
                </c:pt>
                <c:pt idx="7">
                  <c:v>128.63499999999974</c:v>
                </c:pt>
                <c:pt idx="8">
                  <c:v>142.79000000000016</c:v>
                </c:pt>
                <c:pt idx="9">
                  <c:v>136.59499999999986</c:v>
                </c:pt>
                <c:pt idx="10">
                  <c:v>137.3399999999998</c:v>
                </c:pt>
                <c:pt idx="11">
                  <c:v>138.84399999999985</c:v>
                </c:pt>
                <c:pt idx="12">
                  <c:v>139.46700000000021</c:v>
                </c:pt>
                <c:pt idx="13">
                  <c:v>140.32899999999998</c:v>
                </c:pt>
                <c:pt idx="14">
                  <c:v>141.25199999999987</c:v>
                </c:pt>
                <c:pt idx="15">
                  <c:v>141.9820000000002</c:v>
                </c:pt>
                <c:pt idx="16">
                  <c:v>142.6419999999998</c:v>
                </c:pt>
                <c:pt idx="17">
                  <c:v>143.3369999999999</c:v>
                </c:pt>
                <c:pt idx="18">
                  <c:v>144.06099999999981</c:v>
                </c:pt>
                <c:pt idx="19">
                  <c:v>144.82000000000028</c:v>
                </c:pt>
                <c:pt idx="20">
                  <c:v>145.63599999999994</c:v>
                </c:pt>
                <c:pt idx="21">
                  <c:v>146.4310000000001</c:v>
                </c:pt>
                <c:pt idx="22">
                  <c:v>147.22899999999987</c:v>
                </c:pt>
                <c:pt idx="23">
                  <c:v>148.02600000000038</c:v>
                </c:pt>
                <c:pt idx="24" formatCode="#,##0.00">
                  <c:v>148.82099999999943</c:v>
                </c:pt>
                <c:pt idx="25">
                  <c:v>149.61500000000049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117.95699999999981</c:v>
                </c:pt>
                <c:pt idx="1">
                  <c:v>129.88600000000025</c:v>
                </c:pt>
                <c:pt idx="2">
                  <c:v>142.26500000000027</c:v>
                </c:pt>
                <c:pt idx="3">
                  <c:v>131.85499999999999</c:v>
                </c:pt>
                <c:pt idx="4">
                  <c:v>139.03900000000033</c:v>
                </c:pt>
                <c:pt idx="5">
                  <c:v>139.92999999999998</c:v>
                </c:pt>
                <c:pt idx="6">
                  <c:v>153.17999999999981</c:v>
                </c:pt>
                <c:pt idx="7">
                  <c:v>153.43499999999983</c:v>
                </c:pt>
                <c:pt idx="8">
                  <c:v>176.20099999999971</c:v>
                </c:pt>
                <c:pt idx="9">
                  <c:v>167.68100000000015</c:v>
                </c:pt>
                <c:pt idx="10">
                  <c:v>155.19200000000021</c:v>
                </c:pt>
                <c:pt idx="11">
                  <c:v>157.72499999999971</c:v>
                </c:pt>
                <c:pt idx="12">
                  <c:v>160.65599999999944</c:v>
                </c:pt>
                <c:pt idx="13">
                  <c:v>162.53600000000046</c:v>
                </c:pt>
                <c:pt idx="14">
                  <c:v>163.72099999999998</c:v>
                </c:pt>
                <c:pt idx="15">
                  <c:v>164.61600000000016</c:v>
                </c:pt>
                <c:pt idx="16">
                  <c:v>165.63399999999976</c:v>
                </c:pt>
                <c:pt idx="17">
                  <c:v>166.63400000000036</c:v>
                </c:pt>
                <c:pt idx="18">
                  <c:v>167.62199999999996</c:v>
                </c:pt>
                <c:pt idx="19">
                  <c:v>168.60800000000006</c:v>
                </c:pt>
                <c:pt idx="20">
                  <c:v>169.62400000000019</c:v>
                </c:pt>
                <c:pt idx="21">
                  <c:v>170.59699999999992</c:v>
                </c:pt>
                <c:pt idx="22">
                  <c:v>171.56899999999979</c:v>
                </c:pt>
                <c:pt idx="23">
                  <c:v>172.54000000000019</c:v>
                </c:pt>
                <c:pt idx="24" formatCode="#,##0.00">
                  <c:v>173.50999999999982</c:v>
                </c:pt>
                <c:pt idx="25">
                  <c:v>174.48199999999969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34.913999999999952</c:v>
                </c:pt>
                <c:pt idx="1">
                  <c:v>30.278000000000045</c:v>
                </c:pt>
                <c:pt idx="2">
                  <c:v>34.463000000000029</c:v>
                </c:pt>
                <c:pt idx="3">
                  <c:v>35.469000000000008</c:v>
                </c:pt>
                <c:pt idx="4">
                  <c:v>37.335999999999999</c:v>
                </c:pt>
                <c:pt idx="5">
                  <c:v>41.442000000000021</c:v>
                </c:pt>
                <c:pt idx="6">
                  <c:v>36.308000000000071</c:v>
                </c:pt>
                <c:pt idx="7">
                  <c:v>35.693000000000069</c:v>
                </c:pt>
                <c:pt idx="8">
                  <c:v>31.73400000000002</c:v>
                </c:pt>
                <c:pt idx="9">
                  <c:v>41.585999999999949</c:v>
                </c:pt>
                <c:pt idx="10">
                  <c:v>40.289999999999935</c:v>
                </c:pt>
                <c:pt idx="11">
                  <c:v>39.612999999999964</c:v>
                </c:pt>
                <c:pt idx="12">
                  <c:v>37.246999999999922</c:v>
                </c:pt>
                <c:pt idx="13">
                  <c:v>36.588000000000058</c:v>
                </c:pt>
                <c:pt idx="14">
                  <c:v>36.952999999999989</c:v>
                </c:pt>
                <c:pt idx="15">
                  <c:v>37.156000000000084</c:v>
                </c:pt>
                <c:pt idx="16">
                  <c:v>37.390000000000015</c:v>
                </c:pt>
                <c:pt idx="17">
                  <c:v>37.613000000000063</c:v>
                </c:pt>
                <c:pt idx="18">
                  <c:v>37.797000000000075</c:v>
                </c:pt>
                <c:pt idx="19">
                  <c:v>37.963000000000044</c:v>
                </c:pt>
                <c:pt idx="20">
                  <c:v>38.144999999999989</c:v>
                </c:pt>
                <c:pt idx="21">
                  <c:v>38.344000000000037</c:v>
                </c:pt>
                <c:pt idx="22">
                  <c:v>38.553000000000004</c:v>
                </c:pt>
                <c:pt idx="23">
                  <c:v>38.762000000000015</c:v>
                </c:pt>
                <c:pt idx="24" formatCode="#,##0.00">
                  <c:v>38.966000000000086</c:v>
                </c:pt>
                <c:pt idx="25">
                  <c:v>39.164999999999971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38.460999999999956</c:v>
                </c:pt>
                <c:pt idx="1">
                  <c:v>42.880999999999986</c:v>
                </c:pt>
                <c:pt idx="2">
                  <c:v>39.495999999999988</c:v>
                </c:pt>
                <c:pt idx="3">
                  <c:v>43.203000000000067</c:v>
                </c:pt>
                <c:pt idx="4">
                  <c:v>43.167000000000051</c:v>
                </c:pt>
                <c:pt idx="5">
                  <c:v>50.29200000000008</c:v>
                </c:pt>
                <c:pt idx="6">
                  <c:v>56.160000000000046</c:v>
                </c:pt>
                <c:pt idx="7">
                  <c:v>56.600000000000009</c:v>
                </c:pt>
                <c:pt idx="8">
                  <c:v>58.164999999999885</c:v>
                </c:pt>
                <c:pt idx="9">
                  <c:v>47.886000000000067</c:v>
                </c:pt>
                <c:pt idx="10">
                  <c:v>45.674000000000014</c:v>
                </c:pt>
                <c:pt idx="11">
                  <c:v>45.024000000000022</c:v>
                </c:pt>
                <c:pt idx="12">
                  <c:v>44.580000000000013</c:v>
                </c:pt>
                <c:pt idx="13">
                  <c:v>44.60899999999998</c:v>
                </c:pt>
                <c:pt idx="14">
                  <c:v>44.677000000000113</c:v>
                </c:pt>
                <c:pt idx="15">
                  <c:v>44.633000000000024</c:v>
                </c:pt>
                <c:pt idx="16">
                  <c:v>44.570000000000086</c:v>
                </c:pt>
                <c:pt idx="17">
                  <c:v>44.513000000000034</c:v>
                </c:pt>
                <c:pt idx="18">
                  <c:v>44.468999999999994</c:v>
                </c:pt>
                <c:pt idx="19">
                  <c:v>44.442999999999984</c:v>
                </c:pt>
                <c:pt idx="20">
                  <c:v>44.441000000000066</c:v>
                </c:pt>
                <c:pt idx="21">
                  <c:v>44.454000000000036</c:v>
                </c:pt>
                <c:pt idx="22">
                  <c:v>44.479000000000006</c:v>
                </c:pt>
                <c:pt idx="23">
                  <c:v>44.511000000000074</c:v>
                </c:pt>
                <c:pt idx="24" formatCode="#,##0.00">
                  <c:v>44.553000000000019</c:v>
                </c:pt>
                <c:pt idx="25">
                  <c:v>44.605999999999966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65.932999999999879</c:v>
                </c:pt>
                <c:pt idx="1">
                  <c:v>72.672000000000097</c:v>
                </c:pt>
                <c:pt idx="2">
                  <c:v>71.514000000000166</c:v>
                </c:pt>
                <c:pt idx="3">
                  <c:v>72.361999999999924</c:v>
                </c:pt>
                <c:pt idx="4">
                  <c:v>69.401999999999902</c:v>
                </c:pt>
                <c:pt idx="5">
                  <c:v>64.665999999999954</c:v>
                </c:pt>
                <c:pt idx="6">
                  <c:v>63.011000000000074</c:v>
                </c:pt>
                <c:pt idx="7">
                  <c:v>64.57399999999997</c:v>
                </c:pt>
                <c:pt idx="8">
                  <c:v>64.690999999999903</c:v>
                </c:pt>
                <c:pt idx="9">
                  <c:v>64.274000000000029</c:v>
                </c:pt>
                <c:pt idx="10">
                  <c:v>63.668000000000013</c:v>
                </c:pt>
                <c:pt idx="11">
                  <c:v>61.977999999999938</c:v>
                </c:pt>
                <c:pt idx="12">
                  <c:v>62.640000000000072</c:v>
                </c:pt>
                <c:pt idx="13">
                  <c:v>63.074999999999882</c:v>
                </c:pt>
                <c:pt idx="14">
                  <c:v>63.612999999999985</c:v>
                </c:pt>
                <c:pt idx="15">
                  <c:v>63.933999999999862</c:v>
                </c:pt>
                <c:pt idx="16">
                  <c:v>64.183999999999955</c:v>
                </c:pt>
                <c:pt idx="17">
                  <c:v>64.443000000000282</c:v>
                </c:pt>
                <c:pt idx="18">
                  <c:v>64.70299999999996</c:v>
                </c:pt>
                <c:pt idx="19">
                  <c:v>64.963999999999984</c:v>
                </c:pt>
                <c:pt idx="20">
                  <c:v>65.225999999999985</c:v>
                </c:pt>
                <c:pt idx="21">
                  <c:v>65.50100000000009</c:v>
                </c:pt>
                <c:pt idx="22">
                  <c:v>65.778999999999954</c:v>
                </c:pt>
                <c:pt idx="23">
                  <c:v>66.055000000000319</c:v>
                </c:pt>
                <c:pt idx="24" formatCode="#,##0.00">
                  <c:v>66.327999999999804</c:v>
                </c:pt>
                <c:pt idx="25">
                  <c:v>66.600999999999942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164.80700000000007</c:v>
                </c:pt>
                <c:pt idx="1">
                  <c:v>157.98300000000023</c:v>
                </c:pt>
                <c:pt idx="2">
                  <c:v>150.17300000000009</c:v>
                </c:pt>
                <c:pt idx="3">
                  <c:v>157.24100000000016</c:v>
                </c:pt>
                <c:pt idx="4">
                  <c:v>156.81699999999989</c:v>
                </c:pt>
                <c:pt idx="5">
                  <c:v>161.57300000000006</c:v>
                </c:pt>
                <c:pt idx="6">
                  <c:v>164.8390000000002</c:v>
                </c:pt>
                <c:pt idx="7">
                  <c:v>166.10200000000029</c:v>
                </c:pt>
                <c:pt idx="8">
                  <c:v>160.15299999999988</c:v>
                </c:pt>
                <c:pt idx="9">
                  <c:v>155.39700000000013</c:v>
                </c:pt>
                <c:pt idx="10">
                  <c:v>157.85099999999989</c:v>
                </c:pt>
                <c:pt idx="11">
                  <c:v>158.46699999999976</c:v>
                </c:pt>
                <c:pt idx="12">
                  <c:v>159.16100000000017</c:v>
                </c:pt>
                <c:pt idx="13">
                  <c:v>160.15900000000016</c:v>
                </c:pt>
                <c:pt idx="14">
                  <c:v>161.30699999999979</c:v>
                </c:pt>
                <c:pt idx="15">
                  <c:v>162.50199999999992</c:v>
                </c:pt>
                <c:pt idx="16">
                  <c:v>163.40600000000006</c:v>
                </c:pt>
                <c:pt idx="17">
                  <c:v>164.34999999999991</c:v>
                </c:pt>
                <c:pt idx="18">
                  <c:v>165.32699999999994</c:v>
                </c:pt>
                <c:pt idx="19">
                  <c:v>166.35899999999995</c:v>
                </c:pt>
                <c:pt idx="20">
                  <c:v>167.54900000000023</c:v>
                </c:pt>
                <c:pt idx="21">
                  <c:v>168.75599999999994</c:v>
                </c:pt>
                <c:pt idx="22">
                  <c:v>169.9790000000001</c:v>
                </c:pt>
                <c:pt idx="23">
                  <c:v>171.208</c:v>
                </c:pt>
                <c:pt idx="24" formatCode="#,##0.00">
                  <c:v>172.43900000000011</c:v>
                </c:pt>
                <c:pt idx="25">
                  <c:v>173.67999999999972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190.64100000000064</c:v>
                </c:pt>
                <c:pt idx="1">
                  <c:v>200.17899999999989</c:v>
                </c:pt>
                <c:pt idx="2">
                  <c:v>204.82300000000032</c:v>
                </c:pt>
                <c:pt idx="3">
                  <c:v>203.31500000000008</c:v>
                </c:pt>
                <c:pt idx="4">
                  <c:v>212.09999999999997</c:v>
                </c:pt>
                <c:pt idx="5">
                  <c:v>190.8350000000006</c:v>
                </c:pt>
                <c:pt idx="6">
                  <c:v>217.90399999999994</c:v>
                </c:pt>
                <c:pt idx="7">
                  <c:v>225.62100000000001</c:v>
                </c:pt>
                <c:pt idx="8">
                  <c:v>218.63700000000051</c:v>
                </c:pt>
                <c:pt idx="9">
                  <c:v>224.5849999999997</c:v>
                </c:pt>
                <c:pt idx="10">
                  <c:v>221.3730000000001</c:v>
                </c:pt>
                <c:pt idx="11">
                  <c:v>224.97599999999986</c:v>
                </c:pt>
                <c:pt idx="12">
                  <c:v>227.6089999999999</c:v>
                </c:pt>
                <c:pt idx="13">
                  <c:v>229.84300000000007</c:v>
                </c:pt>
                <c:pt idx="14">
                  <c:v>232.56099999999986</c:v>
                </c:pt>
                <c:pt idx="15">
                  <c:v>234.50800000000024</c:v>
                </c:pt>
                <c:pt idx="16">
                  <c:v>235.9980000000001</c:v>
                </c:pt>
                <c:pt idx="17">
                  <c:v>237.35999999999984</c:v>
                </c:pt>
                <c:pt idx="18">
                  <c:v>238.67200000000039</c:v>
                </c:pt>
                <c:pt idx="19">
                  <c:v>239.9670000000001</c:v>
                </c:pt>
                <c:pt idx="20">
                  <c:v>241.24099999999996</c:v>
                </c:pt>
                <c:pt idx="21">
                  <c:v>242.50299999999996</c:v>
                </c:pt>
                <c:pt idx="22">
                  <c:v>243.75500000000011</c:v>
                </c:pt>
                <c:pt idx="23">
                  <c:v>245.00999999999991</c:v>
                </c:pt>
                <c:pt idx="24" formatCode="#,##0.00">
                  <c:v>246.27199999999999</c:v>
                </c:pt>
                <c:pt idx="25">
                  <c:v>247.54999999999993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35.881999999999962</c:v>
                </c:pt>
                <c:pt idx="1">
                  <c:v>31.109000000000009</c:v>
                </c:pt>
                <c:pt idx="2">
                  <c:v>34.680000000000021</c:v>
                </c:pt>
                <c:pt idx="3">
                  <c:v>28.442</c:v>
                </c:pt>
                <c:pt idx="4">
                  <c:v>34.183000000000021</c:v>
                </c:pt>
                <c:pt idx="5">
                  <c:v>37.04999999999994</c:v>
                </c:pt>
                <c:pt idx="6">
                  <c:v>32.516000000000034</c:v>
                </c:pt>
                <c:pt idx="7">
                  <c:v>33.785000000000025</c:v>
                </c:pt>
                <c:pt idx="8">
                  <c:v>37.896999999999977</c:v>
                </c:pt>
                <c:pt idx="9">
                  <c:v>33.338999999999984</c:v>
                </c:pt>
                <c:pt idx="10">
                  <c:v>28.38900000000001</c:v>
                </c:pt>
                <c:pt idx="11">
                  <c:v>27.967999999999968</c:v>
                </c:pt>
                <c:pt idx="12">
                  <c:v>27.724999999999973</c:v>
                </c:pt>
                <c:pt idx="13">
                  <c:v>27.811</c:v>
                </c:pt>
                <c:pt idx="14">
                  <c:v>28.215000000000025</c:v>
                </c:pt>
                <c:pt idx="15">
                  <c:v>28.356999999999992</c:v>
                </c:pt>
                <c:pt idx="16">
                  <c:v>28.441999999999979</c:v>
                </c:pt>
                <c:pt idx="17">
                  <c:v>28.477999999999955</c:v>
                </c:pt>
                <c:pt idx="18">
                  <c:v>28.47500000000003</c:v>
                </c:pt>
                <c:pt idx="19">
                  <c:v>28.457000000000036</c:v>
                </c:pt>
                <c:pt idx="20">
                  <c:v>28.443000000000012</c:v>
                </c:pt>
                <c:pt idx="21">
                  <c:v>28.423000000000016</c:v>
                </c:pt>
                <c:pt idx="22">
                  <c:v>28.398000000000067</c:v>
                </c:pt>
                <c:pt idx="23">
                  <c:v>28.37099999999997</c:v>
                </c:pt>
                <c:pt idx="24">
                  <c:v>28.341999999999995</c:v>
                </c:pt>
                <c:pt idx="25">
                  <c:v>28.314999999999976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163.39599999999987</c:v>
                </c:pt>
                <c:pt idx="1">
                  <c:v>161.602</c:v>
                </c:pt>
                <c:pt idx="2">
                  <c:v>160.46800000000007</c:v>
                </c:pt>
                <c:pt idx="3">
                  <c:v>170.02600000000018</c:v>
                </c:pt>
                <c:pt idx="4">
                  <c:v>179.6220000000001</c:v>
                </c:pt>
                <c:pt idx="5">
                  <c:v>179.91099999999938</c:v>
                </c:pt>
                <c:pt idx="6">
                  <c:v>177.36999999999949</c:v>
                </c:pt>
                <c:pt idx="7">
                  <c:v>177.47100000000034</c:v>
                </c:pt>
                <c:pt idx="8">
                  <c:v>177.16799999999984</c:v>
                </c:pt>
                <c:pt idx="9">
                  <c:v>184.28299999999979</c:v>
                </c:pt>
                <c:pt idx="10">
                  <c:v>168.86199999999974</c:v>
                </c:pt>
                <c:pt idx="11">
                  <c:v>171.1670000000002</c:v>
                </c:pt>
                <c:pt idx="12">
                  <c:v>170.45000000000022</c:v>
                </c:pt>
                <c:pt idx="13">
                  <c:v>169.8919999999998</c:v>
                </c:pt>
                <c:pt idx="14">
                  <c:v>169.20599999999996</c:v>
                </c:pt>
                <c:pt idx="15">
                  <c:v>167.66899999999995</c:v>
                </c:pt>
                <c:pt idx="16">
                  <c:v>166.2549999999998</c:v>
                </c:pt>
                <c:pt idx="17">
                  <c:v>164.74499999999983</c:v>
                </c:pt>
                <c:pt idx="18">
                  <c:v>163.27800000000028</c:v>
                </c:pt>
                <c:pt idx="19">
                  <c:v>161.86200000000014</c:v>
                </c:pt>
                <c:pt idx="20">
                  <c:v>160.6879999999997</c:v>
                </c:pt>
                <c:pt idx="21">
                  <c:v>159.3899999999999</c:v>
                </c:pt>
                <c:pt idx="22">
                  <c:v>158.12900000000013</c:v>
                </c:pt>
                <c:pt idx="23">
                  <c:v>156.90199999999945</c:v>
                </c:pt>
                <c:pt idx="24">
                  <c:v>155.71299999999971</c:v>
                </c:pt>
                <c:pt idx="25">
                  <c:v>154.57599999999954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100.36199999999987</c:v>
                </c:pt>
                <c:pt idx="1">
                  <c:v>97.135999999999896</c:v>
                </c:pt>
                <c:pt idx="2">
                  <c:v>96.130000000000123</c:v>
                </c:pt>
                <c:pt idx="3">
                  <c:v>96.148999999999944</c:v>
                </c:pt>
                <c:pt idx="4">
                  <c:v>93.863999999999905</c:v>
                </c:pt>
                <c:pt idx="5">
                  <c:v>99.82500000000006</c:v>
                </c:pt>
                <c:pt idx="6">
                  <c:v>89.379999999999967</c:v>
                </c:pt>
                <c:pt idx="7">
                  <c:v>93.305000000000035</c:v>
                </c:pt>
                <c:pt idx="8">
                  <c:v>111.49099999999989</c:v>
                </c:pt>
                <c:pt idx="9">
                  <c:v>117.44599999999983</c:v>
                </c:pt>
                <c:pt idx="10">
                  <c:v>113.0869999999997</c:v>
                </c:pt>
                <c:pt idx="11">
                  <c:v>111.4379999999999</c:v>
                </c:pt>
                <c:pt idx="12">
                  <c:v>111.7669999999999</c:v>
                </c:pt>
                <c:pt idx="13">
                  <c:v>112.62299999999993</c:v>
                </c:pt>
                <c:pt idx="14">
                  <c:v>113.39299999999993</c:v>
                </c:pt>
                <c:pt idx="15">
                  <c:v>113.82100000000017</c:v>
                </c:pt>
                <c:pt idx="16">
                  <c:v>114.15200000000017</c:v>
                </c:pt>
                <c:pt idx="17">
                  <c:v>114.2759999999998</c:v>
                </c:pt>
                <c:pt idx="18">
                  <c:v>114.49999999999993</c:v>
                </c:pt>
                <c:pt idx="19">
                  <c:v>114.67099999999979</c:v>
                </c:pt>
                <c:pt idx="20">
                  <c:v>114.94899999999998</c:v>
                </c:pt>
                <c:pt idx="21">
                  <c:v>115.24299999999987</c:v>
                </c:pt>
                <c:pt idx="22">
                  <c:v>115.55500000000046</c:v>
                </c:pt>
                <c:pt idx="23">
                  <c:v>115.88099999999993</c:v>
                </c:pt>
                <c:pt idx="24" formatCode="#,##0.00">
                  <c:v>116.21500000000016</c:v>
                </c:pt>
                <c:pt idx="25">
                  <c:v>116.55399999999983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406.73899999999952</c:v>
                </c:pt>
                <c:pt idx="1">
                  <c:v>406.50299999999959</c:v>
                </c:pt>
                <c:pt idx="2">
                  <c:v>427.90900000000039</c:v>
                </c:pt>
                <c:pt idx="3">
                  <c:v>418.91900000000015</c:v>
                </c:pt>
                <c:pt idx="4">
                  <c:v>445.19800000000112</c:v>
                </c:pt>
                <c:pt idx="5">
                  <c:v>462.21499999999986</c:v>
                </c:pt>
                <c:pt idx="6">
                  <c:v>459.51700000000011</c:v>
                </c:pt>
                <c:pt idx="7">
                  <c:v>470.2609999999994</c:v>
                </c:pt>
                <c:pt idx="8">
                  <c:v>458.71399999999994</c:v>
                </c:pt>
                <c:pt idx="9">
                  <c:v>476.59299999999962</c:v>
                </c:pt>
                <c:pt idx="10">
                  <c:v>471.34900000000022</c:v>
                </c:pt>
                <c:pt idx="11">
                  <c:v>474.88600000000037</c:v>
                </c:pt>
                <c:pt idx="12">
                  <c:v>480.03299999999933</c:v>
                </c:pt>
                <c:pt idx="13">
                  <c:v>483.21300000000014</c:v>
                </c:pt>
                <c:pt idx="14">
                  <c:v>486.54599999999982</c:v>
                </c:pt>
                <c:pt idx="15">
                  <c:v>490.37799999999987</c:v>
                </c:pt>
                <c:pt idx="16">
                  <c:v>493.55299999999932</c:v>
                </c:pt>
                <c:pt idx="17">
                  <c:v>496.46699999999976</c:v>
                </c:pt>
                <c:pt idx="18">
                  <c:v>499.21300000000002</c:v>
                </c:pt>
                <c:pt idx="19">
                  <c:v>501.86800000000068</c:v>
                </c:pt>
                <c:pt idx="20">
                  <c:v>504.58400000000012</c:v>
                </c:pt>
                <c:pt idx="21">
                  <c:v>507.24399999999991</c:v>
                </c:pt>
                <c:pt idx="22">
                  <c:v>509.8439999999996</c:v>
                </c:pt>
                <c:pt idx="23">
                  <c:v>512.43599999999924</c:v>
                </c:pt>
                <c:pt idx="24">
                  <c:v>514.91700000000048</c:v>
                </c:pt>
                <c:pt idx="25">
                  <c:v>517.33899999999949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395.37799999999999</c:v>
                </c:pt>
                <c:pt idx="1">
                  <c:v>422.22800000000029</c:v>
                </c:pt>
                <c:pt idx="2">
                  <c:v>425.08200000000016</c:v>
                </c:pt>
                <c:pt idx="3">
                  <c:v>437.58900000000011</c:v>
                </c:pt>
                <c:pt idx="4">
                  <c:v>463.07499999999993</c:v>
                </c:pt>
                <c:pt idx="5">
                  <c:v>485.72099999999995</c:v>
                </c:pt>
                <c:pt idx="6">
                  <c:v>490.45800000000008</c:v>
                </c:pt>
                <c:pt idx="7">
                  <c:v>501.00499999999977</c:v>
                </c:pt>
                <c:pt idx="8">
                  <c:v>535.75100000000009</c:v>
                </c:pt>
                <c:pt idx="9">
                  <c:v>523.39800000000002</c:v>
                </c:pt>
                <c:pt idx="10">
                  <c:v>514.38599999999985</c:v>
                </c:pt>
                <c:pt idx="11">
                  <c:v>518.7279999999995</c:v>
                </c:pt>
                <c:pt idx="12">
                  <c:v>519.35899999999936</c:v>
                </c:pt>
                <c:pt idx="13">
                  <c:v>521.87800000000061</c:v>
                </c:pt>
                <c:pt idx="14">
                  <c:v>524.80100000000027</c:v>
                </c:pt>
                <c:pt idx="15">
                  <c:v>526.99500000000023</c:v>
                </c:pt>
                <c:pt idx="16">
                  <c:v>529.3289999999995</c:v>
                </c:pt>
                <c:pt idx="17">
                  <c:v>531.64200000000028</c:v>
                </c:pt>
                <c:pt idx="18">
                  <c:v>533.93899999999996</c:v>
                </c:pt>
                <c:pt idx="19">
                  <c:v>536.27100000000041</c:v>
                </c:pt>
                <c:pt idx="20">
                  <c:v>538.75699999999995</c:v>
                </c:pt>
                <c:pt idx="21">
                  <c:v>541.17400000000021</c:v>
                </c:pt>
                <c:pt idx="22">
                  <c:v>543.60699999999952</c:v>
                </c:pt>
                <c:pt idx="23">
                  <c:v>546.02400000000068</c:v>
                </c:pt>
                <c:pt idx="24">
                  <c:v>548.41899999999941</c:v>
                </c:pt>
                <c:pt idx="25">
                  <c:v>550.80000000000018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421.3810000000006</c:v>
                </c:pt>
                <c:pt idx="1">
                  <c:v>430.83400000000017</c:v>
                </c:pt>
                <c:pt idx="2">
                  <c:v>426.51000000000056</c:v>
                </c:pt>
                <c:pt idx="3">
                  <c:v>432.91800000000012</c:v>
                </c:pt>
                <c:pt idx="4">
                  <c:v>438.31899999999973</c:v>
                </c:pt>
                <c:pt idx="5">
                  <c:v>417.07400000000064</c:v>
                </c:pt>
                <c:pt idx="6">
                  <c:v>445.75400000000025</c:v>
                </c:pt>
                <c:pt idx="7">
                  <c:v>456.29700000000025</c:v>
                </c:pt>
                <c:pt idx="8">
                  <c:v>443.48100000000028</c:v>
                </c:pt>
                <c:pt idx="9">
                  <c:v>444.25599999999986</c:v>
                </c:pt>
                <c:pt idx="10">
                  <c:v>442.892</c:v>
                </c:pt>
                <c:pt idx="11">
                  <c:v>445.42099999999959</c:v>
                </c:pt>
                <c:pt idx="12">
                  <c:v>449.41000000000014</c:v>
                </c:pt>
                <c:pt idx="13">
                  <c:v>453.07700000000011</c:v>
                </c:pt>
                <c:pt idx="14">
                  <c:v>457.48099999999965</c:v>
                </c:pt>
                <c:pt idx="15">
                  <c:v>460.94400000000002</c:v>
                </c:pt>
                <c:pt idx="16">
                  <c:v>463.58800000000014</c:v>
                </c:pt>
                <c:pt idx="17">
                  <c:v>466.15300000000002</c:v>
                </c:pt>
                <c:pt idx="18">
                  <c:v>468.70200000000034</c:v>
                </c:pt>
                <c:pt idx="19">
                  <c:v>471.29</c:v>
                </c:pt>
                <c:pt idx="20">
                  <c:v>474.01600000000019</c:v>
                </c:pt>
                <c:pt idx="21">
                  <c:v>476.76</c:v>
                </c:pt>
                <c:pt idx="22">
                  <c:v>479.51300000000015</c:v>
                </c:pt>
                <c:pt idx="23">
                  <c:v>482.27300000000025</c:v>
                </c:pt>
                <c:pt idx="24">
                  <c:v>485.03899999999987</c:v>
                </c:pt>
                <c:pt idx="25">
                  <c:v>487.83099999999956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24.799321677540004</c:v>
                </c:pt>
                <c:pt idx="1">
                  <c:v>25.468712711296671</c:v>
                </c:pt>
                <c:pt idx="2">
                  <c:v>26.292285014403781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28.881089026255264</c:v>
                </c:pt>
                <c:pt idx="1">
                  <c:v>29.580008798336944</c:v>
                </c:pt>
                <c:pt idx="2">
                  <c:v>29.686081011525754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27.483416538034334</c:v>
                </c:pt>
                <c:pt idx="1">
                  <c:v>27.105145877001569</c:v>
                </c:pt>
                <c:pt idx="2">
                  <c:v>27.882656979705345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5.9356188265402032</c:v>
                </c:pt>
                <c:pt idx="1">
                  <c:v>6.5031211093955168</c:v>
                </c:pt>
                <c:pt idx="2">
                  <c:v>6.2818291325660249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10.697551902846683</c:v>
                </c:pt>
                <c:pt idx="1">
                  <c:v>9.7104887102385486</c:v>
                </c:pt>
                <c:pt idx="2">
                  <c:v>8.3310741801699155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2.2030020287835113</c:v>
                </c:pt>
                <c:pt idx="1">
                  <c:v>1.6325227937307549</c:v>
                </c:pt>
                <c:pt idx="2">
                  <c:v>1.5260736816291773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25.817999999999358</c:v>
                </c:pt>
                <c:pt idx="1">
                  <c:v>28.664999999999907</c:v>
                </c:pt>
                <c:pt idx="2">
                  <c:v>9.1340000000003556</c:v>
                </c:pt>
                <c:pt idx="3">
                  <c:v>13.261999999999645</c:v>
                </c:pt>
                <c:pt idx="4">
                  <c:v>-11.048999999999637</c:v>
                </c:pt>
                <c:pt idx="5">
                  <c:v>-8.6609999999999303</c:v>
                </c:pt>
                <c:pt idx="7">
                  <c:v>57.168999999999642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44.938999999999567</c:v>
                </c:pt>
                <c:pt idx="1">
                  <c:v>36.414000000000328</c:v>
                </c:pt>
                <c:pt idx="2">
                  <c:v>45.98999999999927</c:v>
                </c:pt>
                <c:pt idx="3">
                  <c:v>3.4670000000001266</c:v>
                </c:pt>
                <c:pt idx="4">
                  <c:v>-14.2860000000002</c:v>
                </c:pt>
                <c:pt idx="5">
                  <c:v>-7.4000000000033594E-2</c:v>
                </c:pt>
                <c:pt idx="7">
                  <c:v>116.44999999999905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0.43305687324404207</c:v>
                </c:pt>
                <c:pt idx="2">
                  <c:v>-1.3123717015094516</c:v>
                </c:pt>
                <c:pt idx="3">
                  <c:v>4.728240706428144</c:v>
                </c:pt>
                <c:pt idx="4">
                  <c:v>4.8316332934073003E-2</c:v>
                </c:pt>
                <c:pt idx="6">
                  <c:v>0.29992444430193554</c:v>
                </c:pt>
                <c:pt idx="7">
                  <c:v>-7.5904496221579354E-2</c:v>
                </c:pt>
                <c:pt idx="8">
                  <c:v>0.14390433957383042</c:v>
                </c:pt>
                <c:pt idx="10">
                  <c:v>1.6315505387039408</c:v>
                </c:pt>
                <c:pt idx="11">
                  <c:v>-0.39465906557047958</c:v>
                </c:pt>
                <c:pt idx="12">
                  <c:v>0.19926602874646981</c:v>
                </c:pt>
                <c:pt idx="14">
                  <c:v>-1.1303237620254203</c:v>
                </c:pt>
                <c:pt idx="15">
                  <c:v>-0.44861247301443141</c:v>
                </c:pt>
                <c:pt idx="16">
                  <c:v>0.87510606664964463</c:v>
                </c:pt>
                <c:pt idx="17">
                  <c:v>0.61324032987657429</c:v>
                </c:pt>
                <c:pt idx="19">
                  <c:v>-2.3039551377423972E-2</c:v>
                </c:pt>
                <c:pt idx="20">
                  <c:v>-1.1584501085227572</c:v>
                </c:pt>
                <c:pt idx="21">
                  <c:v>-0.550884943009744</c:v>
                </c:pt>
                <c:pt idx="22">
                  <c:v>0.59812656480975335</c:v>
                </c:pt>
                <c:pt idx="23">
                  <c:v>-0.55781276614624842</c:v>
                </c:pt>
                <c:pt idx="25">
                  <c:v>-3.3118400520818825</c:v>
                </c:pt>
                <c:pt idx="26">
                  <c:v>0.21644396445101854</c:v>
                </c:pt>
                <c:pt idx="27">
                  <c:v>-0.25478947694764775</c:v>
                </c:pt>
                <c:pt idx="29">
                  <c:v>0.43804781984315699</c:v>
                </c:pt>
                <c:pt idx="30">
                  <c:v>-0.37063076918235627</c:v>
                </c:pt>
                <c:pt idx="31">
                  <c:v>-0.440609192064223</c:v>
                </c:pt>
                <c:pt idx="32">
                  <c:v>4.3936558599029896</c:v>
                </c:pt>
                <c:pt idx="33">
                  <c:v>-3.7833921457730568E-2</c:v>
                </c:pt>
                <c:pt idx="34">
                  <c:v>1.0183113737758154</c:v>
                </c:pt>
                <c:pt idx="36">
                  <c:v>1.0074725247678051</c:v>
                </c:pt>
                <c:pt idx="37">
                  <c:v>0.67800834301463553</c:v>
                </c:pt>
                <c:pt idx="38">
                  <c:v>0.37320303623558093</c:v>
                </c:pt>
                <c:pt idx="39">
                  <c:v>2.1387787735893227</c:v>
                </c:pt>
                <c:pt idx="40">
                  <c:v>1.1349870274754537</c:v>
                </c:pt>
                <c:pt idx="42">
                  <c:v>1.0813240596677431</c:v>
                </c:pt>
                <c:pt idx="43">
                  <c:v>-5.5138046949687602E-2</c:v>
                </c:pt>
                <c:pt idx="44">
                  <c:v>0.2863758955131912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0.67079660252966633</c:v>
                </c:pt>
                <c:pt idx="2">
                  <c:v>-1.7632158481582394</c:v>
                </c:pt>
                <c:pt idx="3">
                  <c:v>-4.8326918796960712</c:v>
                </c:pt>
                <c:pt idx="4">
                  <c:v>-2.290545779592934</c:v>
                </c:pt>
                <c:pt idx="6">
                  <c:v>-0.57952994167936867</c:v>
                </c:pt>
                <c:pt idx="7">
                  <c:v>-3.9202307426977501</c:v>
                </c:pt>
                <c:pt idx="8">
                  <c:v>-2.0719596774433024</c:v>
                </c:pt>
                <c:pt idx="10">
                  <c:v>2.4018069448342283</c:v>
                </c:pt>
                <c:pt idx="11">
                  <c:v>-1.7185878514008324</c:v>
                </c:pt>
                <c:pt idx="12">
                  <c:v>-0.72401478486500137</c:v>
                </c:pt>
                <c:pt idx="14">
                  <c:v>1.5315845128584638</c:v>
                </c:pt>
                <c:pt idx="15">
                  <c:v>-2.6125849707891224</c:v>
                </c:pt>
                <c:pt idx="16">
                  <c:v>0.57949423882937001</c:v>
                </c:pt>
                <c:pt idx="17">
                  <c:v>-9.3700778449856692E-2</c:v>
                </c:pt>
                <c:pt idx="19">
                  <c:v>-2.3951033228700624</c:v>
                </c:pt>
                <c:pt idx="20">
                  <c:v>-1.2254757122705517</c:v>
                </c:pt>
                <c:pt idx="21">
                  <c:v>-3.3344489536950461</c:v>
                </c:pt>
                <c:pt idx="22">
                  <c:v>-5.6776455104981522</c:v>
                </c:pt>
                <c:pt idx="23">
                  <c:v>-2.6960277822388079</c:v>
                </c:pt>
                <c:pt idx="25">
                  <c:v>-2.5537337862511333</c:v>
                </c:pt>
                <c:pt idx="26">
                  <c:v>0.35535031733404665</c:v>
                </c:pt>
                <c:pt idx="27">
                  <c:v>-0.15864104054514883</c:v>
                </c:pt>
                <c:pt idx="29">
                  <c:v>2.1506285744160136</c:v>
                </c:pt>
                <c:pt idx="30">
                  <c:v>1.9471869597804226</c:v>
                </c:pt>
                <c:pt idx="31">
                  <c:v>2.1771307249699889</c:v>
                </c:pt>
                <c:pt idx="32">
                  <c:v>4.0431097903047553</c:v>
                </c:pt>
                <c:pt idx="33">
                  <c:v>4.3030055396518163</c:v>
                </c:pt>
                <c:pt idx="34">
                  <c:v>2.7234143997410865</c:v>
                </c:pt>
                <c:pt idx="36">
                  <c:v>5.4940368145270257</c:v>
                </c:pt>
                <c:pt idx="37">
                  <c:v>2.1704655518977933</c:v>
                </c:pt>
                <c:pt idx="38">
                  <c:v>4.4767004795185361</c:v>
                </c:pt>
                <c:pt idx="39">
                  <c:v>3.945800157132906</c:v>
                </c:pt>
                <c:pt idx="40">
                  <c:v>4.1079621466780569</c:v>
                </c:pt>
                <c:pt idx="42">
                  <c:v>2.1689942721155653</c:v>
                </c:pt>
                <c:pt idx="43">
                  <c:v>4.0769053433650226</c:v>
                </c:pt>
                <c:pt idx="44">
                  <c:v>3.5131344198076508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21.914366745434478</c:v>
                </c:pt>
                <c:pt idx="1">
                  <c:v>4.8838257195856158</c:v>
                </c:pt>
                <c:pt idx="2">
                  <c:v>18.049732790045454</c:v>
                </c:pt>
                <c:pt idx="3">
                  <c:v>16.924533636330395</c:v>
                </c:pt>
                <c:pt idx="4">
                  <c:v>7.9285115682625218</c:v>
                </c:pt>
                <c:pt idx="5">
                  <c:v>25.539542555926175</c:v>
                </c:pt>
                <c:pt idx="6">
                  <c:v>6.3315044437988028</c:v>
                </c:pt>
                <c:pt idx="7">
                  <c:v>6.4508481635859631</c:v>
                </c:pt>
                <c:pt idx="8">
                  <c:v>1.8869972774652908</c:v>
                </c:pt>
                <c:pt idx="9">
                  <c:v>2.7215544133302174</c:v>
                </c:pt>
                <c:pt idx="10">
                  <c:v>10.763311396690838</c:v>
                </c:pt>
                <c:pt idx="11">
                  <c:v>3.0914127550975934</c:v>
                </c:pt>
                <c:pt idx="12">
                  <c:v>-4.7681504169811859</c:v>
                </c:pt>
                <c:pt idx="13">
                  <c:v>-3.9619151238214911</c:v>
                </c:pt>
                <c:pt idx="14">
                  <c:v>-12.883547425562554</c:v>
                </c:pt>
                <c:pt idx="15">
                  <c:v>-3.4020337583157172</c:v>
                </c:pt>
                <c:pt idx="16">
                  <c:v>-3.6379864137601032</c:v>
                </c:pt>
                <c:pt idx="17">
                  <c:v>3.7743453052012796</c:v>
                </c:pt>
                <c:pt idx="18">
                  <c:v>-4.6867626573166419</c:v>
                </c:pt>
                <c:pt idx="19">
                  <c:v>0.12604952306996475</c:v>
                </c:pt>
                <c:pt idx="20">
                  <c:v>-8.8035223153078874</c:v>
                </c:pt>
                <c:pt idx="21">
                  <c:v>3.9123361956381046</c:v>
                </c:pt>
                <c:pt idx="22">
                  <c:v>-11.700211580166439</c:v>
                </c:pt>
                <c:pt idx="23">
                  <c:v>-2.1389881999304947</c:v>
                </c:pt>
                <c:pt idx="24">
                  <c:v>-7.6721824947315831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-0.99693155498688668</c:v>
                </c:pt>
                <c:pt idx="1">
                  <c:v>8.4042992207255622</c:v>
                </c:pt>
                <c:pt idx="2">
                  <c:v>38.330265760091365</c:v>
                </c:pt>
                <c:pt idx="3">
                  <c:v>4.9457433796516881</c:v>
                </c:pt>
                <c:pt idx="4">
                  <c:v>8.3080352145975098</c:v>
                </c:pt>
                <c:pt idx="5">
                  <c:v>17.660376450168428</c:v>
                </c:pt>
                <c:pt idx="6">
                  <c:v>-0.18867212116830245</c:v>
                </c:pt>
                <c:pt idx="7">
                  <c:v>32.50825602036975</c:v>
                </c:pt>
                <c:pt idx="8">
                  <c:v>-1.1846113710357287</c:v>
                </c:pt>
                <c:pt idx="9">
                  <c:v>-1.6039982324778244</c:v>
                </c:pt>
                <c:pt idx="10">
                  <c:v>7.2262846447589766</c:v>
                </c:pt>
                <c:pt idx="11">
                  <c:v>5.7966224933184094</c:v>
                </c:pt>
                <c:pt idx="12">
                  <c:v>-13.695282266741398</c:v>
                </c:pt>
                <c:pt idx="13">
                  <c:v>1.0921588346928655</c:v>
                </c:pt>
                <c:pt idx="14">
                  <c:v>-5.5442081330017601</c:v>
                </c:pt>
                <c:pt idx="15">
                  <c:v>-8.5788354704808398</c:v>
                </c:pt>
                <c:pt idx="16">
                  <c:v>-9.7407282276726903E-2</c:v>
                </c:pt>
                <c:pt idx="17">
                  <c:v>18.504783388518348</c:v>
                </c:pt>
                <c:pt idx="18">
                  <c:v>-2.1597948135789302</c:v>
                </c:pt>
                <c:pt idx="19">
                  <c:v>-0.27001815308350752</c:v>
                </c:pt>
                <c:pt idx="20">
                  <c:v>-5.599554793469764</c:v>
                </c:pt>
                <c:pt idx="21">
                  <c:v>9.6063653101770896</c:v>
                </c:pt>
                <c:pt idx="22">
                  <c:v>-0.59864075759273305</c:v>
                </c:pt>
                <c:pt idx="23">
                  <c:v>3.3328747011109101</c:v>
                </c:pt>
                <c:pt idx="24">
                  <c:v>27.290556568463938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26.798192465020065</c:v>
                </c:pt>
                <c:pt idx="1">
                  <c:v>68.442320550564546</c:v>
                </c:pt>
                <c:pt idx="2">
                  <c:v>28.154215694871112</c:v>
                </c:pt>
                <c:pt idx="3">
                  <c:v>-1.6767376618836067</c:v>
                </c:pt>
                <c:pt idx="4">
                  <c:v>-23.88548272145988</c:v>
                </c:pt>
                <c:pt idx="5">
                  <c:v>-0.78636782904538904</c:v>
                </c:pt>
                <c:pt idx="6">
                  <c:v>-4.8911861196697828</c:v>
                </c:pt>
                <c:pt idx="7">
                  <c:v>-13.839199780096934</c:v>
                </c:pt>
                <c:pt idx="8">
                  <c:v>-21.146754598301129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7.4073676657386898</c:v>
                </c:pt>
                <c:pt idx="1">
                  <c:v>69.244420804508991</c:v>
                </c:pt>
                <c:pt idx="2">
                  <c:v>36.75725894044686</c:v>
                </c:pt>
                <c:pt idx="3">
                  <c:v>-7.8986597734229917</c:v>
                </c:pt>
                <c:pt idx="4">
                  <c:v>-13.128292051066438</c:v>
                </c:pt>
                <c:pt idx="5">
                  <c:v>16.07497042185588</c:v>
                </c:pt>
                <c:pt idx="6">
                  <c:v>4.0068105167073327</c:v>
                </c:pt>
                <c:pt idx="7">
                  <c:v>2.7342339435181628</c:v>
                </c:pt>
                <c:pt idx="8">
                  <c:v>1.2518895317125214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79.346934195236841</c:v>
                </c:pt>
                <c:pt idx="1">
                  <c:v>88.611300447730898</c:v>
                </c:pt>
                <c:pt idx="2">
                  <c:v>90.64365567139987</c:v>
                </c:pt>
                <c:pt idx="3">
                  <c:v>94.447799021797096</c:v>
                </c:pt>
                <c:pt idx="4">
                  <c:v>93.162725794733333</c:v>
                </c:pt>
                <c:pt idx="5">
                  <c:v>99.089197902651549</c:v>
                </c:pt>
                <c:pt idx="6">
                  <c:v>105.39534323041445</c:v>
                </c:pt>
                <c:pt idx="7">
                  <c:v>108.61171705321873</c:v>
                </c:pt>
                <c:pt idx="8">
                  <c:v>114.34515249033983</c:v>
                </c:pt>
                <c:pt idx="9">
                  <c:v>117.96917012665905</c:v>
                </c:pt>
                <c:pt idx="10">
                  <c:v>121.00356464808603</c:v>
                </c:pt>
                <c:pt idx="11">
                  <c:v>105.48194748748018</c:v>
                </c:pt>
                <c:pt idx="12">
                  <c:v>106.40971969648291</c:v>
                </c:pt>
                <c:pt idx="13">
                  <c:v>107.49428016243147</c:v>
                </c:pt>
                <c:pt idx="14">
                  <c:v>108.70475579221448</c:v>
                </c:pt>
                <c:pt idx="15">
                  <c:v>109.71182744298871</c:v>
                </c:pt>
                <c:pt idx="16">
                  <c:v>110.67756487662975</c:v>
                </c:pt>
                <c:pt idx="17">
                  <c:v>111.64798449549124</c:v>
                </c:pt>
                <c:pt idx="18">
                  <c:v>112.64990142083829</c:v>
                </c:pt>
                <c:pt idx="19">
                  <c:v>113.64074129879869</c:v>
                </c:pt>
                <c:pt idx="20">
                  <c:v>114.70508064528029</c:v>
                </c:pt>
                <c:pt idx="21">
                  <c:v>115.74408442838811</c:v>
                </c:pt>
                <c:pt idx="22">
                  <c:v>116.78642301628078</c:v>
                </c:pt>
                <c:pt idx="23">
                  <c:v>117.85159055374176</c:v>
                </c:pt>
                <c:pt idx="24">
                  <c:v>118.91912994910685</c:v>
                </c:pt>
                <c:pt idx="25">
                  <c:v>120.00663309309914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33.638339695199058</c:v>
                </c:pt>
                <c:pt idx="1">
                  <c:v>37.463001410206836</c:v>
                </c:pt>
                <c:pt idx="2">
                  <c:v>38.733700685191621</c:v>
                </c:pt>
                <c:pt idx="3">
                  <c:v>39.657732914845596</c:v>
                </c:pt>
                <c:pt idx="4">
                  <c:v>44.936808095701309</c:v>
                </c:pt>
                <c:pt idx="5">
                  <c:v>43.12147038436359</c:v>
                </c:pt>
                <c:pt idx="6">
                  <c:v>40.169965362511704</c:v>
                </c:pt>
                <c:pt idx="7">
                  <c:v>44.875315095169505</c:v>
                </c:pt>
                <c:pt idx="8">
                  <c:v>44.760037778461168</c:v>
                </c:pt>
                <c:pt idx="9">
                  <c:v>45.906445266343127</c:v>
                </c:pt>
                <c:pt idx="10">
                  <c:v>48.005296103949206</c:v>
                </c:pt>
                <c:pt idx="11">
                  <c:v>46.890694831199532</c:v>
                </c:pt>
                <c:pt idx="12">
                  <c:v>47.664909641148007</c:v>
                </c:pt>
                <c:pt idx="13">
                  <c:v>48.307950268926085</c:v>
                </c:pt>
                <c:pt idx="14">
                  <c:v>48.973051424118587</c:v>
                </c:pt>
                <c:pt idx="15">
                  <c:v>49.672609588207045</c:v>
                </c:pt>
                <c:pt idx="16">
                  <c:v>50.300755838819036</c:v>
                </c:pt>
                <c:pt idx="17">
                  <c:v>50.902234173010804</c:v>
                </c:pt>
                <c:pt idx="18">
                  <c:v>51.514572627309789</c:v>
                </c:pt>
                <c:pt idx="19">
                  <c:v>52.169674158740037</c:v>
                </c:pt>
                <c:pt idx="20">
                  <c:v>52.856606576788408</c:v>
                </c:pt>
                <c:pt idx="21">
                  <c:v>53.540464492101236</c:v>
                </c:pt>
                <c:pt idx="22">
                  <c:v>54.21250494063419</c:v>
                </c:pt>
                <c:pt idx="23">
                  <c:v>54.905925650865441</c:v>
                </c:pt>
                <c:pt idx="24">
                  <c:v>55.653534895958899</c:v>
                </c:pt>
                <c:pt idx="25">
                  <c:v>56.409595324674768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73.739881026108165</c:v>
                </c:pt>
                <c:pt idx="1">
                  <c:v>71.940676422447979</c:v>
                </c:pt>
                <c:pt idx="2">
                  <c:v>71.750679158562932</c:v>
                </c:pt>
                <c:pt idx="3">
                  <c:v>75.346129529546744</c:v>
                </c:pt>
                <c:pt idx="4">
                  <c:v>81.631763255371766</c:v>
                </c:pt>
                <c:pt idx="5">
                  <c:v>84.547658618718842</c:v>
                </c:pt>
                <c:pt idx="6">
                  <c:v>87.201724995560468</c:v>
                </c:pt>
                <c:pt idx="7">
                  <c:v>85.425694494959245</c:v>
                </c:pt>
                <c:pt idx="8">
                  <c:v>95.293744421802373</c:v>
                </c:pt>
                <c:pt idx="9">
                  <c:v>97.355022515458941</c:v>
                </c:pt>
                <c:pt idx="10">
                  <c:v>102.5973914087643</c:v>
                </c:pt>
                <c:pt idx="11">
                  <c:v>117.01029917990877</c:v>
                </c:pt>
                <c:pt idx="12">
                  <c:v>118.61523764407228</c:v>
                </c:pt>
                <c:pt idx="13">
                  <c:v>120.48781382577083</c:v>
                </c:pt>
                <c:pt idx="14">
                  <c:v>122.43953509522153</c:v>
                </c:pt>
                <c:pt idx="15">
                  <c:v>124.18029856694409</c:v>
                </c:pt>
                <c:pt idx="16">
                  <c:v>125.83245147676108</c:v>
                </c:pt>
                <c:pt idx="17">
                  <c:v>127.42874489480648</c:v>
                </c:pt>
                <c:pt idx="18">
                  <c:v>129.00264096475348</c:v>
                </c:pt>
                <c:pt idx="19">
                  <c:v>130.61993565464738</c:v>
                </c:pt>
                <c:pt idx="20">
                  <c:v>132.3576415095377</c:v>
                </c:pt>
                <c:pt idx="21">
                  <c:v>134.07179407238766</c:v>
                </c:pt>
                <c:pt idx="22">
                  <c:v>135.78758583354005</c:v>
                </c:pt>
                <c:pt idx="23">
                  <c:v>137.49217884304426</c:v>
                </c:pt>
                <c:pt idx="24">
                  <c:v>139.2163495363807</c:v>
                </c:pt>
                <c:pt idx="25">
                  <c:v>140.92765716885566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60.292797262952888</c:v>
                </c:pt>
                <c:pt idx="1">
                  <c:v>67.131942699087745</c:v>
                </c:pt>
                <c:pt idx="2">
                  <c:v>70.152931324970012</c:v>
                </c:pt>
                <c:pt idx="3">
                  <c:v>71.309949990376069</c:v>
                </c:pt>
                <c:pt idx="4">
                  <c:v>73.648666056563613</c:v>
                </c:pt>
                <c:pt idx="5">
                  <c:v>69.138058667564124</c:v>
                </c:pt>
                <c:pt idx="6">
                  <c:v>79.593661031109221</c:v>
                </c:pt>
                <c:pt idx="7">
                  <c:v>84.13214388985871</c:v>
                </c:pt>
                <c:pt idx="8">
                  <c:v>83.237113182429795</c:v>
                </c:pt>
                <c:pt idx="9">
                  <c:v>87.514516045349964</c:v>
                </c:pt>
                <c:pt idx="10">
                  <c:v>86.062592303894519</c:v>
                </c:pt>
                <c:pt idx="11">
                  <c:v>81.509783877298673</c:v>
                </c:pt>
                <c:pt idx="12">
                  <c:v>82.207688630030844</c:v>
                </c:pt>
                <c:pt idx="13">
                  <c:v>83.010661947955285</c:v>
                </c:pt>
                <c:pt idx="14">
                  <c:v>83.917619369098887</c:v>
                </c:pt>
                <c:pt idx="15">
                  <c:v>84.674743201994588</c:v>
                </c:pt>
                <c:pt idx="16">
                  <c:v>85.38722406821465</c:v>
                </c:pt>
                <c:pt idx="17">
                  <c:v>86.068140068365238</c:v>
                </c:pt>
                <c:pt idx="18">
                  <c:v>86.612917094420155</c:v>
                </c:pt>
                <c:pt idx="19">
                  <c:v>87.250550730350625</c:v>
                </c:pt>
                <c:pt idx="20">
                  <c:v>87.880131213045217</c:v>
                </c:pt>
                <c:pt idx="21">
                  <c:v>88.52272409242579</c:v>
                </c:pt>
                <c:pt idx="22">
                  <c:v>89.158738934614021</c:v>
                </c:pt>
                <c:pt idx="23">
                  <c:v>89.805402889800902</c:v>
                </c:pt>
                <c:pt idx="24">
                  <c:v>90.43528722670186</c:v>
                </c:pt>
                <c:pt idx="25">
                  <c:v>91.008335683546207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73.998554199922168</c:v>
                </c:pt>
                <c:pt idx="1">
                  <c:v>72.117835981420725</c:v>
                </c:pt>
                <c:pt idx="2">
                  <c:v>68.670159486597328</c:v>
                </c:pt>
                <c:pt idx="3">
                  <c:v>70.556651314378996</c:v>
                </c:pt>
                <c:pt idx="4">
                  <c:v>69.719390271556009</c:v>
                </c:pt>
                <c:pt idx="5">
                  <c:v>69.954845076795237</c:v>
                </c:pt>
                <c:pt idx="6">
                  <c:v>73.897352855855928</c:v>
                </c:pt>
                <c:pt idx="7">
                  <c:v>72.698868751298164</c:v>
                </c:pt>
                <c:pt idx="8">
                  <c:v>71.129499095487105</c:v>
                </c:pt>
                <c:pt idx="9">
                  <c:v>73.393765154365596</c:v>
                </c:pt>
                <c:pt idx="10">
                  <c:v>77.883356645057759</c:v>
                </c:pt>
                <c:pt idx="11">
                  <c:v>74.402375829864127</c:v>
                </c:pt>
                <c:pt idx="12">
                  <c:v>75.05425570989685</c:v>
                </c:pt>
                <c:pt idx="13">
                  <c:v>75.953002046356346</c:v>
                </c:pt>
                <c:pt idx="14">
                  <c:v>76.956109498735728</c:v>
                </c:pt>
                <c:pt idx="15">
                  <c:v>77.86254550764933</c:v>
                </c:pt>
                <c:pt idx="16">
                  <c:v>78.757929396208937</c:v>
                </c:pt>
                <c:pt idx="17">
                  <c:v>79.659063553332629</c:v>
                </c:pt>
                <c:pt idx="18">
                  <c:v>80.524348007735412</c:v>
                </c:pt>
                <c:pt idx="19">
                  <c:v>81.32874577883635</c:v>
                </c:pt>
                <c:pt idx="20">
                  <c:v>82.173366244424784</c:v>
                </c:pt>
                <c:pt idx="21">
                  <c:v>83.05179777175573</c:v>
                </c:pt>
                <c:pt idx="22">
                  <c:v>83.8416068376726</c:v>
                </c:pt>
                <c:pt idx="23">
                  <c:v>84.643677852975642</c:v>
                </c:pt>
                <c:pt idx="24">
                  <c:v>85.437784057987486</c:v>
                </c:pt>
                <c:pt idx="25">
                  <c:v>86.191391859655269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78.909660789101281</c:v>
                </c:pt>
                <c:pt idx="1">
                  <c:v>77.763525658607108</c:v>
                </c:pt>
                <c:pt idx="2">
                  <c:v>75.045549520536952</c:v>
                </c:pt>
                <c:pt idx="3">
                  <c:v>82.242867205390937</c:v>
                </c:pt>
                <c:pt idx="4">
                  <c:v>84.329809831385532</c:v>
                </c:pt>
                <c:pt idx="5">
                  <c:v>83.301757456933132</c:v>
                </c:pt>
                <c:pt idx="6">
                  <c:v>88.414817525386141</c:v>
                </c:pt>
                <c:pt idx="7">
                  <c:v>90.711666119620361</c:v>
                </c:pt>
                <c:pt idx="8">
                  <c:v>98.451316624600281</c:v>
                </c:pt>
                <c:pt idx="9">
                  <c:v>99.143945436830521</c:v>
                </c:pt>
                <c:pt idx="10">
                  <c:v>108.84130001285931</c:v>
                </c:pt>
                <c:pt idx="11">
                  <c:v>108.64389675342093</c:v>
                </c:pt>
                <c:pt idx="12">
                  <c:v>109.5999348733786</c:v>
                </c:pt>
                <c:pt idx="13">
                  <c:v>110.86032793003795</c:v>
                </c:pt>
                <c:pt idx="14">
                  <c:v>112.28501804261884</c:v>
                </c:pt>
                <c:pt idx="15">
                  <c:v>113.50503601420799</c:v>
                </c:pt>
                <c:pt idx="16">
                  <c:v>114.69573437708162</c:v>
                </c:pt>
                <c:pt idx="17">
                  <c:v>115.90475075588456</c:v>
                </c:pt>
                <c:pt idx="18">
                  <c:v>117.17600930404869</c:v>
                </c:pt>
                <c:pt idx="19">
                  <c:v>118.44238043515024</c:v>
                </c:pt>
                <c:pt idx="20">
                  <c:v>119.79443829905327</c:v>
                </c:pt>
                <c:pt idx="21">
                  <c:v>121.13240716565726</c:v>
                </c:pt>
                <c:pt idx="22">
                  <c:v>122.46298615219767</c:v>
                </c:pt>
                <c:pt idx="23">
                  <c:v>123.83388842253652</c:v>
                </c:pt>
                <c:pt idx="24">
                  <c:v>125.1805196978578</c:v>
                </c:pt>
                <c:pt idx="25">
                  <c:v>126.50167646302774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26.023501250614949</c:v>
                </c:pt>
                <c:pt idx="1">
                  <c:v>26.381044220560433</c:v>
                </c:pt>
                <c:pt idx="2">
                  <c:v>26.365460221750251</c:v>
                </c:pt>
                <c:pt idx="3">
                  <c:v>28.18925545351814</c:v>
                </c:pt>
                <c:pt idx="4">
                  <c:v>27.116688272798736</c:v>
                </c:pt>
                <c:pt idx="5">
                  <c:v>27.002303337407621</c:v>
                </c:pt>
                <c:pt idx="6">
                  <c:v>27.74463619742739</c:v>
                </c:pt>
                <c:pt idx="7">
                  <c:v>30.863203551746825</c:v>
                </c:pt>
                <c:pt idx="8">
                  <c:v>32.617951541328516</c:v>
                </c:pt>
                <c:pt idx="9">
                  <c:v>30.86539287525882</c:v>
                </c:pt>
                <c:pt idx="10">
                  <c:v>33.333807781206424</c:v>
                </c:pt>
                <c:pt idx="11">
                  <c:v>29.983442172233115</c:v>
                </c:pt>
                <c:pt idx="12">
                  <c:v>30.216186335536563</c:v>
                </c:pt>
                <c:pt idx="13">
                  <c:v>30.494737711739429</c:v>
                </c:pt>
                <c:pt idx="14">
                  <c:v>30.792679191312345</c:v>
                </c:pt>
                <c:pt idx="15">
                  <c:v>31.032143088843331</c:v>
                </c:pt>
                <c:pt idx="16">
                  <c:v>31.263642529169143</c:v>
                </c:pt>
                <c:pt idx="17">
                  <c:v>31.477053558484037</c:v>
                </c:pt>
                <c:pt idx="18">
                  <c:v>31.691636740042256</c:v>
                </c:pt>
                <c:pt idx="19">
                  <c:v>31.880316622622274</c:v>
                </c:pt>
                <c:pt idx="20">
                  <c:v>32.075247498800842</c:v>
                </c:pt>
                <c:pt idx="21">
                  <c:v>32.281458725143317</c:v>
                </c:pt>
                <c:pt idx="22">
                  <c:v>32.476581840038129</c:v>
                </c:pt>
                <c:pt idx="23">
                  <c:v>32.686404241397554</c:v>
                </c:pt>
                <c:pt idx="24">
                  <c:v>32.913833223407757</c:v>
                </c:pt>
                <c:pt idx="25">
                  <c:v>33.145135660038122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22.817897058727407</c:v>
                </c:pt>
                <c:pt idx="1">
                  <c:v>30.374341707660637</c:v>
                </c:pt>
                <c:pt idx="2">
                  <c:v>30.627665323403729</c:v>
                </c:pt>
                <c:pt idx="3">
                  <c:v>29.786714468136907</c:v>
                </c:pt>
                <c:pt idx="4">
                  <c:v>30.865026456267191</c:v>
                </c:pt>
                <c:pt idx="5">
                  <c:v>29.432192219142681</c:v>
                </c:pt>
                <c:pt idx="6">
                  <c:v>33.180391360335207</c:v>
                </c:pt>
                <c:pt idx="7">
                  <c:v>33.516923571760763</c:v>
                </c:pt>
                <c:pt idx="8">
                  <c:v>35.614178711765682</c:v>
                </c:pt>
                <c:pt idx="9">
                  <c:v>35.766138915482301</c:v>
                </c:pt>
                <c:pt idx="10">
                  <c:v>35.883040382728645</c:v>
                </c:pt>
                <c:pt idx="11">
                  <c:v>52.914518114399932</c:v>
                </c:pt>
                <c:pt idx="12">
                  <c:v>53.997687957080473</c:v>
                </c:pt>
                <c:pt idx="13">
                  <c:v>55.141311648788282</c:v>
                </c:pt>
                <c:pt idx="14">
                  <c:v>56.355294058125764</c:v>
                </c:pt>
                <c:pt idx="15">
                  <c:v>57.467556463108274</c:v>
                </c:pt>
                <c:pt idx="16">
                  <c:v>58.540576538253767</c:v>
                </c:pt>
                <c:pt idx="17">
                  <c:v>59.608052286033953</c:v>
                </c:pt>
                <c:pt idx="18">
                  <c:v>60.716662625578515</c:v>
                </c:pt>
                <c:pt idx="19">
                  <c:v>61.814794811112634</c:v>
                </c:pt>
                <c:pt idx="20">
                  <c:v>62.91757204826888</c:v>
                </c:pt>
                <c:pt idx="21">
                  <c:v>63.972439507702532</c:v>
                </c:pt>
                <c:pt idx="22">
                  <c:v>65.01007435981694</c:v>
                </c:pt>
                <c:pt idx="23">
                  <c:v>66.135836865669859</c:v>
                </c:pt>
                <c:pt idx="24">
                  <c:v>67.266575218406103</c:v>
                </c:pt>
                <c:pt idx="25">
                  <c:v>68.391296403098394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15.103934572792907</c:v>
                </c:pt>
                <c:pt idx="1">
                  <c:v>18.491438035578593</c:v>
                </c:pt>
                <c:pt idx="2">
                  <c:v>18.502073452228458</c:v>
                </c:pt>
                <c:pt idx="3">
                  <c:v>16.97931833459181</c:v>
                </c:pt>
                <c:pt idx="4">
                  <c:v>17.074802155396753</c:v>
                </c:pt>
                <c:pt idx="5">
                  <c:v>16.596171709530029</c:v>
                </c:pt>
                <c:pt idx="6">
                  <c:v>18.31553775635453</c:v>
                </c:pt>
                <c:pt idx="7">
                  <c:v>17.631968869324986</c:v>
                </c:pt>
                <c:pt idx="8">
                  <c:v>17.711249979343727</c:v>
                </c:pt>
                <c:pt idx="9">
                  <c:v>17.450992269828404</c:v>
                </c:pt>
                <c:pt idx="10">
                  <c:v>18.48316898699532</c:v>
                </c:pt>
                <c:pt idx="11">
                  <c:v>15.053301951324705</c:v>
                </c:pt>
                <c:pt idx="12">
                  <c:v>15.223144884857831</c:v>
                </c:pt>
                <c:pt idx="13">
                  <c:v>15.410185106986239</c:v>
                </c:pt>
                <c:pt idx="14">
                  <c:v>15.623856045016526</c:v>
                </c:pt>
                <c:pt idx="15">
                  <c:v>15.815520305510825</c:v>
                </c:pt>
                <c:pt idx="16">
                  <c:v>15.973771256904223</c:v>
                </c:pt>
                <c:pt idx="17">
                  <c:v>16.125552737597086</c:v>
                </c:pt>
                <c:pt idx="18">
                  <c:v>16.245194861678552</c:v>
                </c:pt>
                <c:pt idx="19">
                  <c:v>16.415344264234538</c:v>
                </c:pt>
                <c:pt idx="20">
                  <c:v>16.550026782920636</c:v>
                </c:pt>
                <c:pt idx="21">
                  <c:v>16.684979006925939</c:v>
                </c:pt>
                <c:pt idx="22">
                  <c:v>16.799068120977942</c:v>
                </c:pt>
                <c:pt idx="23">
                  <c:v>16.982597722921007</c:v>
                </c:pt>
                <c:pt idx="24">
                  <c:v>17.107263820117211</c:v>
                </c:pt>
                <c:pt idx="25">
                  <c:v>17.298557615959592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20.356055269297364</c:v>
                </c:pt>
                <c:pt idx="1">
                  <c:v>18.725957961524763</c:v>
                </c:pt>
                <c:pt idx="2">
                  <c:v>20.576790410831315</c:v>
                </c:pt>
                <c:pt idx="3">
                  <c:v>22.226624906132216</c:v>
                </c:pt>
                <c:pt idx="4">
                  <c:v>24.271660254388149</c:v>
                </c:pt>
                <c:pt idx="5">
                  <c:v>26.886072801216123</c:v>
                </c:pt>
                <c:pt idx="6">
                  <c:v>24.697280624008908</c:v>
                </c:pt>
                <c:pt idx="7">
                  <c:v>26.290448639354242</c:v>
                </c:pt>
                <c:pt idx="8">
                  <c:v>25.541349461014413</c:v>
                </c:pt>
                <c:pt idx="9">
                  <c:v>28.580760555035475</c:v>
                </c:pt>
                <c:pt idx="10">
                  <c:v>29.607627214546341</c:v>
                </c:pt>
                <c:pt idx="11">
                  <c:v>25.387517138885105</c:v>
                </c:pt>
                <c:pt idx="12">
                  <c:v>24.976506841432485</c:v>
                </c:pt>
                <c:pt idx="13">
                  <c:v>25.017362547373274</c:v>
                </c:pt>
                <c:pt idx="14">
                  <c:v>25.297162619393124</c:v>
                </c:pt>
                <c:pt idx="15">
                  <c:v>25.562528271914275</c:v>
                </c:pt>
                <c:pt idx="16">
                  <c:v>25.794928160362726</c:v>
                </c:pt>
                <c:pt idx="17">
                  <c:v>26.021612575136121</c:v>
                </c:pt>
                <c:pt idx="18">
                  <c:v>26.244459279021374</c:v>
                </c:pt>
                <c:pt idx="19">
                  <c:v>26.474561584250203</c:v>
                </c:pt>
                <c:pt idx="20">
                  <c:v>26.728508539581565</c:v>
                </c:pt>
                <c:pt idx="21">
                  <c:v>26.959111608038167</c:v>
                </c:pt>
                <c:pt idx="22">
                  <c:v>27.216212144115154</c:v>
                </c:pt>
                <c:pt idx="23">
                  <c:v>27.491957973286905</c:v>
                </c:pt>
                <c:pt idx="24">
                  <c:v>27.741914356956961</c:v>
                </c:pt>
                <c:pt idx="25">
                  <c:v>28.003628982068516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88.753783665902233</c:v>
                </c:pt>
                <c:pt idx="1">
                  <c:v>85.928435101972852</c:v>
                </c:pt>
                <c:pt idx="2">
                  <c:v>87.916127229398626</c:v>
                </c:pt>
                <c:pt idx="3">
                  <c:v>90.27357893453555</c:v>
                </c:pt>
                <c:pt idx="4">
                  <c:v>94.980711668339069</c:v>
                </c:pt>
                <c:pt idx="5">
                  <c:v>95.880830691435634</c:v>
                </c:pt>
                <c:pt idx="6">
                  <c:v>96.397209782496972</c:v>
                </c:pt>
                <c:pt idx="7">
                  <c:v>101.07582351172495</c:v>
                </c:pt>
                <c:pt idx="8">
                  <c:v>103.1561060178954</c:v>
                </c:pt>
                <c:pt idx="9">
                  <c:v>103.86046657404833</c:v>
                </c:pt>
                <c:pt idx="10">
                  <c:v>106.64414208812647</c:v>
                </c:pt>
                <c:pt idx="11">
                  <c:v>104.53781574876433</c:v>
                </c:pt>
                <c:pt idx="12">
                  <c:v>105.23136835665733</c:v>
                </c:pt>
                <c:pt idx="13">
                  <c:v>106.00501253744457</c:v>
                </c:pt>
                <c:pt idx="14">
                  <c:v>106.85444447027366</c:v>
                </c:pt>
                <c:pt idx="15">
                  <c:v>107.4800581596339</c:v>
                </c:pt>
                <c:pt idx="16">
                  <c:v>108.049568518313</c:v>
                </c:pt>
                <c:pt idx="17">
                  <c:v>108.58530128811228</c:v>
                </c:pt>
                <c:pt idx="18">
                  <c:v>109.19996305765575</c:v>
                </c:pt>
                <c:pt idx="19">
                  <c:v>109.80860802679868</c:v>
                </c:pt>
                <c:pt idx="20">
                  <c:v>110.48617938496074</c:v>
                </c:pt>
                <c:pt idx="21">
                  <c:v>111.1658110478121</c:v>
                </c:pt>
                <c:pt idx="22">
                  <c:v>111.84916580348687</c:v>
                </c:pt>
                <c:pt idx="23">
                  <c:v>112.50472351680003</c:v>
                </c:pt>
                <c:pt idx="24">
                  <c:v>113.21170118897159</c:v>
                </c:pt>
                <c:pt idx="25">
                  <c:v>113.87042673288545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147.74781331351454</c:v>
                </c:pt>
                <c:pt idx="1">
                  <c:v>159.77446263850857</c:v>
                </c:pt>
                <c:pt idx="2">
                  <c:v>162.26529405268229</c:v>
                </c:pt>
                <c:pt idx="3">
                  <c:v>158.86120313715935</c:v>
                </c:pt>
                <c:pt idx="4">
                  <c:v>165.34601141930798</c:v>
                </c:pt>
                <c:pt idx="5">
                  <c:v>172.76022276603067</c:v>
                </c:pt>
                <c:pt idx="6">
                  <c:v>167.75574618034204</c:v>
                </c:pt>
                <c:pt idx="7">
                  <c:v>174.79756072294671</c:v>
                </c:pt>
                <c:pt idx="8">
                  <c:v>175.2034085322129</c:v>
                </c:pt>
                <c:pt idx="9">
                  <c:v>169.07101960036093</c:v>
                </c:pt>
                <c:pt idx="10">
                  <c:v>175.85163552112826</c:v>
                </c:pt>
                <c:pt idx="11">
                  <c:v>181.00798219729387</c:v>
                </c:pt>
                <c:pt idx="12">
                  <c:v>181.74265458591097</c:v>
                </c:pt>
                <c:pt idx="13">
                  <c:v>182.37197642651702</c:v>
                </c:pt>
                <c:pt idx="14">
                  <c:v>183.0501224791542</c:v>
                </c:pt>
                <c:pt idx="15">
                  <c:v>183.40851805110069</c:v>
                </c:pt>
                <c:pt idx="16">
                  <c:v>183.56223104974944</c:v>
                </c:pt>
                <c:pt idx="17">
                  <c:v>183.52618407087721</c:v>
                </c:pt>
                <c:pt idx="18">
                  <c:v>183.37106102535324</c:v>
                </c:pt>
                <c:pt idx="19">
                  <c:v>183.20932708466373</c:v>
                </c:pt>
                <c:pt idx="20">
                  <c:v>183.13775547731015</c:v>
                </c:pt>
                <c:pt idx="21">
                  <c:v>183.02357162651816</c:v>
                </c:pt>
                <c:pt idx="22">
                  <c:v>182.80184798555308</c:v>
                </c:pt>
                <c:pt idx="23">
                  <c:v>182.5248609215331</c:v>
                </c:pt>
                <c:pt idx="24">
                  <c:v>182.14652025377492</c:v>
                </c:pt>
                <c:pt idx="25">
                  <c:v>181.64825801444667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42.134816009209587</c:v>
                </c:pt>
                <c:pt idx="1">
                  <c:v>40.905737126866498</c:v>
                </c:pt>
                <c:pt idx="2">
                  <c:v>39.722195853351913</c:v>
                </c:pt>
                <c:pt idx="3">
                  <c:v>40.398258279307314</c:v>
                </c:pt>
                <c:pt idx="4">
                  <c:v>41.170308307246593</c:v>
                </c:pt>
                <c:pt idx="5">
                  <c:v>39.299164972254196</c:v>
                </c:pt>
                <c:pt idx="6">
                  <c:v>37.530910079893104</c:v>
                </c:pt>
                <c:pt idx="7">
                  <c:v>40.435795038153231</c:v>
                </c:pt>
                <c:pt idx="8">
                  <c:v>40.805734378034863</c:v>
                </c:pt>
                <c:pt idx="9">
                  <c:v>35.444444064545948</c:v>
                </c:pt>
                <c:pt idx="10">
                  <c:v>34.531014555273011</c:v>
                </c:pt>
                <c:pt idx="11">
                  <c:v>34.315981371506155</c:v>
                </c:pt>
                <c:pt idx="12">
                  <c:v>33.913652343428851</c:v>
                </c:pt>
                <c:pt idx="13">
                  <c:v>33.379935485474675</c:v>
                </c:pt>
                <c:pt idx="14">
                  <c:v>32.819184384001503</c:v>
                </c:pt>
                <c:pt idx="15">
                  <c:v>32.091239178120944</c:v>
                </c:pt>
                <c:pt idx="16">
                  <c:v>31.091780984904197</c:v>
                </c:pt>
                <c:pt idx="17">
                  <c:v>30.155255887848238</c:v>
                </c:pt>
                <c:pt idx="18">
                  <c:v>29.078589127448325</c:v>
                </c:pt>
                <c:pt idx="19">
                  <c:v>27.913340017273075</c:v>
                </c:pt>
                <c:pt idx="20">
                  <c:v>26.72823353390956</c:v>
                </c:pt>
                <c:pt idx="21">
                  <c:v>25.456041900545841</c:v>
                </c:pt>
                <c:pt idx="22">
                  <c:v>24.300770306303303</c:v>
                </c:pt>
                <c:pt idx="23">
                  <c:v>22.922550205984098</c:v>
                </c:pt>
                <c:pt idx="24">
                  <c:v>21.692939566253514</c:v>
                </c:pt>
                <c:pt idx="25">
                  <c:v>20.835732288531613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14.610968572014318</c:v>
                </c:pt>
                <c:pt idx="1">
                  <c:v>12.374298932082434</c:v>
                </c:pt>
                <c:pt idx="2">
                  <c:v>14.905568065336888</c:v>
                </c:pt>
                <c:pt idx="3">
                  <c:v>12.038401545397901</c:v>
                </c:pt>
                <c:pt idx="4">
                  <c:v>12.666850229236982</c:v>
                </c:pt>
                <c:pt idx="5">
                  <c:v>15.63345239982781</c:v>
                </c:pt>
                <c:pt idx="6">
                  <c:v>12.756338827119619</c:v>
                </c:pt>
                <c:pt idx="7">
                  <c:v>11.697766952525825</c:v>
                </c:pt>
                <c:pt idx="8">
                  <c:v>14.218841907376779</c:v>
                </c:pt>
                <c:pt idx="9">
                  <c:v>13.860322645639624</c:v>
                </c:pt>
                <c:pt idx="10">
                  <c:v>11.671537276006319</c:v>
                </c:pt>
                <c:pt idx="11">
                  <c:v>11.016018876706685</c:v>
                </c:pt>
                <c:pt idx="12">
                  <c:v>11.100061907843221</c:v>
                </c:pt>
                <c:pt idx="13">
                  <c:v>11.276786001173781</c:v>
                </c:pt>
                <c:pt idx="14">
                  <c:v>11.471292022951145</c:v>
                </c:pt>
                <c:pt idx="15">
                  <c:v>11.607277424406021</c:v>
                </c:pt>
                <c:pt idx="16">
                  <c:v>11.726967710129552</c:v>
                </c:pt>
                <c:pt idx="17">
                  <c:v>11.848474723896409</c:v>
                </c:pt>
                <c:pt idx="18">
                  <c:v>11.963710476224945</c:v>
                </c:pt>
                <c:pt idx="19">
                  <c:v>12.078285446635356</c:v>
                </c:pt>
                <c:pt idx="20">
                  <c:v>12.19373302742259</c:v>
                </c:pt>
                <c:pt idx="21">
                  <c:v>12.310875489382031</c:v>
                </c:pt>
                <c:pt idx="22">
                  <c:v>12.424071551168808</c:v>
                </c:pt>
                <c:pt idx="23">
                  <c:v>12.538891840073592</c:v>
                </c:pt>
                <c:pt idx="24">
                  <c:v>12.653045054169667</c:v>
                </c:pt>
                <c:pt idx="25">
                  <c:v>12.763696110699184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70.481977198319342</c:v>
                </c:pt>
                <c:pt idx="1">
                  <c:v>74.3187305692975</c:v>
                </c:pt>
                <c:pt idx="2">
                  <c:v>70.280722552666234</c:v>
                </c:pt>
                <c:pt idx="3">
                  <c:v>74.955580405884504</c:v>
                </c:pt>
                <c:pt idx="4">
                  <c:v>79.870233925255448</c:v>
                </c:pt>
                <c:pt idx="5">
                  <c:v>82.603521847802156</c:v>
                </c:pt>
                <c:pt idx="6">
                  <c:v>75.839359086684965</c:v>
                </c:pt>
                <c:pt idx="7">
                  <c:v>75.841551682589909</c:v>
                </c:pt>
                <c:pt idx="8">
                  <c:v>77.75512248598929</c:v>
                </c:pt>
                <c:pt idx="9">
                  <c:v>84.624727793848223</c:v>
                </c:pt>
                <c:pt idx="10">
                  <c:v>69.719974422239602</c:v>
                </c:pt>
                <c:pt idx="11">
                  <c:v>70.158407059841991</c:v>
                </c:pt>
                <c:pt idx="12">
                  <c:v>69.824728924271511</c:v>
                </c:pt>
                <c:pt idx="13">
                  <c:v>69.515410801877024</c:v>
                </c:pt>
                <c:pt idx="14">
                  <c:v>69.227074218615471</c:v>
                </c:pt>
                <c:pt idx="15">
                  <c:v>68.809325729879276</c:v>
                </c:pt>
                <c:pt idx="16">
                  <c:v>68.365364493244527</c:v>
                </c:pt>
                <c:pt idx="17">
                  <c:v>67.888081296331777</c:v>
                </c:pt>
                <c:pt idx="18">
                  <c:v>67.382932770992099</c:v>
                </c:pt>
                <c:pt idx="19">
                  <c:v>66.867121537015208</c:v>
                </c:pt>
                <c:pt idx="20">
                  <c:v>66.411399831431922</c:v>
                </c:pt>
                <c:pt idx="21">
                  <c:v>65.955651840052596</c:v>
                </c:pt>
                <c:pt idx="22">
                  <c:v>65.531491180639009</c:v>
                </c:pt>
                <c:pt idx="23">
                  <c:v>65.093924136947109</c:v>
                </c:pt>
                <c:pt idx="24">
                  <c:v>64.640553649310036</c:v>
                </c:pt>
                <c:pt idx="25">
                  <c:v>64.175766289237842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60.25683247991622</c:v>
                </c:pt>
                <c:pt idx="1">
                  <c:v>54.837109547508717</c:v>
                </c:pt>
                <c:pt idx="2">
                  <c:v>53.943011064448847</c:v>
                </c:pt>
                <c:pt idx="3">
                  <c:v>55.757128265240759</c:v>
                </c:pt>
                <c:pt idx="4">
                  <c:v>55.861809004909951</c:v>
                </c:pt>
                <c:pt idx="5">
                  <c:v>56.899438998929469</c:v>
                </c:pt>
                <c:pt idx="6">
                  <c:v>49.688807683605788</c:v>
                </c:pt>
                <c:pt idx="7">
                  <c:v>53.251698538535443</c:v>
                </c:pt>
                <c:pt idx="8">
                  <c:v>58.237731396714658</c:v>
                </c:pt>
                <c:pt idx="9">
                  <c:v>64.675061016869549</c:v>
                </c:pt>
                <c:pt idx="10">
                  <c:v>53.497405240613752</c:v>
                </c:pt>
                <c:pt idx="11">
                  <c:v>54.67839449187403</c:v>
                </c:pt>
                <c:pt idx="12">
                  <c:v>54.03841084255329</c:v>
                </c:pt>
                <c:pt idx="13">
                  <c:v>53.270326256403074</c:v>
                </c:pt>
                <c:pt idx="14">
                  <c:v>52.631174337934567</c:v>
                </c:pt>
                <c:pt idx="15">
                  <c:v>51.988333347014503</c:v>
                </c:pt>
                <c:pt idx="16">
                  <c:v>51.286228878038926</c:v>
                </c:pt>
                <c:pt idx="17">
                  <c:v>50.572691309223622</c:v>
                </c:pt>
                <c:pt idx="18">
                  <c:v>49.908203827704789</c:v>
                </c:pt>
                <c:pt idx="19">
                  <c:v>49.213668367966299</c:v>
                </c:pt>
                <c:pt idx="20">
                  <c:v>48.509174529541816</c:v>
                </c:pt>
                <c:pt idx="21">
                  <c:v>47.783791233475704</c:v>
                </c:pt>
                <c:pt idx="22">
                  <c:v>47.066981222549515</c:v>
                </c:pt>
                <c:pt idx="23">
                  <c:v>46.364358176986876</c:v>
                </c:pt>
                <c:pt idx="24">
                  <c:v>45.646576946177028</c:v>
                </c:pt>
                <c:pt idx="25">
                  <c:v>44.918569770132912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29.781969133326491</c:v>
                </c:pt>
                <c:pt idx="1">
                  <c:v>28.130311930972962</c:v>
                </c:pt>
                <c:pt idx="2">
                  <c:v>31.154451185666666</c:v>
                </c:pt>
                <c:pt idx="3">
                  <c:v>30.814998827033264</c:v>
                </c:pt>
                <c:pt idx="4">
                  <c:v>33.140399057296108</c:v>
                </c:pt>
                <c:pt idx="5">
                  <c:v>31.868997400917639</c:v>
                </c:pt>
                <c:pt idx="6">
                  <c:v>31.431392508076211</c:v>
                </c:pt>
                <c:pt idx="7">
                  <c:v>33.335016909079641</c:v>
                </c:pt>
                <c:pt idx="8">
                  <c:v>29.207096432884086</c:v>
                </c:pt>
                <c:pt idx="9">
                  <c:v>28.267126561554655</c:v>
                </c:pt>
                <c:pt idx="10">
                  <c:v>28.231010987157536</c:v>
                </c:pt>
                <c:pt idx="11">
                  <c:v>29.29765680880768</c:v>
                </c:pt>
                <c:pt idx="12">
                  <c:v>29.340985650227346</c:v>
                </c:pt>
                <c:pt idx="13">
                  <c:v>29.131562747956583</c:v>
                </c:pt>
                <c:pt idx="14">
                  <c:v>28.909718079493516</c:v>
                </c:pt>
                <c:pt idx="15">
                  <c:v>28.714650331012958</c:v>
                </c:pt>
                <c:pt idx="16">
                  <c:v>28.605905307791176</c:v>
                </c:pt>
                <c:pt idx="17">
                  <c:v>28.501484269364543</c:v>
                </c:pt>
                <c:pt idx="18">
                  <c:v>28.42873223649439</c:v>
                </c:pt>
                <c:pt idx="19">
                  <c:v>28.37002947714862</c:v>
                </c:pt>
                <c:pt idx="20">
                  <c:v>28.32957959751241</c:v>
                </c:pt>
                <c:pt idx="21">
                  <c:v>28.278904409098431</c:v>
                </c:pt>
                <c:pt idx="22">
                  <c:v>28.223528212502853</c:v>
                </c:pt>
                <c:pt idx="23">
                  <c:v>28.17568520469478</c:v>
                </c:pt>
                <c:pt idx="24">
                  <c:v>28.151337814529118</c:v>
                </c:pt>
                <c:pt idx="25">
                  <c:v>28.133603704880809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127.3147917281628</c:v>
                </c:pt>
                <c:pt idx="1">
                  <c:v>121.50359055417063</c:v>
                </c:pt>
                <c:pt idx="2">
                  <c:v>124.09107424244148</c:v>
                </c:pt>
                <c:pt idx="3">
                  <c:v>124.71593639433515</c:v>
                </c:pt>
                <c:pt idx="4">
                  <c:v>132.19763877616828</c:v>
                </c:pt>
                <c:pt idx="5">
                  <c:v>128.76241342771939</c:v>
                </c:pt>
                <c:pt idx="6">
                  <c:v>141.40483809041791</c:v>
                </c:pt>
                <c:pt idx="7">
                  <c:v>142.55541558196316</c:v>
                </c:pt>
                <c:pt idx="8">
                  <c:v>137.98217759075834</c:v>
                </c:pt>
                <c:pt idx="9">
                  <c:v>137.31337205600127</c:v>
                </c:pt>
                <c:pt idx="10">
                  <c:v>132.53675873292067</c:v>
                </c:pt>
                <c:pt idx="11">
                  <c:v>132.95908085355842</c:v>
                </c:pt>
                <c:pt idx="12">
                  <c:v>134.1983238197746</c:v>
                </c:pt>
                <c:pt idx="13">
                  <c:v>135.60240262033744</c:v>
                </c:pt>
                <c:pt idx="14">
                  <c:v>137.11266232823385</c:v>
                </c:pt>
                <c:pt idx="15">
                  <c:v>138.38176045513703</c:v>
                </c:pt>
                <c:pt idx="16">
                  <c:v>139.54855076871152</c:v>
                </c:pt>
                <c:pt idx="17">
                  <c:v>140.70313806656495</c:v>
                </c:pt>
                <c:pt idx="18">
                  <c:v>141.96593031873363</c:v>
                </c:pt>
                <c:pt idx="19">
                  <c:v>143.20503314956434</c:v>
                </c:pt>
                <c:pt idx="20">
                  <c:v>144.44057433885141</c:v>
                </c:pt>
                <c:pt idx="21">
                  <c:v>145.72111824803414</c:v>
                </c:pt>
                <c:pt idx="22">
                  <c:v>146.99818440648491</c:v>
                </c:pt>
                <c:pt idx="23">
                  <c:v>148.35831754409745</c:v>
                </c:pt>
                <c:pt idx="24">
                  <c:v>149.72293461685038</c:v>
                </c:pt>
                <c:pt idx="25">
                  <c:v>151.04154212143902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29.791259021986274</c:v>
                </c:pt>
                <c:pt idx="1">
                  <c:v>34.654450575538689</c:v>
                </c:pt>
                <c:pt idx="2">
                  <c:v>32.672424026026206</c:v>
                </c:pt>
                <c:pt idx="3">
                  <c:v>33.27898263803722</c:v>
                </c:pt>
                <c:pt idx="4">
                  <c:v>31.700248376509052</c:v>
                </c:pt>
                <c:pt idx="5">
                  <c:v>37.802675228286056</c:v>
                </c:pt>
                <c:pt idx="6">
                  <c:v>38.428969861534391</c:v>
                </c:pt>
                <c:pt idx="7">
                  <c:v>38.002574118485825</c:v>
                </c:pt>
                <c:pt idx="8">
                  <c:v>35.501724459894803</c:v>
                </c:pt>
                <c:pt idx="9">
                  <c:v>36.158254348237016</c:v>
                </c:pt>
                <c:pt idx="10">
                  <c:v>33.115912570969414</c:v>
                </c:pt>
                <c:pt idx="11">
                  <c:v>30.552455571389562</c:v>
                </c:pt>
                <c:pt idx="12">
                  <c:v>30.574998993822582</c:v>
                </c:pt>
                <c:pt idx="13">
                  <c:v>30.62591206716704</c:v>
                </c:pt>
                <c:pt idx="14">
                  <c:v>30.713511591728313</c:v>
                </c:pt>
                <c:pt idx="15">
                  <c:v>30.775949062116982</c:v>
                </c:pt>
                <c:pt idx="16">
                  <c:v>30.818189700171427</c:v>
                </c:pt>
                <c:pt idx="17">
                  <c:v>30.851790751077434</c:v>
                </c:pt>
                <c:pt idx="18">
                  <c:v>30.867365056186721</c:v>
                </c:pt>
                <c:pt idx="19">
                  <c:v>30.870835201268527</c:v>
                </c:pt>
                <c:pt idx="20">
                  <c:v>30.882046361369234</c:v>
                </c:pt>
                <c:pt idx="21">
                  <c:v>30.900454310232725</c:v>
                </c:pt>
                <c:pt idx="22">
                  <c:v>30.915498707383748</c:v>
                </c:pt>
                <c:pt idx="23">
                  <c:v>30.912369627805607</c:v>
                </c:pt>
                <c:pt idx="24">
                  <c:v>30.930349915392682</c:v>
                </c:pt>
                <c:pt idx="25">
                  <c:v>30.956117757390484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2.3326586007296308</c:v>
                </c:pt>
                <c:pt idx="1">
                  <c:v>1.6925489127354558</c:v>
                </c:pt>
                <c:pt idx="2">
                  <c:v>1.7327529658931105</c:v>
                </c:pt>
                <c:pt idx="3">
                  <c:v>1.5575218961913257</c:v>
                </c:pt>
                <c:pt idx="4">
                  <c:v>1.7835218575048577</c:v>
                </c:pt>
                <c:pt idx="5">
                  <c:v>1.596348018598355</c:v>
                </c:pt>
                <c:pt idx="6">
                  <c:v>1.3725996819001782</c:v>
                </c:pt>
                <c:pt idx="7">
                  <c:v>1.4827005336980008</c:v>
                </c:pt>
                <c:pt idx="8">
                  <c:v>1.6289344319067687</c:v>
                </c:pt>
                <c:pt idx="9">
                  <c:v>1.4227633772338653</c:v>
                </c:pt>
                <c:pt idx="10">
                  <c:v>1.7223975416683197</c:v>
                </c:pt>
                <c:pt idx="11">
                  <c:v>1.2411417030926</c:v>
                </c:pt>
                <c:pt idx="12">
                  <c:v>1.2575901430261955</c:v>
                </c:pt>
                <c:pt idx="13">
                  <c:v>1.2742762633257581</c:v>
                </c:pt>
                <c:pt idx="14">
                  <c:v>1.2926960034253079</c:v>
                </c:pt>
                <c:pt idx="15">
                  <c:v>1.3109932600861021</c:v>
                </c:pt>
                <c:pt idx="16">
                  <c:v>1.3254534205956117</c:v>
                </c:pt>
                <c:pt idx="17">
                  <c:v>1.3392525329683034</c:v>
                </c:pt>
                <c:pt idx="18">
                  <c:v>1.350759388355252</c:v>
                </c:pt>
                <c:pt idx="19">
                  <c:v>1.36776820725188</c:v>
                </c:pt>
                <c:pt idx="20">
                  <c:v>1.3816338947108919</c:v>
                </c:pt>
                <c:pt idx="21">
                  <c:v>1.3954606727821235</c:v>
                </c:pt>
                <c:pt idx="22">
                  <c:v>1.4072322384415654</c:v>
                </c:pt>
                <c:pt idx="23">
                  <c:v>1.4240731711324324</c:v>
                </c:pt>
                <c:pt idx="24">
                  <c:v>1.4359401441551631</c:v>
                </c:pt>
                <c:pt idx="25">
                  <c:v>1.4523793885848122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95.208671029593106</c:v>
                </c:pt>
                <c:pt idx="1">
                  <c:v>101.51340794794598</c:v>
                </c:pt>
                <c:pt idx="2">
                  <c:v>106.97644988726015</c:v>
                </c:pt>
                <c:pt idx="3">
                  <c:v>104.62473503816426</c:v>
                </c:pt>
                <c:pt idx="4">
                  <c:v>114.13057130454864</c:v>
                </c:pt>
                <c:pt idx="5">
                  <c:v>106.03309779114254</c:v>
                </c:pt>
                <c:pt idx="6">
                  <c:v>103.83713494136911</c:v>
                </c:pt>
                <c:pt idx="7">
                  <c:v>106.00513298529718</c:v>
                </c:pt>
                <c:pt idx="8">
                  <c:v>102.11674513194509</c:v>
                </c:pt>
                <c:pt idx="9">
                  <c:v>99.352008129088162</c:v>
                </c:pt>
                <c:pt idx="10">
                  <c:v>97.22957547583465</c:v>
                </c:pt>
                <c:pt idx="11">
                  <c:v>94.981844344984054</c:v>
                </c:pt>
                <c:pt idx="12">
                  <c:v>94.945779079006357</c:v>
                </c:pt>
                <c:pt idx="13">
                  <c:v>94.975030982362355</c:v>
                </c:pt>
                <c:pt idx="14">
                  <c:v>95.01572524338907</c:v>
                </c:pt>
                <c:pt idx="15">
                  <c:v>94.801768085402358</c:v>
                </c:pt>
                <c:pt idx="16">
                  <c:v>94.508102415530871</c:v>
                </c:pt>
                <c:pt idx="17">
                  <c:v>94.164150290623724</c:v>
                </c:pt>
                <c:pt idx="18">
                  <c:v>93.807969222424532</c:v>
                </c:pt>
                <c:pt idx="19">
                  <c:v>93.454106464170025</c:v>
                </c:pt>
                <c:pt idx="20">
                  <c:v>93.106069673859906</c:v>
                </c:pt>
                <c:pt idx="21">
                  <c:v>92.899403542548114</c:v>
                </c:pt>
                <c:pt idx="22">
                  <c:v>92.660884638872759</c:v>
                </c:pt>
                <c:pt idx="23">
                  <c:v>92.397490832568067</c:v>
                </c:pt>
                <c:pt idx="24">
                  <c:v>92.0622840887563</c:v>
                </c:pt>
                <c:pt idx="25">
                  <c:v>91.630020682364886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26.289539659461742</c:v>
                </c:pt>
                <c:pt idx="1">
                  <c:v>27.979533269430792</c:v>
                </c:pt>
                <c:pt idx="2">
                  <c:v>28.778079943653722</c:v>
                </c:pt>
                <c:pt idx="3">
                  <c:v>28.886428488064713</c:v>
                </c:pt>
                <c:pt idx="4">
                  <c:v>28.342303989719181</c:v>
                </c:pt>
                <c:pt idx="5">
                  <c:v>31.050472536931309</c:v>
                </c:pt>
                <c:pt idx="6">
                  <c:v>30.657770926927565</c:v>
                </c:pt>
                <c:pt idx="7">
                  <c:v>33.770252823190681</c:v>
                </c:pt>
                <c:pt idx="8">
                  <c:v>35.959171190257983</c:v>
                </c:pt>
                <c:pt idx="9">
                  <c:v>34.225444291397004</c:v>
                </c:pt>
                <c:pt idx="10">
                  <c:v>34.962808732569414</c:v>
                </c:pt>
                <c:pt idx="11">
                  <c:v>37.32961679059914</c:v>
                </c:pt>
                <c:pt idx="12">
                  <c:v>37.980123302124667</c:v>
                </c:pt>
                <c:pt idx="13">
                  <c:v>38.556296172299447</c:v>
                </c:pt>
                <c:pt idx="14">
                  <c:v>39.124856339031936</c:v>
                </c:pt>
                <c:pt idx="15">
                  <c:v>39.618620782893139</c:v>
                </c:pt>
                <c:pt idx="16">
                  <c:v>40.077440110472644</c:v>
                </c:pt>
                <c:pt idx="17">
                  <c:v>40.551098618077468</c:v>
                </c:pt>
                <c:pt idx="18">
                  <c:v>41.043963059665302</c:v>
                </c:pt>
                <c:pt idx="19">
                  <c:v>41.547730860352104</c:v>
                </c:pt>
                <c:pt idx="20">
                  <c:v>42.063348430645839</c:v>
                </c:pt>
                <c:pt idx="21">
                  <c:v>42.554364050794263</c:v>
                </c:pt>
                <c:pt idx="22">
                  <c:v>43.036102334269899</c:v>
                </c:pt>
                <c:pt idx="23">
                  <c:v>43.543827531687761</c:v>
                </c:pt>
                <c:pt idx="24">
                  <c:v>44.05215595347989</c:v>
                </c:pt>
                <c:pt idx="25">
                  <c:v>44.569174042746504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58.015673829570538</c:v>
                </c:pt>
                <c:pt idx="1">
                  <c:v>54.812797804765971</c:v>
                </c:pt>
                <c:pt idx="2">
                  <c:v>55.715858059332646</c:v>
                </c:pt>
                <c:pt idx="3">
                  <c:v>60.350351014693238</c:v>
                </c:pt>
                <c:pt idx="4">
                  <c:v>63.780201114786991</c:v>
                </c:pt>
                <c:pt idx="5">
                  <c:v>64.558561655457538</c:v>
                </c:pt>
                <c:pt idx="6">
                  <c:v>62.500143131215864</c:v>
                </c:pt>
                <c:pt idx="7">
                  <c:v>63.298661350850338</c:v>
                </c:pt>
                <c:pt idx="8">
                  <c:v>64.290094392012307</c:v>
                </c:pt>
                <c:pt idx="9">
                  <c:v>62.473375588207453</c:v>
                </c:pt>
                <c:pt idx="10">
                  <c:v>52.858350075291099</c:v>
                </c:pt>
                <c:pt idx="11">
                  <c:v>56.370557920908411</c:v>
                </c:pt>
                <c:pt idx="12">
                  <c:v>56.275836255177722</c:v>
                </c:pt>
                <c:pt idx="13">
                  <c:v>56.113704908567421</c:v>
                </c:pt>
                <c:pt idx="14">
                  <c:v>55.949659870153205</c:v>
                </c:pt>
                <c:pt idx="15">
                  <c:v>55.587756149292723</c:v>
                </c:pt>
                <c:pt idx="16">
                  <c:v>55.368939236221259</c:v>
                </c:pt>
                <c:pt idx="17">
                  <c:v>55.114996203864905</c:v>
                </c:pt>
                <c:pt idx="18">
                  <c:v>54.824457887470338</c:v>
                </c:pt>
                <c:pt idx="19">
                  <c:v>54.489096008710952</c:v>
                </c:pt>
                <c:pt idx="20">
                  <c:v>54.176049966217462</c:v>
                </c:pt>
                <c:pt idx="21">
                  <c:v>53.831250940187722</c:v>
                </c:pt>
                <c:pt idx="22">
                  <c:v>53.510178512341795</c:v>
                </c:pt>
                <c:pt idx="23">
                  <c:v>53.161560266055574</c:v>
                </c:pt>
                <c:pt idx="24">
                  <c:v>52.728720806842425</c:v>
                </c:pt>
                <c:pt idx="25">
                  <c:v>52.259709317698366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63.335338619529928</c:v>
                </c:pt>
                <c:pt idx="1">
                  <c:v>63.509900792729333</c:v>
                </c:pt>
                <c:pt idx="2">
                  <c:v>68.011398399833055</c:v>
                </c:pt>
                <c:pt idx="3">
                  <c:v>62.203032299562508</c:v>
                </c:pt>
                <c:pt idx="4">
                  <c:v>67.613690674697182</c:v>
                </c:pt>
                <c:pt idx="5">
                  <c:v>74.67860734118446</c:v>
                </c:pt>
                <c:pt idx="6">
                  <c:v>75.840183091795907</c:v>
                </c:pt>
                <c:pt idx="7">
                  <c:v>73.066494435553821</c:v>
                </c:pt>
                <c:pt idx="8">
                  <c:v>75.879598966281208</c:v>
                </c:pt>
                <c:pt idx="9">
                  <c:v>81.792800946397193</c:v>
                </c:pt>
                <c:pt idx="10">
                  <c:v>72.539619141253965</c:v>
                </c:pt>
                <c:pt idx="11">
                  <c:v>74.719862256089058</c:v>
                </c:pt>
                <c:pt idx="12">
                  <c:v>74.826902358249043</c:v>
                </c:pt>
                <c:pt idx="13">
                  <c:v>75.066696607871094</c:v>
                </c:pt>
                <c:pt idx="14">
                  <c:v>75.35390069044918</c:v>
                </c:pt>
                <c:pt idx="15">
                  <c:v>75.525495817718706</c:v>
                </c:pt>
                <c:pt idx="16">
                  <c:v>75.621268097372678</c:v>
                </c:pt>
                <c:pt idx="17">
                  <c:v>75.678860696917667</c:v>
                </c:pt>
                <c:pt idx="18">
                  <c:v>75.723479388667101</c:v>
                </c:pt>
                <c:pt idx="19">
                  <c:v>75.749461025044766</c:v>
                </c:pt>
                <c:pt idx="20">
                  <c:v>75.802704538821416</c:v>
                </c:pt>
                <c:pt idx="21">
                  <c:v>75.819646556503884</c:v>
                </c:pt>
                <c:pt idx="22">
                  <c:v>75.845737394952607</c:v>
                </c:pt>
                <c:pt idx="23">
                  <c:v>75.862804344518565</c:v>
                </c:pt>
                <c:pt idx="24">
                  <c:v>75.871783409384605</c:v>
                </c:pt>
                <c:pt idx="25">
                  <c:v>75.872493842364875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28.54127881113034</c:v>
                </c:pt>
                <c:pt idx="1">
                  <c:v>28.352272721776018</c:v>
                </c:pt>
                <c:pt idx="2">
                  <c:v>28.475836089414305</c:v>
                </c:pt>
                <c:pt idx="3">
                  <c:v>28.933634693525313</c:v>
                </c:pt>
                <c:pt idx="4">
                  <c:v>32.447302862659832</c:v>
                </c:pt>
                <c:pt idx="5">
                  <c:v>34.971900151447379</c:v>
                </c:pt>
                <c:pt idx="6">
                  <c:v>34.13269767022161</c:v>
                </c:pt>
                <c:pt idx="7">
                  <c:v>30.818753777233258</c:v>
                </c:pt>
                <c:pt idx="8">
                  <c:v>32.152144125425231</c:v>
                </c:pt>
                <c:pt idx="9">
                  <c:v>31.375854209207475</c:v>
                </c:pt>
                <c:pt idx="10">
                  <c:v>27.299717656715796</c:v>
                </c:pt>
                <c:pt idx="11">
                  <c:v>46.024414223726644</c:v>
                </c:pt>
                <c:pt idx="12">
                  <c:v>46.632455275737811</c:v>
                </c:pt>
                <c:pt idx="13">
                  <c:v>47.326651049847818</c:v>
                </c:pt>
                <c:pt idx="14">
                  <c:v>48.06386169248843</c:v>
                </c:pt>
                <c:pt idx="15">
                  <c:v>48.763336243892702</c:v>
                </c:pt>
                <c:pt idx="16">
                  <c:v>49.416253983274245</c:v>
                </c:pt>
                <c:pt idx="17">
                  <c:v>50.022680373391708</c:v>
                </c:pt>
                <c:pt idx="18">
                  <c:v>50.585447885818247</c:v>
                </c:pt>
                <c:pt idx="19">
                  <c:v>51.119114345318081</c:v>
                </c:pt>
                <c:pt idx="20">
                  <c:v>51.650141673932019</c:v>
                </c:pt>
                <c:pt idx="21">
                  <c:v>52.153112531289985</c:v>
                </c:pt>
                <c:pt idx="22">
                  <c:v>52.717658156113707</c:v>
                </c:pt>
                <c:pt idx="23">
                  <c:v>53.320731991963648</c:v>
                </c:pt>
                <c:pt idx="24">
                  <c:v>53.962297472649112</c:v>
                </c:pt>
                <c:pt idx="25">
                  <c:v>54.590274225179733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154.3130730076804</c:v>
                </c:pt>
                <c:pt idx="1">
                  <c:v>150.12334702887216</c:v>
                </c:pt>
                <c:pt idx="2">
                  <c:v>153.06909112712165</c:v>
                </c:pt>
                <c:pt idx="3">
                  <c:v>145.65018500415306</c:v>
                </c:pt>
                <c:pt idx="4">
                  <c:v>152.47185698765114</c:v>
                </c:pt>
                <c:pt idx="5">
                  <c:v>158.32656659771357</c:v>
                </c:pt>
                <c:pt idx="6">
                  <c:v>156.81018751743443</c:v>
                </c:pt>
                <c:pt idx="7">
                  <c:v>157.93085100186099</c:v>
                </c:pt>
                <c:pt idx="8">
                  <c:v>161.70577527383747</c:v>
                </c:pt>
                <c:pt idx="9">
                  <c:v>161.45180963675128</c:v>
                </c:pt>
                <c:pt idx="10">
                  <c:v>144.85199449414404</c:v>
                </c:pt>
                <c:pt idx="11">
                  <c:v>133.1389924448419</c:v>
                </c:pt>
                <c:pt idx="12">
                  <c:v>132.8948559482713</c:v>
                </c:pt>
                <c:pt idx="13">
                  <c:v>131.82438587500954</c:v>
                </c:pt>
                <c:pt idx="14">
                  <c:v>130.70703511282139</c:v>
                </c:pt>
                <c:pt idx="15">
                  <c:v>129.81410947092428</c:v>
                </c:pt>
                <c:pt idx="16">
                  <c:v>128.72217680707342</c:v>
                </c:pt>
                <c:pt idx="17">
                  <c:v>127.41437052271763</c:v>
                </c:pt>
                <c:pt idx="18">
                  <c:v>126.22609234537842</c:v>
                </c:pt>
                <c:pt idx="19">
                  <c:v>125.11842944207685</c:v>
                </c:pt>
                <c:pt idx="20">
                  <c:v>124.09975638180171</c:v>
                </c:pt>
                <c:pt idx="21">
                  <c:v>123.02328073021744</c:v>
                </c:pt>
                <c:pt idx="22">
                  <c:v>122.00488516904817</c:v>
                </c:pt>
                <c:pt idx="23">
                  <c:v>120.95136967091055</c:v>
                </c:pt>
                <c:pt idx="24">
                  <c:v>119.86366713642234</c:v>
                </c:pt>
                <c:pt idx="25">
                  <c:v>118.81332745739262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112.98527389043591</c:v>
                </c:pt>
                <c:pt idx="1">
                  <c:v>126.07430185793774</c:v>
                </c:pt>
                <c:pt idx="2">
                  <c:v>129.37735635659149</c:v>
                </c:pt>
                <c:pt idx="3">
                  <c:v>134.10553193664271</c:v>
                </c:pt>
                <c:pt idx="4">
                  <c:v>138.09953389043466</c:v>
                </c:pt>
                <c:pt idx="5">
                  <c:v>142.21066828701515</c:v>
                </c:pt>
                <c:pt idx="6">
                  <c:v>145.56530859292616</c:v>
                </c:pt>
                <c:pt idx="7">
                  <c:v>153.48703214838824</c:v>
                </c:pt>
                <c:pt idx="8">
                  <c:v>159.10519026880098</c:v>
                </c:pt>
                <c:pt idx="9">
                  <c:v>163.87561539300219</c:v>
                </c:pt>
                <c:pt idx="10">
                  <c:v>169.00886075203522</c:v>
                </c:pt>
                <c:pt idx="11">
                  <c:v>152.37264231867971</c:v>
                </c:pt>
                <c:pt idx="12">
                  <c:v>154.07462933763091</c:v>
                </c:pt>
                <c:pt idx="13">
                  <c:v>155.80223043135754</c:v>
                </c:pt>
                <c:pt idx="14">
                  <c:v>157.67780721633306</c:v>
                </c:pt>
                <c:pt idx="15">
                  <c:v>159.38443703119574</c:v>
                </c:pt>
                <c:pt idx="16">
                  <c:v>160.97832071544877</c:v>
                </c:pt>
                <c:pt idx="17">
                  <c:v>162.55021866850205</c:v>
                </c:pt>
                <c:pt idx="18">
                  <c:v>164.16447404814807</c:v>
                </c:pt>
                <c:pt idx="19">
                  <c:v>165.81041545753874</c:v>
                </c:pt>
                <c:pt idx="20">
                  <c:v>167.56168722206871</c:v>
                </c:pt>
                <c:pt idx="21">
                  <c:v>169.28454892048933</c:v>
                </c:pt>
                <c:pt idx="22">
                  <c:v>170.99892795691497</c:v>
                </c:pt>
                <c:pt idx="23">
                  <c:v>172.75751620460721</c:v>
                </c:pt>
                <c:pt idx="24">
                  <c:v>174.57266484506573</c:v>
                </c:pt>
                <c:pt idx="25">
                  <c:v>176.41622841777391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286.9408932780845</c:v>
                </c:pt>
                <c:pt idx="1">
                  <c:v>288.95398076156357</c:v>
                </c:pt>
                <c:pt idx="2">
                  <c:v>285.61931949066718</c:v>
                </c:pt>
                <c:pt idx="3">
                  <c:v>299.45559803969275</c:v>
                </c:pt>
                <c:pt idx="4">
                  <c:v>309.32962941487693</c:v>
                </c:pt>
                <c:pt idx="5">
                  <c:v>306.94231982001133</c:v>
                </c:pt>
                <c:pt idx="6">
                  <c:v>329.10755640791177</c:v>
                </c:pt>
                <c:pt idx="7">
                  <c:v>332.96837325573648</c:v>
                </c:pt>
                <c:pt idx="8">
                  <c:v>348.11167332431955</c:v>
                </c:pt>
                <c:pt idx="9">
                  <c:v>357.40724915200502</c:v>
                </c:pt>
                <c:pt idx="10">
                  <c:v>375.38464037057588</c:v>
                </c:pt>
                <c:pt idx="11">
                  <c:v>381.56635564049247</c:v>
                </c:pt>
                <c:pt idx="12">
                  <c:v>385.47711685737852</c:v>
                </c:pt>
                <c:pt idx="13">
                  <c:v>390.31180575012041</c:v>
                </c:pt>
                <c:pt idx="14">
                  <c:v>395.598282005675</c:v>
                </c:pt>
                <c:pt idx="15">
                  <c:v>400.22262329079598</c:v>
                </c:pt>
                <c:pt idx="16">
                  <c:v>404.6733393182663</c:v>
                </c:pt>
                <c:pt idx="17">
                  <c:v>409.06069927238894</c:v>
                </c:pt>
                <c:pt idx="18">
                  <c:v>413.31591537095773</c:v>
                </c:pt>
                <c:pt idx="19">
                  <c:v>417.64161259898464</c:v>
                </c:pt>
                <c:pt idx="20">
                  <c:v>422.20557726606091</c:v>
                </c:pt>
                <c:pt idx="21">
                  <c:v>426.77872310222642</c:v>
                </c:pt>
                <c:pt idx="22">
                  <c:v>431.25091775802434</c:v>
                </c:pt>
                <c:pt idx="23">
                  <c:v>435.77514800835735</c:v>
                </c:pt>
                <c:pt idx="24">
                  <c:v>440.26994051892785</c:v>
                </c:pt>
                <c:pt idx="25">
                  <c:v>444.62906117508487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173.05517181733487</c:v>
                </c:pt>
                <c:pt idx="1">
                  <c:v>179.90121702729726</c:v>
                </c:pt>
                <c:pt idx="2">
                  <c:v>183.98811663761236</c:v>
                </c:pt>
                <c:pt idx="3">
                  <c:v>187.45549209691461</c:v>
                </c:pt>
                <c:pt idx="4">
                  <c:v>194.3088888071899</c:v>
                </c:pt>
                <c:pt idx="5">
                  <c:v>195.79757075873209</c:v>
                </c:pt>
                <c:pt idx="6">
                  <c:v>200.33505572062302</c:v>
                </c:pt>
                <c:pt idx="7">
                  <c:v>209.37836814391176</c:v>
                </c:pt>
                <c:pt idx="8">
                  <c:v>214.64083571134773</c:v>
                </c:pt>
                <c:pt idx="9">
                  <c:v>216.52375118965332</c:v>
                </c:pt>
                <c:pt idx="10">
                  <c:v>223.95178645360321</c:v>
                </c:pt>
                <c:pt idx="11">
                  <c:v>227.8765951256072</c:v>
                </c:pt>
                <c:pt idx="12">
                  <c:v>229.64489437556466</c:v>
                </c:pt>
                <c:pt idx="13">
                  <c:v>232.06860955233179</c:v>
                </c:pt>
                <c:pt idx="14">
                  <c:v>234.92343638412143</c:v>
                </c:pt>
                <c:pt idx="15">
                  <c:v>237.3578062890106</c:v>
                </c:pt>
                <c:pt idx="16">
                  <c:v>239.62248700300285</c:v>
                </c:pt>
                <c:pt idx="17">
                  <c:v>241.81757244536348</c:v>
                </c:pt>
                <c:pt idx="18">
                  <c:v>244.09791656397647</c:v>
                </c:pt>
                <c:pt idx="19">
                  <c:v>246.39362530901832</c:v>
                </c:pt>
                <c:pt idx="20">
                  <c:v>248.75753425453266</c:v>
                </c:pt>
                <c:pt idx="21">
                  <c:v>251.06379989562205</c:v>
                </c:pt>
                <c:pt idx="22">
                  <c:v>253.35110226843506</c:v>
                </c:pt>
                <c:pt idx="23">
                  <c:v>255.80152032007535</c:v>
                </c:pt>
                <c:pt idx="24">
                  <c:v>258.24128780785963</c:v>
                </c:pt>
                <c:pt idx="25">
                  <c:v>260.70904539405007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189.88262932272414</c:v>
                </c:pt>
                <c:pt idx="1">
                  <c:v>200.68019976537505</c:v>
                </c:pt>
                <c:pt idx="2">
                  <c:v>201.9874899060342</c:v>
                </c:pt>
                <c:pt idx="3">
                  <c:v>199.25946141646665</c:v>
                </c:pt>
                <c:pt idx="4">
                  <c:v>206.51631972655457</c:v>
                </c:pt>
                <c:pt idx="5">
                  <c:v>212.05938773828487</c:v>
                </c:pt>
                <c:pt idx="6">
                  <c:v>205.28665626023513</c:v>
                </c:pt>
                <c:pt idx="7">
                  <c:v>215.23335576109994</c:v>
                </c:pt>
                <c:pt idx="8">
                  <c:v>216.00914291024776</c:v>
                </c:pt>
                <c:pt idx="9">
                  <c:v>204.51546366490686</c:v>
                </c:pt>
                <c:pt idx="10">
                  <c:v>210.38265007640126</c:v>
                </c:pt>
                <c:pt idx="11">
                  <c:v>215.32396356880002</c:v>
                </c:pt>
                <c:pt idx="12">
                  <c:v>215.65630692933982</c:v>
                </c:pt>
                <c:pt idx="13">
                  <c:v>215.7519119119917</c:v>
                </c:pt>
                <c:pt idx="14">
                  <c:v>215.86930686315571</c:v>
                </c:pt>
                <c:pt idx="15">
                  <c:v>215.49975722922164</c:v>
                </c:pt>
                <c:pt idx="16">
                  <c:v>214.65401203465365</c:v>
                </c:pt>
                <c:pt idx="17">
                  <c:v>213.68143995872543</c:v>
                </c:pt>
                <c:pt idx="18">
                  <c:v>212.44965015280155</c:v>
                </c:pt>
                <c:pt idx="19">
                  <c:v>211.1226671019368</c:v>
                </c:pt>
                <c:pt idx="20">
                  <c:v>209.86598901121971</c:v>
                </c:pt>
                <c:pt idx="21">
                  <c:v>208.479613527064</c:v>
                </c:pt>
                <c:pt idx="22">
                  <c:v>207.10261829185637</c:v>
                </c:pt>
                <c:pt idx="23">
                  <c:v>205.4474111275172</c:v>
                </c:pt>
                <c:pt idx="24">
                  <c:v>203.83945982002842</c:v>
                </c:pt>
                <c:pt idx="25">
                  <c:v>202.48399030297827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175.13174738357637</c:v>
                </c:pt>
                <c:pt idx="1">
                  <c:v>169.66045097986162</c:v>
                </c:pt>
                <c:pt idx="2">
                  <c:v>170.28375286811863</c:v>
                </c:pt>
                <c:pt idx="3">
                  <c:v>173.56610904355642</c:v>
                </c:pt>
                <c:pt idx="4">
                  <c:v>181.53929221669847</c:v>
                </c:pt>
                <c:pt idx="5">
                  <c:v>187.00541064747708</c:v>
                </c:pt>
                <c:pt idx="6">
                  <c:v>169.71589810548659</c:v>
                </c:pt>
                <c:pt idx="7">
                  <c:v>174.12603408273083</c:v>
                </c:pt>
                <c:pt idx="8">
                  <c:v>179.41879222296484</c:v>
                </c:pt>
                <c:pt idx="9">
                  <c:v>191.42723801791206</c:v>
                </c:pt>
                <c:pt idx="10">
                  <c:v>163.1199279260172</c:v>
                </c:pt>
                <c:pt idx="11">
                  <c:v>165.1504772372304</c:v>
                </c:pt>
                <c:pt idx="12">
                  <c:v>164.30418732489537</c:v>
                </c:pt>
                <c:pt idx="13">
                  <c:v>163.19408580741046</c:v>
                </c:pt>
                <c:pt idx="14">
                  <c:v>162.23925865899469</c:v>
                </c:pt>
                <c:pt idx="15">
                  <c:v>161.11958683231276</c:v>
                </c:pt>
                <c:pt idx="16">
                  <c:v>159.98446638920419</c:v>
                </c:pt>
                <c:pt idx="17">
                  <c:v>158.81073159881635</c:v>
                </c:pt>
                <c:pt idx="18">
                  <c:v>157.68357931141622</c:v>
                </c:pt>
                <c:pt idx="19">
                  <c:v>156.5291048287655</c:v>
                </c:pt>
                <c:pt idx="20">
                  <c:v>155.44388698590873</c:v>
                </c:pt>
                <c:pt idx="21">
                  <c:v>154.32922297200875</c:v>
                </c:pt>
                <c:pt idx="22">
                  <c:v>153.24607216686019</c:v>
                </c:pt>
                <c:pt idx="23">
                  <c:v>152.17285935870237</c:v>
                </c:pt>
                <c:pt idx="24">
                  <c:v>151.09151346418585</c:v>
                </c:pt>
                <c:pt idx="25">
                  <c:v>149.99163587495076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159.43870935087872</c:v>
                </c:pt>
                <c:pt idx="1">
                  <c:v>157.85059004244476</c:v>
                </c:pt>
                <c:pt idx="2">
                  <c:v>158.49625123436078</c:v>
                </c:pt>
                <c:pt idx="3">
                  <c:v>159.5524409285637</c:v>
                </c:pt>
                <c:pt idx="4">
                  <c:v>165.68140901018219</c:v>
                </c:pt>
                <c:pt idx="5">
                  <c:v>168.16143667460381</c:v>
                </c:pt>
                <c:pt idx="6">
                  <c:v>181.20640763385248</c:v>
                </c:pt>
                <c:pt idx="7">
                  <c:v>182.04069023414698</c:v>
                </c:pt>
                <c:pt idx="8">
                  <c:v>175.11283648255991</c:v>
                </c:pt>
                <c:pt idx="9">
                  <c:v>174.89438978147217</c:v>
                </c:pt>
                <c:pt idx="10">
                  <c:v>167.37506884555842</c:v>
                </c:pt>
                <c:pt idx="11">
                  <c:v>164.7526781280406</c:v>
                </c:pt>
                <c:pt idx="12">
                  <c:v>166.03091295662338</c:v>
                </c:pt>
                <c:pt idx="13">
                  <c:v>167.50259095083024</c:v>
                </c:pt>
                <c:pt idx="14">
                  <c:v>169.11886992338748</c:v>
                </c:pt>
                <c:pt idx="15">
                  <c:v>170.4687027773401</c:v>
                </c:pt>
                <c:pt idx="16">
                  <c:v>171.69219388947855</c:v>
                </c:pt>
                <c:pt idx="17">
                  <c:v>172.89418135061069</c:v>
                </c:pt>
                <c:pt idx="18">
                  <c:v>174.18405476327558</c:v>
                </c:pt>
                <c:pt idx="19">
                  <c:v>175.44363655808476</c:v>
                </c:pt>
                <c:pt idx="20">
                  <c:v>176.70425459493151</c:v>
                </c:pt>
                <c:pt idx="21">
                  <c:v>178.017033231049</c:v>
                </c:pt>
                <c:pt idx="22">
                  <c:v>179.32091535231024</c:v>
                </c:pt>
                <c:pt idx="23">
                  <c:v>180.69476034303548</c:v>
                </c:pt>
                <c:pt idx="24">
                  <c:v>182.0892246763982</c:v>
                </c:pt>
                <c:pt idx="25">
                  <c:v>183.4500392674143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121.49821068905484</c:v>
                </c:pt>
                <c:pt idx="1">
                  <c:v>129.49294121737677</c:v>
                </c:pt>
                <c:pt idx="2">
                  <c:v>135.75452983091387</c:v>
                </c:pt>
                <c:pt idx="3">
                  <c:v>133.51116352622898</c:v>
                </c:pt>
                <c:pt idx="4">
                  <c:v>142.47287529426782</c:v>
                </c:pt>
                <c:pt idx="5">
                  <c:v>137.08357032807385</c:v>
                </c:pt>
                <c:pt idx="6">
                  <c:v>134.49490586829668</c:v>
                </c:pt>
                <c:pt idx="7">
                  <c:v>139.77538580848787</c:v>
                </c:pt>
                <c:pt idx="8">
                  <c:v>138.07591632220308</c:v>
                </c:pt>
                <c:pt idx="9">
                  <c:v>133.57745242048517</c:v>
                </c:pt>
                <c:pt idx="10">
                  <c:v>132.19238420840406</c:v>
                </c:pt>
                <c:pt idx="11">
                  <c:v>132.31146113558319</c:v>
                </c:pt>
                <c:pt idx="12">
                  <c:v>132.92590238113104</c:v>
                </c:pt>
                <c:pt idx="13">
                  <c:v>133.5313271546618</c:v>
                </c:pt>
                <c:pt idx="14">
                  <c:v>134.14058158242102</c:v>
                </c:pt>
                <c:pt idx="15">
                  <c:v>134.4203888682955</c:v>
                </c:pt>
                <c:pt idx="16">
                  <c:v>134.58554252600351</c:v>
                </c:pt>
                <c:pt idx="17">
                  <c:v>134.7152489087012</c:v>
                </c:pt>
                <c:pt idx="18">
                  <c:v>134.85193228208982</c:v>
                </c:pt>
                <c:pt idx="19">
                  <c:v>135.00183732452211</c:v>
                </c:pt>
                <c:pt idx="20">
                  <c:v>135.16941810450575</c:v>
                </c:pt>
                <c:pt idx="21">
                  <c:v>135.45376759334238</c:v>
                </c:pt>
                <c:pt idx="22">
                  <c:v>135.69698697314266</c:v>
                </c:pt>
                <c:pt idx="23">
                  <c:v>135.94131836425584</c:v>
                </c:pt>
                <c:pt idx="24">
                  <c:v>136.1144400422362</c:v>
                </c:pt>
                <c:pt idx="25">
                  <c:v>136.1991947251114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121.35101244910047</c:v>
                </c:pt>
                <c:pt idx="1">
                  <c:v>118.3226985974953</c:v>
                </c:pt>
                <c:pt idx="2">
                  <c:v>123.7272564591657</c:v>
                </c:pt>
                <c:pt idx="3">
                  <c:v>122.55338331425574</c:v>
                </c:pt>
                <c:pt idx="4">
                  <c:v>131.39389178948417</c:v>
                </c:pt>
                <c:pt idx="5">
                  <c:v>139.237168996642</c:v>
                </c:pt>
                <c:pt idx="6">
                  <c:v>138.34032622301177</c:v>
                </c:pt>
                <c:pt idx="7">
                  <c:v>136.36515578640416</c:v>
                </c:pt>
                <c:pt idx="8">
                  <c:v>140.1696933582935</c:v>
                </c:pt>
                <c:pt idx="9">
                  <c:v>144.26617653460465</c:v>
                </c:pt>
                <c:pt idx="10">
                  <c:v>125.39796921654506</c:v>
                </c:pt>
                <c:pt idx="11">
                  <c:v>131.09042017699747</c:v>
                </c:pt>
                <c:pt idx="12">
                  <c:v>131.10273861342677</c:v>
                </c:pt>
                <c:pt idx="13">
                  <c:v>131.18040151643851</c:v>
                </c:pt>
                <c:pt idx="14">
                  <c:v>131.30356056060239</c:v>
                </c:pt>
                <c:pt idx="15">
                  <c:v>131.11325196701142</c:v>
                </c:pt>
                <c:pt idx="16">
                  <c:v>130.99020733359393</c:v>
                </c:pt>
                <c:pt idx="17">
                  <c:v>130.79385690078257</c:v>
                </c:pt>
                <c:pt idx="18">
                  <c:v>130.54793727613745</c:v>
                </c:pt>
                <c:pt idx="19">
                  <c:v>130.23855703375571</c:v>
                </c:pt>
                <c:pt idx="20">
                  <c:v>129.97875450503886</c:v>
                </c:pt>
                <c:pt idx="21">
                  <c:v>129.65089749669161</c:v>
                </c:pt>
                <c:pt idx="22">
                  <c:v>129.35591590729439</c:v>
                </c:pt>
                <c:pt idx="23">
                  <c:v>129.02436461057414</c:v>
                </c:pt>
                <c:pt idx="24">
                  <c:v>128.60050421622702</c:v>
                </c:pt>
                <c:pt idx="25">
                  <c:v>128.13220316006323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182.85435181881076</c:v>
                </c:pt>
                <c:pt idx="1">
                  <c:v>178.47561975064818</c:v>
                </c:pt>
                <c:pt idx="2">
                  <c:v>181.54492721653597</c:v>
                </c:pt>
                <c:pt idx="3">
                  <c:v>174.58381969767836</c:v>
                </c:pt>
                <c:pt idx="4">
                  <c:v>184.91915985031096</c:v>
                </c:pt>
                <c:pt idx="5">
                  <c:v>193.29846674916095</c:v>
                </c:pt>
                <c:pt idx="6">
                  <c:v>190.94288518765603</c:v>
                </c:pt>
                <c:pt idx="7">
                  <c:v>188.74960477909426</c:v>
                </c:pt>
                <c:pt idx="8">
                  <c:v>193.8579193992627</c:v>
                </c:pt>
                <c:pt idx="9">
                  <c:v>192.82766384595874</c:v>
                </c:pt>
                <c:pt idx="10">
                  <c:v>172.15171215085982</c:v>
                </c:pt>
                <c:pt idx="11">
                  <c:v>179.16340666856854</c:v>
                </c:pt>
                <c:pt idx="12">
                  <c:v>179.52731122400911</c:v>
                </c:pt>
                <c:pt idx="13">
                  <c:v>179.15103692485735</c:v>
                </c:pt>
                <c:pt idx="14">
                  <c:v>178.7708968053098</c:v>
                </c:pt>
                <c:pt idx="15">
                  <c:v>178.57744571481697</c:v>
                </c:pt>
                <c:pt idx="16">
                  <c:v>178.13843079034768</c:v>
                </c:pt>
                <c:pt idx="17">
                  <c:v>177.43705089610933</c:v>
                </c:pt>
                <c:pt idx="18">
                  <c:v>176.81154023119666</c:v>
                </c:pt>
                <c:pt idx="19">
                  <c:v>176.23754378739494</c:v>
                </c:pt>
                <c:pt idx="20">
                  <c:v>175.74989805573372</c:v>
                </c:pt>
                <c:pt idx="21">
                  <c:v>175.17639326150743</c:v>
                </c:pt>
                <c:pt idx="22">
                  <c:v>174.72254332516187</c:v>
                </c:pt>
                <c:pt idx="23">
                  <c:v>174.27210166287421</c:v>
                </c:pt>
                <c:pt idx="24">
                  <c:v>173.82596460907143</c:v>
                </c:pt>
                <c:pt idx="25">
                  <c:v>173.40360168257234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112.98527389043591</c:v>
                </c:pt>
                <c:pt idx="1">
                  <c:v>126.07430185793774</c:v>
                </c:pt>
                <c:pt idx="2">
                  <c:v>129.37735635659149</c:v>
                </c:pt>
                <c:pt idx="3">
                  <c:v>134.10553193664271</c:v>
                </c:pt>
                <c:pt idx="4">
                  <c:v>138.09953389043466</c:v>
                </c:pt>
                <c:pt idx="5">
                  <c:v>142.21066828701515</c:v>
                </c:pt>
                <c:pt idx="6">
                  <c:v>145.56530859292616</c:v>
                </c:pt>
                <c:pt idx="7">
                  <c:v>153.48703214838824</c:v>
                </c:pt>
                <c:pt idx="8">
                  <c:v>159.10519026880098</c:v>
                </c:pt>
                <c:pt idx="9">
                  <c:v>163.87561539300219</c:v>
                </c:pt>
                <c:pt idx="10">
                  <c:v>169.00886075203522</c:v>
                </c:pt>
                <c:pt idx="11">
                  <c:v>152.37264231867971</c:v>
                </c:pt>
                <c:pt idx="12">
                  <c:v>154.07462933763091</c:v>
                </c:pt>
                <c:pt idx="13">
                  <c:v>155.80223043135754</c:v>
                </c:pt>
                <c:pt idx="14">
                  <c:v>157.67780721633306</c:v>
                </c:pt>
                <c:pt idx="15">
                  <c:v>159.38443703119574</c:v>
                </c:pt>
                <c:pt idx="16">
                  <c:v>160.97832071544877</c:v>
                </c:pt>
                <c:pt idx="17">
                  <c:v>162.55021866850205</c:v>
                </c:pt>
                <c:pt idx="18">
                  <c:v>164.16447404814807</c:v>
                </c:pt>
                <c:pt idx="19">
                  <c:v>165.81041545753874</c:v>
                </c:pt>
                <c:pt idx="20">
                  <c:v>167.56168722206871</c:v>
                </c:pt>
                <c:pt idx="21">
                  <c:v>169.28454892048933</c:v>
                </c:pt>
                <c:pt idx="22">
                  <c:v>170.99892795691497</c:v>
                </c:pt>
                <c:pt idx="23">
                  <c:v>172.75751620460721</c:v>
                </c:pt>
                <c:pt idx="24">
                  <c:v>174.57266484506573</c:v>
                </c:pt>
                <c:pt idx="25">
                  <c:v>176.41622841777391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286.9408932780845</c:v>
                </c:pt>
                <c:pt idx="1">
                  <c:v>288.95398076156357</c:v>
                </c:pt>
                <c:pt idx="2">
                  <c:v>285.61931949066718</c:v>
                </c:pt>
                <c:pt idx="3">
                  <c:v>299.45559803969275</c:v>
                </c:pt>
                <c:pt idx="4">
                  <c:v>309.32962941487693</c:v>
                </c:pt>
                <c:pt idx="5">
                  <c:v>306.94231982001133</c:v>
                </c:pt>
                <c:pt idx="6">
                  <c:v>329.10755640791177</c:v>
                </c:pt>
                <c:pt idx="7">
                  <c:v>332.96837325573648</c:v>
                </c:pt>
                <c:pt idx="8">
                  <c:v>348.11167332431955</c:v>
                </c:pt>
                <c:pt idx="9">
                  <c:v>357.40724915200502</c:v>
                </c:pt>
                <c:pt idx="10">
                  <c:v>375.38464037057588</c:v>
                </c:pt>
                <c:pt idx="11">
                  <c:v>381.56635564049247</c:v>
                </c:pt>
                <c:pt idx="12">
                  <c:v>385.47711685737852</c:v>
                </c:pt>
                <c:pt idx="13">
                  <c:v>390.31180575012041</c:v>
                </c:pt>
                <c:pt idx="14">
                  <c:v>395.598282005675</c:v>
                </c:pt>
                <c:pt idx="15">
                  <c:v>400.22262329079598</c:v>
                </c:pt>
                <c:pt idx="16">
                  <c:v>404.6733393182663</c:v>
                </c:pt>
                <c:pt idx="17">
                  <c:v>409.06069927238894</c:v>
                </c:pt>
                <c:pt idx="18">
                  <c:v>413.31591537095773</c:v>
                </c:pt>
                <c:pt idx="19">
                  <c:v>417.64161259898464</c:v>
                </c:pt>
                <c:pt idx="20">
                  <c:v>422.20557726606091</c:v>
                </c:pt>
                <c:pt idx="21">
                  <c:v>426.77872310222642</c:v>
                </c:pt>
                <c:pt idx="22">
                  <c:v>431.25091775802434</c:v>
                </c:pt>
                <c:pt idx="23">
                  <c:v>435.77514800835735</c:v>
                </c:pt>
                <c:pt idx="24">
                  <c:v>440.26994051892785</c:v>
                </c:pt>
                <c:pt idx="25">
                  <c:v>444.62906117508487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173.05517181733487</c:v>
                </c:pt>
                <c:pt idx="1">
                  <c:v>179.90121702729726</c:v>
                </c:pt>
                <c:pt idx="2">
                  <c:v>183.98811663761236</c:v>
                </c:pt>
                <c:pt idx="3">
                  <c:v>187.45549209691461</c:v>
                </c:pt>
                <c:pt idx="4">
                  <c:v>194.3088888071899</c:v>
                </c:pt>
                <c:pt idx="5">
                  <c:v>195.79757075873209</c:v>
                </c:pt>
                <c:pt idx="6">
                  <c:v>200.33505572062302</c:v>
                </c:pt>
                <c:pt idx="7">
                  <c:v>209.37836814391176</c:v>
                </c:pt>
                <c:pt idx="8">
                  <c:v>214.64083571134773</c:v>
                </c:pt>
                <c:pt idx="9">
                  <c:v>216.52375118965332</c:v>
                </c:pt>
                <c:pt idx="10">
                  <c:v>223.95178645360321</c:v>
                </c:pt>
                <c:pt idx="11">
                  <c:v>227.8765951256072</c:v>
                </c:pt>
                <c:pt idx="12">
                  <c:v>229.64489437556466</c:v>
                </c:pt>
                <c:pt idx="13">
                  <c:v>232.06860955233179</c:v>
                </c:pt>
                <c:pt idx="14">
                  <c:v>234.92343638412143</c:v>
                </c:pt>
                <c:pt idx="15">
                  <c:v>237.3578062890106</c:v>
                </c:pt>
                <c:pt idx="16">
                  <c:v>239.62248700300285</c:v>
                </c:pt>
                <c:pt idx="17">
                  <c:v>241.81757244536348</c:v>
                </c:pt>
                <c:pt idx="18">
                  <c:v>244.09791656397647</c:v>
                </c:pt>
                <c:pt idx="19">
                  <c:v>246.39362530901832</c:v>
                </c:pt>
                <c:pt idx="20">
                  <c:v>248.75753425453266</c:v>
                </c:pt>
                <c:pt idx="21">
                  <c:v>251.06379989562205</c:v>
                </c:pt>
                <c:pt idx="22">
                  <c:v>253.35110226843506</c:v>
                </c:pt>
                <c:pt idx="23">
                  <c:v>255.80152032007535</c:v>
                </c:pt>
                <c:pt idx="24">
                  <c:v>258.24128780785963</c:v>
                </c:pt>
                <c:pt idx="25">
                  <c:v>260.70904539405007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189.88262932272414</c:v>
                </c:pt>
                <c:pt idx="1">
                  <c:v>200.68019976537505</c:v>
                </c:pt>
                <c:pt idx="2">
                  <c:v>201.9874899060342</c:v>
                </c:pt>
                <c:pt idx="3">
                  <c:v>199.25946141646665</c:v>
                </c:pt>
                <c:pt idx="4">
                  <c:v>206.51631972655457</c:v>
                </c:pt>
                <c:pt idx="5">
                  <c:v>212.05938773828487</c:v>
                </c:pt>
                <c:pt idx="6">
                  <c:v>205.28665626023513</c:v>
                </c:pt>
                <c:pt idx="7">
                  <c:v>215.23335576109994</c:v>
                </c:pt>
                <c:pt idx="8">
                  <c:v>216.00914291024776</c:v>
                </c:pt>
                <c:pt idx="9">
                  <c:v>204.51546366490686</c:v>
                </c:pt>
                <c:pt idx="10">
                  <c:v>210.38265007640126</c:v>
                </c:pt>
                <c:pt idx="11">
                  <c:v>215.32396356880002</c:v>
                </c:pt>
                <c:pt idx="12">
                  <c:v>215.65630692933982</c:v>
                </c:pt>
                <c:pt idx="13">
                  <c:v>215.7519119119917</c:v>
                </c:pt>
                <c:pt idx="14">
                  <c:v>215.86930686315571</c:v>
                </c:pt>
                <c:pt idx="15">
                  <c:v>215.49975722922164</c:v>
                </c:pt>
                <c:pt idx="16">
                  <c:v>214.65401203465365</c:v>
                </c:pt>
                <c:pt idx="17">
                  <c:v>213.68143995872543</c:v>
                </c:pt>
                <c:pt idx="18">
                  <c:v>212.44965015280155</c:v>
                </c:pt>
                <c:pt idx="19">
                  <c:v>211.1226671019368</c:v>
                </c:pt>
                <c:pt idx="20">
                  <c:v>209.86598901121971</c:v>
                </c:pt>
                <c:pt idx="21">
                  <c:v>208.479613527064</c:v>
                </c:pt>
                <c:pt idx="22">
                  <c:v>207.10261829185637</c:v>
                </c:pt>
                <c:pt idx="23">
                  <c:v>205.4474111275172</c:v>
                </c:pt>
                <c:pt idx="24">
                  <c:v>203.83945982002842</c:v>
                </c:pt>
                <c:pt idx="25">
                  <c:v>202.48399030297827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175.13174738357637</c:v>
                </c:pt>
                <c:pt idx="1">
                  <c:v>169.66045097986162</c:v>
                </c:pt>
                <c:pt idx="2">
                  <c:v>170.28375286811863</c:v>
                </c:pt>
                <c:pt idx="3">
                  <c:v>173.56610904355642</c:v>
                </c:pt>
                <c:pt idx="4">
                  <c:v>181.53929221669847</c:v>
                </c:pt>
                <c:pt idx="5">
                  <c:v>187.00541064747708</c:v>
                </c:pt>
                <c:pt idx="6">
                  <c:v>169.71589810548659</c:v>
                </c:pt>
                <c:pt idx="7">
                  <c:v>174.12603408273083</c:v>
                </c:pt>
                <c:pt idx="8">
                  <c:v>179.41879222296484</c:v>
                </c:pt>
                <c:pt idx="9">
                  <c:v>191.42723801791206</c:v>
                </c:pt>
                <c:pt idx="10">
                  <c:v>163.1199279260172</c:v>
                </c:pt>
                <c:pt idx="11">
                  <c:v>165.1504772372304</c:v>
                </c:pt>
                <c:pt idx="12">
                  <c:v>164.30418732489537</c:v>
                </c:pt>
                <c:pt idx="13">
                  <c:v>163.19408580741046</c:v>
                </c:pt>
                <c:pt idx="14">
                  <c:v>162.23925865899469</c:v>
                </c:pt>
                <c:pt idx="15">
                  <c:v>161.11958683231276</c:v>
                </c:pt>
                <c:pt idx="16">
                  <c:v>159.98446638920419</c:v>
                </c:pt>
                <c:pt idx="17">
                  <c:v>158.81073159881635</c:v>
                </c:pt>
                <c:pt idx="18">
                  <c:v>157.68357931141622</c:v>
                </c:pt>
                <c:pt idx="19">
                  <c:v>156.5291048287655</c:v>
                </c:pt>
                <c:pt idx="20">
                  <c:v>155.44388698590873</c:v>
                </c:pt>
                <c:pt idx="21">
                  <c:v>154.32922297200875</c:v>
                </c:pt>
                <c:pt idx="22">
                  <c:v>153.24607216686019</c:v>
                </c:pt>
                <c:pt idx="23">
                  <c:v>152.17285935870237</c:v>
                </c:pt>
                <c:pt idx="24">
                  <c:v>151.09151346418585</c:v>
                </c:pt>
                <c:pt idx="25">
                  <c:v>149.99163587495076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159.43870935087872</c:v>
                </c:pt>
                <c:pt idx="1">
                  <c:v>157.85059004244476</c:v>
                </c:pt>
                <c:pt idx="2">
                  <c:v>158.49625123436078</c:v>
                </c:pt>
                <c:pt idx="3">
                  <c:v>159.5524409285637</c:v>
                </c:pt>
                <c:pt idx="4">
                  <c:v>165.68140901018219</c:v>
                </c:pt>
                <c:pt idx="5">
                  <c:v>168.16143667460381</c:v>
                </c:pt>
                <c:pt idx="6">
                  <c:v>181.20640763385248</c:v>
                </c:pt>
                <c:pt idx="7">
                  <c:v>182.04069023414698</c:v>
                </c:pt>
                <c:pt idx="8">
                  <c:v>175.11283648255991</c:v>
                </c:pt>
                <c:pt idx="9">
                  <c:v>174.89438978147217</c:v>
                </c:pt>
                <c:pt idx="10">
                  <c:v>167.37506884555842</c:v>
                </c:pt>
                <c:pt idx="11">
                  <c:v>164.7526781280406</c:v>
                </c:pt>
                <c:pt idx="12">
                  <c:v>166.03091295662338</c:v>
                </c:pt>
                <c:pt idx="13">
                  <c:v>167.50259095083024</c:v>
                </c:pt>
                <c:pt idx="14">
                  <c:v>169.11886992338748</c:v>
                </c:pt>
                <c:pt idx="15">
                  <c:v>170.4687027773401</c:v>
                </c:pt>
                <c:pt idx="16">
                  <c:v>171.69219388947855</c:v>
                </c:pt>
                <c:pt idx="17">
                  <c:v>172.89418135061069</c:v>
                </c:pt>
                <c:pt idx="18">
                  <c:v>174.18405476327558</c:v>
                </c:pt>
                <c:pt idx="19">
                  <c:v>175.44363655808476</c:v>
                </c:pt>
                <c:pt idx="20">
                  <c:v>176.70425459493151</c:v>
                </c:pt>
                <c:pt idx="21">
                  <c:v>178.017033231049</c:v>
                </c:pt>
                <c:pt idx="22">
                  <c:v>179.32091535231024</c:v>
                </c:pt>
                <c:pt idx="23">
                  <c:v>180.69476034303548</c:v>
                </c:pt>
                <c:pt idx="24">
                  <c:v>182.0892246763982</c:v>
                </c:pt>
                <c:pt idx="25">
                  <c:v>183.4500392674143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121.49821068905484</c:v>
                </c:pt>
                <c:pt idx="1">
                  <c:v>129.49294121737677</c:v>
                </c:pt>
                <c:pt idx="2">
                  <c:v>135.75452983091387</c:v>
                </c:pt>
                <c:pt idx="3">
                  <c:v>133.51116352622898</c:v>
                </c:pt>
                <c:pt idx="4">
                  <c:v>142.47287529426782</c:v>
                </c:pt>
                <c:pt idx="5">
                  <c:v>137.08357032807385</c:v>
                </c:pt>
                <c:pt idx="6">
                  <c:v>134.49490586829668</c:v>
                </c:pt>
                <c:pt idx="7">
                  <c:v>139.77538580848787</c:v>
                </c:pt>
                <c:pt idx="8">
                  <c:v>138.07591632220308</c:v>
                </c:pt>
                <c:pt idx="9">
                  <c:v>133.57745242048517</c:v>
                </c:pt>
                <c:pt idx="10">
                  <c:v>132.19238420840406</c:v>
                </c:pt>
                <c:pt idx="11">
                  <c:v>132.31146113558319</c:v>
                </c:pt>
                <c:pt idx="12">
                  <c:v>132.92590238113104</c:v>
                </c:pt>
                <c:pt idx="13">
                  <c:v>133.5313271546618</c:v>
                </c:pt>
                <c:pt idx="14">
                  <c:v>134.14058158242102</c:v>
                </c:pt>
                <c:pt idx="15">
                  <c:v>134.4203888682955</c:v>
                </c:pt>
                <c:pt idx="16">
                  <c:v>134.58554252600351</c:v>
                </c:pt>
                <c:pt idx="17">
                  <c:v>134.7152489087012</c:v>
                </c:pt>
                <c:pt idx="18">
                  <c:v>134.85193228208982</c:v>
                </c:pt>
                <c:pt idx="19">
                  <c:v>135.00183732452211</c:v>
                </c:pt>
                <c:pt idx="20">
                  <c:v>135.16941810450575</c:v>
                </c:pt>
                <c:pt idx="21">
                  <c:v>135.45376759334238</c:v>
                </c:pt>
                <c:pt idx="22">
                  <c:v>135.69698697314266</c:v>
                </c:pt>
                <c:pt idx="23">
                  <c:v>135.94131836425584</c:v>
                </c:pt>
                <c:pt idx="24">
                  <c:v>136.1144400422362</c:v>
                </c:pt>
                <c:pt idx="25">
                  <c:v>136.1991947251114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121.35101244910047</c:v>
                </c:pt>
                <c:pt idx="1">
                  <c:v>118.3226985974953</c:v>
                </c:pt>
                <c:pt idx="2">
                  <c:v>123.7272564591657</c:v>
                </c:pt>
                <c:pt idx="3">
                  <c:v>122.55338331425574</c:v>
                </c:pt>
                <c:pt idx="4">
                  <c:v>131.39389178948417</c:v>
                </c:pt>
                <c:pt idx="5">
                  <c:v>139.237168996642</c:v>
                </c:pt>
                <c:pt idx="6">
                  <c:v>138.34032622301177</c:v>
                </c:pt>
                <c:pt idx="7">
                  <c:v>136.36515578640416</c:v>
                </c:pt>
                <c:pt idx="8">
                  <c:v>140.1696933582935</c:v>
                </c:pt>
                <c:pt idx="9">
                  <c:v>144.26617653460465</c:v>
                </c:pt>
                <c:pt idx="10">
                  <c:v>125.39796921654506</c:v>
                </c:pt>
                <c:pt idx="11">
                  <c:v>131.09042017699747</c:v>
                </c:pt>
                <c:pt idx="12">
                  <c:v>131.10273861342677</c:v>
                </c:pt>
                <c:pt idx="13">
                  <c:v>131.18040151643851</c:v>
                </c:pt>
                <c:pt idx="14">
                  <c:v>131.30356056060239</c:v>
                </c:pt>
                <c:pt idx="15">
                  <c:v>131.11325196701142</c:v>
                </c:pt>
                <c:pt idx="16">
                  <c:v>130.99020733359393</c:v>
                </c:pt>
                <c:pt idx="17">
                  <c:v>130.79385690078257</c:v>
                </c:pt>
                <c:pt idx="18">
                  <c:v>130.54793727613745</c:v>
                </c:pt>
                <c:pt idx="19">
                  <c:v>130.23855703375571</c:v>
                </c:pt>
                <c:pt idx="20">
                  <c:v>129.97875450503886</c:v>
                </c:pt>
                <c:pt idx="21">
                  <c:v>129.65089749669161</c:v>
                </c:pt>
                <c:pt idx="22">
                  <c:v>129.35591590729439</c:v>
                </c:pt>
                <c:pt idx="23">
                  <c:v>129.02436461057414</c:v>
                </c:pt>
                <c:pt idx="24">
                  <c:v>128.60050421622702</c:v>
                </c:pt>
                <c:pt idx="25">
                  <c:v>128.13220316006323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182.85435181881076</c:v>
                </c:pt>
                <c:pt idx="1">
                  <c:v>178.47561975064818</c:v>
                </c:pt>
                <c:pt idx="2">
                  <c:v>181.54492721653597</c:v>
                </c:pt>
                <c:pt idx="3">
                  <c:v>174.58381969767836</c:v>
                </c:pt>
                <c:pt idx="4">
                  <c:v>184.91915985031096</c:v>
                </c:pt>
                <c:pt idx="5">
                  <c:v>193.29846674916095</c:v>
                </c:pt>
                <c:pt idx="6">
                  <c:v>190.94288518765603</c:v>
                </c:pt>
                <c:pt idx="7">
                  <c:v>188.74960477909426</c:v>
                </c:pt>
                <c:pt idx="8">
                  <c:v>193.8579193992627</c:v>
                </c:pt>
                <c:pt idx="9">
                  <c:v>192.82766384595874</c:v>
                </c:pt>
                <c:pt idx="10">
                  <c:v>172.15171215085982</c:v>
                </c:pt>
                <c:pt idx="11">
                  <c:v>179.16340666856854</c:v>
                </c:pt>
                <c:pt idx="12">
                  <c:v>179.52731122400911</c:v>
                </c:pt>
                <c:pt idx="13">
                  <c:v>179.15103692485735</c:v>
                </c:pt>
                <c:pt idx="14">
                  <c:v>178.7708968053098</c:v>
                </c:pt>
                <c:pt idx="15">
                  <c:v>178.57744571481697</c:v>
                </c:pt>
                <c:pt idx="16">
                  <c:v>178.13843079034768</c:v>
                </c:pt>
                <c:pt idx="17">
                  <c:v>177.43705089610933</c:v>
                </c:pt>
                <c:pt idx="18">
                  <c:v>176.81154023119666</c:v>
                </c:pt>
                <c:pt idx="19">
                  <c:v>176.23754378739494</c:v>
                </c:pt>
                <c:pt idx="20">
                  <c:v>175.74989805573372</c:v>
                </c:pt>
                <c:pt idx="21">
                  <c:v>175.17639326150743</c:v>
                </c:pt>
                <c:pt idx="22">
                  <c:v>174.72254332516187</c:v>
                </c:pt>
                <c:pt idx="23">
                  <c:v>174.27210166287421</c:v>
                </c:pt>
                <c:pt idx="24">
                  <c:v>173.82596460907143</c:v>
                </c:pt>
                <c:pt idx="25">
                  <c:v>173.40360168257234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176.41622841777391</c:v>
                </c:pt>
                <c:pt idx="1">
                  <c:v>444.62906117508487</c:v>
                </c:pt>
                <c:pt idx="2">
                  <c:v>260.70904539405007</c:v>
                </c:pt>
                <c:pt idx="3">
                  <c:v>202.48399030297827</c:v>
                </c:pt>
                <c:pt idx="4">
                  <c:v>149.99163587495076</c:v>
                </c:pt>
                <c:pt idx="5">
                  <c:v>183.4500392674143</c:v>
                </c:pt>
                <c:pt idx="6">
                  <c:v>136.1991947251114</c:v>
                </c:pt>
                <c:pt idx="7">
                  <c:v>128.13220316006323</c:v>
                </c:pt>
                <c:pt idx="8">
                  <c:v>173.40360168257234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169.00886075203522</c:v>
                </c:pt>
                <c:pt idx="1">
                  <c:v>375.38464037057588</c:v>
                </c:pt>
                <c:pt idx="2">
                  <c:v>223.95178645360321</c:v>
                </c:pt>
                <c:pt idx="3">
                  <c:v>210.38265007640126</c:v>
                </c:pt>
                <c:pt idx="4">
                  <c:v>163.1199279260172</c:v>
                </c:pt>
                <c:pt idx="5">
                  <c:v>167.37506884555842</c:v>
                </c:pt>
                <c:pt idx="6">
                  <c:v>132.19238420840406</c:v>
                </c:pt>
                <c:pt idx="7">
                  <c:v>125.39796921654506</c:v>
                </c:pt>
                <c:pt idx="8">
                  <c:v>172.15171215085982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9.5081816422619205</c:v>
                </c:pt>
                <c:pt idx="1">
                  <c:v>23.963860439582792</c:v>
                </c:pt>
                <c:pt idx="2">
                  <c:v>14.051252436465708</c:v>
                </c:pt>
                <c:pt idx="3">
                  <c:v>10.913137508480766</c:v>
                </c:pt>
                <c:pt idx="4">
                  <c:v>8.0839939245371433</c:v>
                </c:pt>
                <c:pt idx="5">
                  <c:v>9.8872780088235999</c:v>
                </c:pt>
                <c:pt idx="6">
                  <c:v>7.3406324043468159</c:v>
                </c:pt>
                <c:pt idx="7">
                  <c:v>6.9058514219224971</c:v>
                </c:pt>
                <c:pt idx="8">
                  <c:v>9.3458122135787658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9.7189340068394241</c:v>
                </c:pt>
                <c:pt idx="1">
                  <c:v>21.586670253315958</c:v>
                </c:pt>
                <c:pt idx="2">
                  <c:v>12.878452783903253</c:v>
                </c:pt>
                <c:pt idx="3">
                  <c:v>12.098153216217765</c:v>
                </c:pt>
                <c:pt idx="4">
                  <c:v>9.3802881556567943</c:v>
                </c:pt>
                <c:pt idx="5">
                  <c:v>9.6249820350356909</c:v>
                </c:pt>
                <c:pt idx="6">
                  <c:v>7.6017852118015057</c:v>
                </c:pt>
                <c:pt idx="7">
                  <c:v>7.211069182907365</c:v>
                </c:pt>
                <c:pt idx="8">
                  <c:v>9.8996651543222445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8.4558809919285736</c:v>
                </c:pt>
                <c:pt idx="1">
                  <c:v>18.250865135843533</c:v>
                </c:pt>
                <c:pt idx="2">
                  <c:v>11.642171271588941</c:v>
                </c:pt>
                <c:pt idx="3">
                  <c:v>12.60910287206562</c:v>
                </c:pt>
                <c:pt idx="4">
                  <c:v>11.119387288795844</c:v>
                </c:pt>
                <c:pt idx="5">
                  <c:v>9.9989200042456794</c:v>
                </c:pt>
                <c:pt idx="6">
                  <c:v>8.1510224978578716</c:v>
                </c:pt>
                <c:pt idx="7">
                  <c:v>8.2790759995054035</c:v>
                </c:pt>
                <c:pt idx="8">
                  <c:v>11.493573938168531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7.417927587023361E-2</c:v>
                </c:pt>
                <c:pt idx="1">
                  <c:v>8.136912703524804E-2</c:v>
                </c:pt>
                <c:pt idx="2">
                  <c:v>8.2365091688004141E-2</c:v>
                </c:pt>
                <c:pt idx="3">
                  <c:v>8.4660285065899538E-2</c:v>
                </c:pt>
                <c:pt idx="4">
                  <c:v>8.348110358065304E-2</c:v>
                </c:pt>
                <c:pt idx="5">
                  <c:v>8.455880991928573E-2</c:v>
                </c:pt>
                <c:pt idx="6">
                  <c:v>8.5879491439754221E-2</c:v>
                </c:pt>
                <c:pt idx="7">
                  <c:v>8.8612034789881222E-2</c:v>
                </c:pt>
                <c:pt idx="8">
                  <c:v>9.0170025462595657E-2</c:v>
                </c:pt>
                <c:pt idx="9">
                  <c:v>9.2100395597745299E-2</c:v>
                </c:pt>
                <c:pt idx="10">
                  <c:v>9.7189340068394248E-2</c:v>
                </c:pt>
                <c:pt idx="11">
                  <c:v>8.708958939298389E-2</c:v>
                </c:pt>
                <c:pt idx="12">
                  <c:v>8.7604921090068233E-2</c:v>
                </c:pt>
                <c:pt idx="13">
                  <c:v>8.8098817655789377E-2</c:v>
                </c:pt>
                <c:pt idx="14">
                  <c:v>8.8600857485007095E-2</c:v>
                </c:pt>
                <c:pt idx="15">
                  <c:v>8.9133008511073752E-2</c:v>
                </c:pt>
                <c:pt idx="16">
                  <c:v>8.9665580721559127E-2</c:v>
                </c:pt>
                <c:pt idx="17">
                  <c:v>9.0217414334366239E-2</c:v>
                </c:pt>
                <c:pt idx="18">
                  <c:v>9.0793561469618839E-2</c:v>
                </c:pt>
                <c:pt idx="19">
                  <c:v>9.1384854026296355E-2</c:v>
                </c:pt>
                <c:pt idx="20">
                  <c:v>9.1994226109422775E-2</c:v>
                </c:pt>
                <c:pt idx="21">
                  <c:v>9.2594574283428294E-2</c:v>
                </c:pt>
                <c:pt idx="22">
                  <c:v>9.3185090704491852E-2</c:v>
                </c:pt>
                <c:pt idx="23">
                  <c:v>9.3793764875156421E-2</c:v>
                </c:pt>
                <c:pt idx="24">
                  <c:v>9.4432768241098586E-2</c:v>
                </c:pt>
                <c:pt idx="25">
                  <c:v>9.5081816422619203E-2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0.18838798144231478</c:v>
                </c:pt>
                <c:pt idx="1">
                  <c:v>0.186492669968713</c:v>
                </c:pt>
                <c:pt idx="2">
                  <c:v>0.18183291188045364</c:v>
                </c:pt>
                <c:pt idx="3">
                  <c:v>0.18904511938103494</c:v>
                </c:pt>
                <c:pt idx="4">
                  <c:v>0.18698961615783541</c:v>
                </c:pt>
                <c:pt idx="5">
                  <c:v>0.18250865135843533</c:v>
                </c:pt>
                <c:pt idx="6">
                  <c:v>0.19416432284927795</c:v>
                </c:pt>
                <c:pt idx="7">
                  <c:v>0.19223125668585878</c:v>
                </c:pt>
                <c:pt idx="8">
                  <c:v>0.19728607466827441</c:v>
                </c:pt>
                <c:pt idx="9">
                  <c:v>0.20086788969463246</c:v>
                </c:pt>
                <c:pt idx="10">
                  <c:v>0.21586670253315959</c:v>
                </c:pt>
                <c:pt idx="11">
                  <c:v>0.2180867689450966</c:v>
                </c:pt>
                <c:pt idx="12">
                  <c:v>0.21917750215914233</c:v>
                </c:pt>
                <c:pt idx="13">
                  <c:v>0.22070292901763902</c:v>
                </c:pt>
                <c:pt idx="14">
                  <c:v>0.22229093379773845</c:v>
                </c:pt>
                <c:pt idx="15">
                  <c:v>0.22381762706932687</c:v>
                </c:pt>
                <c:pt idx="16">
                  <c:v>0.22540469928645906</c:v>
                </c:pt>
                <c:pt idx="17">
                  <c:v>0.22703382927723986</c:v>
                </c:pt>
                <c:pt idx="18">
                  <c:v>0.22859040718882115</c:v>
                </c:pt>
                <c:pt idx="19">
                  <c:v>0.23017925440539605</c:v>
                </c:pt>
                <c:pt idx="20">
                  <c:v>0.23179806782560192</c:v>
                </c:pt>
                <c:pt idx="21">
                  <c:v>0.23343769074540033</c:v>
                </c:pt>
                <c:pt idx="22">
                  <c:v>0.23500823290425651</c:v>
                </c:pt>
                <c:pt idx="23">
                  <c:v>0.23659168451069876</c:v>
                </c:pt>
                <c:pt idx="24">
                  <c:v>0.23815818641163</c:v>
                </c:pt>
                <c:pt idx="25">
                  <c:v>0.23963860439582793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0.11361752632875999</c:v>
                </c:pt>
                <c:pt idx="1">
                  <c:v>0.11610934795089832</c:v>
                </c:pt>
                <c:pt idx="2">
                  <c:v>0.11713176496350684</c:v>
                </c:pt>
                <c:pt idx="3">
                  <c:v>0.11833990118760324</c:v>
                </c:pt>
                <c:pt idx="4">
                  <c:v>0.11745963231146109</c:v>
                </c:pt>
                <c:pt idx="5">
                  <c:v>0.11642171271588941</c:v>
                </c:pt>
                <c:pt idx="6">
                  <c:v>0.11819212193583054</c:v>
                </c:pt>
                <c:pt idx="7">
                  <c:v>0.12087954912229824</c:v>
                </c:pt>
                <c:pt idx="8">
                  <c:v>0.12164386082381755</c:v>
                </c:pt>
                <c:pt idx="9">
                  <c:v>0.12168938675257236</c:v>
                </c:pt>
                <c:pt idx="10">
                  <c:v>0.12878452783903252</c:v>
                </c:pt>
                <c:pt idx="11">
                  <c:v>0.13024437195395042</c:v>
                </c:pt>
                <c:pt idx="12">
                  <c:v>0.13057323543140145</c:v>
                </c:pt>
                <c:pt idx="13">
                  <c:v>0.13122386027452274</c:v>
                </c:pt>
                <c:pt idx="14">
                  <c:v>0.13200600816575545</c:v>
                </c:pt>
                <c:pt idx="15">
                  <c:v>0.13273827584550998</c:v>
                </c:pt>
                <c:pt idx="16">
                  <c:v>0.13347070186579818</c:v>
                </c:pt>
                <c:pt idx="17">
                  <c:v>0.13421179193320507</c:v>
                </c:pt>
                <c:pt idx="18">
                  <c:v>0.13500191999919062</c:v>
                </c:pt>
                <c:pt idx="19">
                  <c:v>0.13579753370584088</c:v>
                </c:pt>
                <c:pt idx="20">
                  <c:v>0.13657213192360354</c:v>
                </c:pt>
                <c:pt idx="21">
                  <c:v>0.13732585647987181</c:v>
                </c:pt>
                <c:pt idx="22">
                  <c:v>0.1380625348184378</c:v>
                </c:pt>
                <c:pt idx="23">
                  <c:v>0.13888013777179348</c:v>
                </c:pt>
                <c:pt idx="24">
                  <c:v>0.13969220039967628</c:v>
                </c:pt>
                <c:pt idx="25">
                  <c:v>0.14051252436465708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0.12466541398266218</c:v>
                </c:pt>
                <c:pt idx="1">
                  <c:v>0.12952023074906807</c:v>
                </c:pt>
                <c:pt idx="2">
                  <c:v>0.12859064827454031</c:v>
                </c:pt>
                <c:pt idx="3">
                  <c:v>0.12579169973066806</c:v>
                </c:pt>
                <c:pt idx="4">
                  <c:v>0.12483901858688236</c:v>
                </c:pt>
                <c:pt idx="5">
                  <c:v>0.1260910287206562</c:v>
                </c:pt>
                <c:pt idx="6">
                  <c:v>0.12111342880671341</c:v>
                </c:pt>
                <c:pt idx="7">
                  <c:v>0.12425978495829393</c:v>
                </c:pt>
                <c:pt idx="8">
                  <c:v>0.12241932449509706</c:v>
                </c:pt>
                <c:pt idx="9">
                  <c:v>0.11494056064547696</c:v>
                </c:pt>
                <c:pt idx="10">
                  <c:v>0.12098153216217765</c:v>
                </c:pt>
                <c:pt idx="11">
                  <c:v>0.12306983253894592</c:v>
                </c:pt>
                <c:pt idx="12">
                  <c:v>0.12261949830637084</c:v>
                </c:pt>
                <c:pt idx="13">
                  <c:v>0.12199753683755316</c:v>
                </c:pt>
                <c:pt idx="14">
                  <c:v>0.12129928764501828</c:v>
                </c:pt>
                <c:pt idx="15">
                  <c:v>0.12051453738539729</c:v>
                </c:pt>
                <c:pt idx="16">
                  <c:v>0.11956315954694052</c:v>
                </c:pt>
                <c:pt idx="17">
                  <c:v>0.11859588478090348</c:v>
                </c:pt>
                <c:pt idx="18">
                  <c:v>0.11749838375317478</c:v>
                </c:pt>
                <c:pt idx="19">
                  <c:v>0.11635827617652628</c:v>
                </c:pt>
                <c:pt idx="20">
                  <c:v>0.11522000981160463</c:v>
                </c:pt>
                <c:pt idx="21">
                  <c:v>0.11403333136079075</c:v>
                </c:pt>
                <c:pt idx="22">
                  <c:v>0.11285963310557683</c:v>
                </c:pt>
                <c:pt idx="23">
                  <c:v>0.11154181072319705</c:v>
                </c:pt>
                <c:pt idx="24">
                  <c:v>0.11026425290957884</c:v>
                </c:pt>
                <c:pt idx="25">
                  <c:v>0.10913137508480765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0.11498087985696392</c:v>
                </c:pt>
                <c:pt idx="1">
                  <c:v>0.10949989478580366</c:v>
                </c:pt>
                <c:pt idx="2">
                  <c:v>0.10840719978311308</c:v>
                </c:pt>
                <c:pt idx="3">
                  <c:v>0.10957158930884857</c:v>
                </c:pt>
                <c:pt idx="4">
                  <c:v>0.10974041715104116</c:v>
                </c:pt>
                <c:pt idx="5">
                  <c:v>0.11119387288795844</c:v>
                </c:pt>
                <c:pt idx="6">
                  <c:v>0.10012766887541653</c:v>
                </c:pt>
                <c:pt idx="7">
                  <c:v>0.10052746459418078</c:v>
                </c:pt>
                <c:pt idx="8">
                  <c:v>0.10168239663257102</c:v>
                </c:pt>
                <c:pt idx="9">
                  <c:v>0.1075847941583767</c:v>
                </c:pt>
                <c:pt idx="10">
                  <c:v>9.3802881556567949E-2</c:v>
                </c:pt>
                <c:pt idx="11">
                  <c:v>9.4392845275759168E-2</c:v>
                </c:pt>
                <c:pt idx="12">
                  <c:v>9.3421320740764674E-2</c:v>
                </c:pt>
                <c:pt idx="13">
                  <c:v>9.2278563459876312E-2</c:v>
                </c:pt>
                <c:pt idx="14">
                  <c:v>9.1163986160696708E-2</c:v>
                </c:pt>
                <c:pt idx="15">
                  <c:v>9.0103361231023943E-2</c:v>
                </c:pt>
                <c:pt idx="16">
                  <c:v>8.911199981128938E-2</c:v>
                </c:pt>
                <c:pt idx="17">
                  <c:v>8.8141952011846381E-2</c:v>
                </c:pt>
                <c:pt idx="18">
                  <c:v>8.7209207923765727E-2</c:v>
                </c:pt>
                <c:pt idx="19">
                  <c:v>8.6269546796393426E-2</c:v>
                </c:pt>
                <c:pt idx="20">
                  <c:v>8.5341346961716885E-2</c:v>
                </c:pt>
                <c:pt idx="21">
                  <c:v>8.4414370902197791E-2</c:v>
                </c:pt>
                <c:pt idx="22">
                  <c:v>8.3510752409945127E-2</c:v>
                </c:pt>
                <c:pt idx="23">
                  <c:v>8.2617912694265383E-2</c:v>
                </c:pt>
                <c:pt idx="24">
                  <c:v>8.1730950758088117E-2</c:v>
                </c:pt>
                <c:pt idx="25">
                  <c:v>8.0839939245371431E-2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0.10467778320209901</c:v>
                </c:pt>
                <c:pt idx="1">
                  <c:v>0.10187773816289325</c:v>
                </c:pt>
                <c:pt idx="2">
                  <c:v>0.10090296040013315</c:v>
                </c:pt>
                <c:pt idx="3">
                  <c:v>0.10072481676858752</c:v>
                </c:pt>
                <c:pt idx="4">
                  <c:v>0.10015433417712333</c:v>
                </c:pt>
                <c:pt idx="5">
                  <c:v>9.9989200042456802E-2</c:v>
                </c:pt>
                <c:pt idx="6">
                  <c:v>0.10690675054136002</c:v>
                </c:pt>
                <c:pt idx="7">
                  <c:v>0.105096800364262</c:v>
                </c:pt>
                <c:pt idx="8">
                  <c:v>9.9242073107630308E-2</c:v>
                </c:pt>
                <c:pt idx="9">
                  <c:v>9.8293101435930202E-2</c:v>
                </c:pt>
                <c:pt idx="10">
                  <c:v>9.624982035035691E-2</c:v>
                </c:pt>
                <c:pt idx="11">
                  <c:v>9.4165480569385049E-2</c:v>
                </c:pt>
                <c:pt idx="12">
                  <c:v>9.440311549413867E-2</c:v>
                </c:pt>
                <c:pt idx="13">
                  <c:v>9.4714820039440484E-2</c:v>
                </c:pt>
                <c:pt idx="14">
                  <c:v>9.5029713798273699E-2</c:v>
                </c:pt>
                <c:pt idx="15">
                  <c:v>9.5331693724591271E-2</c:v>
                </c:pt>
                <c:pt idx="16">
                  <c:v>9.5633251744942596E-2</c:v>
                </c:pt>
                <c:pt idx="17">
                  <c:v>9.5958443628544901E-2</c:v>
                </c:pt>
                <c:pt idx="18">
                  <c:v>9.6335037010130284E-2</c:v>
                </c:pt>
                <c:pt idx="19">
                  <c:v>9.6694113409352869E-2</c:v>
                </c:pt>
                <c:pt idx="20">
                  <c:v>9.7013651636005796E-2</c:v>
                </c:pt>
                <c:pt idx="21">
                  <c:v>9.7371033046671773E-2</c:v>
                </c:pt>
                <c:pt idx="22">
                  <c:v>9.7720120014599204E-2</c:v>
                </c:pt>
                <c:pt idx="23">
                  <c:v>9.8103065140823245E-2</c:v>
                </c:pt>
                <c:pt idx="24">
                  <c:v>9.8498751613423974E-2</c:v>
                </c:pt>
                <c:pt idx="25">
                  <c:v>9.8872780088235995E-2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7.9768353681055046E-2</c:v>
                </c:pt>
                <c:pt idx="1">
                  <c:v>8.3575537828141755E-2</c:v>
                </c:pt>
                <c:pt idx="2">
                  <c:v>8.6424971196402439E-2</c:v>
                </c:pt>
                <c:pt idx="3">
                  <c:v>8.4285062669529162E-2</c:v>
                </c:pt>
                <c:pt idx="4">
                  <c:v>8.6124786411737833E-2</c:v>
                </c:pt>
                <c:pt idx="5">
                  <c:v>8.151022497857871E-2</c:v>
                </c:pt>
                <c:pt idx="6">
                  <c:v>7.934826112660906E-2</c:v>
                </c:pt>
                <c:pt idx="7">
                  <c:v>8.0695946599947721E-2</c:v>
                </c:pt>
                <c:pt idx="8">
                  <c:v>7.8252059970577006E-2</c:v>
                </c:pt>
                <c:pt idx="9">
                  <c:v>7.5072402818211023E-2</c:v>
                </c:pt>
                <c:pt idx="10">
                  <c:v>7.6017852118015053E-2</c:v>
                </c:pt>
                <c:pt idx="11">
                  <c:v>7.562348888184281E-2</c:v>
                </c:pt>
                <c:pt idx="12">
                  <c:v>7.5580017547255934E-2</c:v>
                </c:pt>
                <c:pt idx="13">
                  <c:v>7.5505671579695385E-2</c:v>
                </c:pt>
                <c:pt idx="14">
                  <c:v>7.5375036991946115E-2</c:v>
                </c:pt>
                <c:pt idx="15">
                  <c:v>7.5172293407257645E-2</c:v>
                </c:pt>
                <c:pt idx="16">
                  <c:v>7.4964695703662432E-2</c:v>
                </c:pt>
                <c:pt idx="17">
                  <c:v>7.4768656280550641E-2</c:v>
                </c:pt>
                <c:pt idx="18">
                  <c:v>7.4581831872831558E-2</c:v>
                </c:pt>
                <c:pt idx="19">
                  <c:v>7.4404995386689626E-2</c:v>
                </c:pt>
                <c:pt idx="20">
                  <c:v>7.4210317515514254E-2</c:v>
                </c:pt>
                <c:pt idx="21">
                  <c:v>7.4089951063891338E-2</c:v>
                </c:pt>
                <c:pt idx="22">
                  <c:v>7.3947457978242856E-2</c:v>
                </c:pt>
                <c:pt idx="23">
                  <c:v>7.3805460576167728E-2</c:v>
                </c:pt>
                <c:pt idx="24">
                  <c:v>7.3629301484187698E-2</c:v>
                </c:pt>
                <c:pt idx="25">
                  <c:v>7.3406324043468155E-2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7.9671712247413193E-2</c:v>
                </c:pt>
                <c:pt idx="1">
                  <c:v>7.6366194787116204E-2</c:v>
                </c:pt>
                <c:pt idx="2">
                  <c:v>7.8768086700398768E-2</c:v>
                </c:pt>
                <c:pt idx="3">
                  <c:v>7.7367459920125739E-2</c:v>
                </c:pt>
                <c:pt idx="4">
                  <c:v>7.9427546070108768E-2</c:v>
                </c:pt>
                <c:pt idx="5">
                  <c:v>8.2790759995054031E-2</c:v>
                </c:pt>
                <c:pt idx="6">
                  <c:v>8.1616952393966838E-2</c:v>
                </c:pt>
                <c:pt idx="7">
                  <c:v>7.8727132576192085E-2</c:v>
                </c:pt>
                <c:pt idx="8">
                  <c:v>7.9438670717456528E-2</c:v>
                </c:pt>
                <c:pt idx="9">
                  <c:v>8.1079615770453597E-2</c:v>
                </c:pt>
                <c:pt idx="10">
                  <c:v>7.2110691829073648E-2</c:v>
                </c:pt>
                <c:pt idx="11">
                  <c:v>7.4925594862962158E-2</c:v>
                </c:pt>
                <c:pt idx="12">
                  <c:v>7.4543389267242313E-2</c:v>
                </c:pt>
                <c:pt idx="13">
                  <c:v>7.4176333940877678E-2</c:v>
                </c:pt>
                <c:pt idx="14">
                  <c:v>7.3780884335502506E-2</c:v>
                </c:pt>
                <c:pt idx="15">
                  <c:v>7.3322833905062043E-2</c:v>
                </c:pt>
                <c:pt idx="16">
                  <c:v>7.2962079348346434E-2</c:v>
                </c:pt>
                <c:pt idx="17">
                  <c:v>7.2592234431083022E-2</c:v>
                </c:pt>
                <c:pt idx="18">
                  <c:v>7.2201444536267756E-2</c:v>
                </c:pt>
                <c:pt idx="19">
                  <c:v>7.1779758167080265E-2</c:v>
                </c:pt>
                <c:pt idx="20">
                  <c:v>7.1360554608827453E-2</c:v>
                </c:pt>
                <c:pt idx="21">
                  <c:v>7.0915920772008159E-2</c:v>
                </c:pt>
                <c:pt idx="22">
                  <c:v>7.0491920043036727E-2</c:v>
                </c:pt>
                <c:pt idx="23">
                  <c:v>7.0050097867336139E-2</c:v>
                </c:pt>
                <c:pt idx="24">
                  <c:v>6.9564737532748042E-2</c:v>
                </c:pt>
                <c:pt idx="25">
                  <c:v>6.9058514219224973E-2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0.12005107338849842</c:v>
                </c:pt>
                <c:pt idx="1">
                  <c:v>0.11518925873211784</c:v>
                </c:pt>
                <c:pt idx="2">
                  <c:v>0.11557636511344747</c:v>
                </c:pt>
                <c:pt idx="3">
                  <c:v>0.11021406596770313</c:v>
                </c:pt>
                <c:pt idx="4">
                  <c:v>0.11178354555315696</c:v>
                </c:pt>
                <c:pt idx="5">
                  <c:v>0.1149357393816853</c:v>
                </c:pt>
                <c:pt idx="6">
                  <c:v>0.11265100203107153</c:v>
                </c:pt>
                <c:pt idx="7">
                  <c:v>0.10897003030908539</c:v>
                </c:pt>
                <c:pt idx="8">
                  <c:v>0.10986551412198041</c:v>
                </c:pt>
                <c:pt idx="9">
                  <c:v>0.10837185312660136</c:v>
                </c:pt>
                <c:pt idx="10">
                  <c:v>9.8996651543222444E-2</c:v>
                </c:pt>
                <c:pt idx="11">
                  <c:v>0.10240202757907405</c:v>
                </c:pt>
                <c:pt idx="12">
                  <c:v>0.10207699996361561</c:v>
                </c:pt>
                <c:pt idx="13">
                  <c:v>0.10130146719460591</c:v>
                </c:pt>
                <c:pt idx="14">
                  <c:v>0.10045329162006164</c:v>
                </c:pt>
                <c:pt idx="15">
                  <c:v>9.9866368920757217E-2</c:v>
                </c:pt>
                <c:pt idx="16">
                  <c:v>9.9223831971002222E-2</c:v>
                </c:pt>
                <c:pt idx="17">
                  <c:v>9.8479793322260464E-2</c:v>
                </c:pt>
                <c:pt idx="18">
                  <c:v>9.7788206246199313E-2</c:v>
                </c:pt>
                <c:pt idx="19">
                  <c:v>9.7131667926424275E-2</c:v>
                </c:pt>
                <c:pt idx="20">
                  <c:v>9.6489693607702987E-2</c:v>
                </c:pt>
                <c:pt idx="21">
                  <c:v>9.5817271345739849E-2</c:v>
                </c:pt>
                <c:pt idx="22">
                  <c:v>9.5214258021413006E-2</c:v>
                </c:pt>
                <c:pt idx="23">
                  <c:v>9.4616065840561467E-2</c:v>
                </c:pt>
                <c:pt idx="24">
                  <c:v>9.402885064956841E-2</c:v>
                </c:pt>
                <c:pt idx="25">
                  <c:v>9.345812213578765E-2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21.664947105987039</c:v>
                </c:pt>
                <c:pt idx="1">
                  <c:v>50.464929331993687</c:v>
                </c:pt>
                <c:pt idx="2">
                  <c:v>20.726180430921232</c:v>
                </c:pt>
                <c:pt idx="3">
                  <c:v>-7.5439240733780082</c:v>
                </c:pt>
                <c:pt idx="4">
                  <c:v>4.4218273704349826</c:v>
                </c:pt>
                <c:pt idx="5">
                  <c:v>6.732953106868365</c:v>
                </c:pt>
                <c:pt idx="6">
                  <c:v>-3.5061179075886741</c:v>
                </c:pt>
                <c:pt idx="7">
                  <c:v>5.0290075379626558</c:v>
                </c:pt>
                <c:pt idx="8">
                  <c:v>-0.47080290320221252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60"/>
          <c:min val="-6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2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5.133245359033026</c:v>
                </c:pt>
                <c:pt idx="1">
                  <c:v>17.977391218570858</c:v>
                </c:pt>
                <c:pt idx="2">
                  <c:v>7.4280352639498801</c:v>
                </c:pt>
                <c:pt idx="3">
                  <c:v>5.8671864114944015</c:v>
                </c:pt>
                <c:pt idx="4">
                  <c:v>-28.307310091894863</c:v>
                </c:pt>
                <c:pt idx="5">
                  <c:v>-7.5193209359137541</c:v>
                </c:pt>
                <c:pt idx="6">
                  <c:v>-1.3850682120811086</c:v>
                </c:pt>
                <c:pt idx="7">
                  <c:v>-18.868207318059589</c:v>
                </c:pt>
                <c:pt idx="8">
                  <c:v>-20.675951695098917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60"/>
          <c:min val="-6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2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-9.6244237208394736</c:v>
                </c:pt>
                <c:pt idx="1">
                  <c:v>24.837982920220099</c:v>
                </c:pt>
                <c:pt idx="2">
                  <c:v>13.406019835407392</c:v>
                </c:pt>
                <c:pt idx="3">
                  <c:v>5.1171071528203811</c:v>
                </c:pt>
                <c:pt idx="4">
                  <c:v>-2.000341093704435</c:v>
                </c:pt>
                <c:pt idx="5">
                  <c:v>3.0936339317816817</c:v>
                </c:pt>
                <c:pt idx="6">
                  <c:v>2.2280046598914396</c:v>
                </c:pt>
                <c:pt idx="7">
                  <c:v>5.7152827504663577</c:v>
                </c:pt>
                <c:pt idx="8">
                  <c:v>6.4257335639571522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60"/>
          <c:min val="-6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2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17.031791386578163</c:v>
                </c:pt>
                <c:pt idx="1">
                  <c:v>44.406437884288891</c:v>
                </c:pt>
                <c:pt idx="2">
                  <c:v>23.351239105039468</c:v>
                </c:pt>
                <c:pt idx="3">
                  <c:v>-13.015766926243373</c:v>
                </c:pt>
                <c:pt idx="4">
                  <c:v>-11.127950957362003</c:v>
                </c:pt>
                <c:pt idx="5">
                  <c:v>12.981336490074199</c:v>
                </c:pt>
                <c:pt idx="6">
                  <c:v>1.7788058568158931</c:v>
                </c:pt>
                <c:pt idx="7">
                  <c:v>-2.9810488069481949</c:v>
                </c:pt>
                <c:pt idx="8">
                  <c:v>-5.1738440322446309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60"/>
          <c:min val="-6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2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7.4073676657386898</c:v>
                </c:pt>
                <c:pt idx="1">
                  <c:v>69.244420804508991</c:v>
                </c:pt>
                <c:pt idx="2">
                  <c:v>36.75725894044686</c:v>
                </c:pt>
                <c:pt idx="3">
                  <c:v>-7.8986597734229917</c:v>
                </c:pt>
                <c:pt idx="4">
                  <c:v>-13.128292051066438</c:v>
                </c:pt>
                <c:pt idx="5">
                  <c:v>16.07497042185588</c:v>
                </c:pt>
                <c:pt idx="6">
                  <c:v>4.0068105167073327</c:v>
                </c:pt>
                <c:pt idx="7">
                  <c:v>2.7342339435181628</c:v>
                </c:pt>
                <c:pt idx="8">
                  <c:v>1.2518895317125214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7.2072545829485364</c:v>
                </c:pt>
                <c:pt idx="1">
                  <c:v>31.706846079342881</c:v>
                </c:pt>
                <c:pt idx="2">
                  <c:v>38.275316418139283</c:v>
                </c:pt>
                <c:pt idx="3">
                  <c:v>-21.601116553849266</c:v>
                </c:pt>
                <c:pt idx="4">
                  <c:v>2.269851997430326</c:v>
                </c:pt>
                <c:pt idx="5">
                  <c:v>11.423407131235933</c:v>
                </c:pt>
                <c:pt idx="6">
                  <c:v>-1.3024717910680152</c:v>
                </c:pt>
                <c:pt idx="7">
                  <c:v>4.2293298256651113</c:v>
                </c:pt>
                <c:pt idx="8">
                  <c:v>-3.8416789470184227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0.20011308279040918</c:v>
                </c:pt>
                <c:pt idx="1">
                  <c:v>37.537574725166138</c:v>
                </c:pt>
                <c:pt idx="2">
                  <c:v>-1.5180574776926079</c:v>
                </c:pt>
                <c:pt idx="3">
                  <c:v>13.702456780426161</c:v>
                </c:pt>
                <c:pt idx="4">
                  <c:v>-15.398144048496704</c:v>
                </c:pt>
                <c:pt idx="5">
                  <c:v>4.6515632906200501</c:v>
                </c:pt>
                <c:pt idx="6">
                  <c:v>5.3092823077755256</c:v>
                </c:pt>
                <c:pt idx="7">
                  <c:v>-1.495095882146984</c:v>
                </c:pt>
                <c:pt idx="8">
                  <c:v>5.0935684787309725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2.6230608142487313</c:v>
                </c:pt>
                <c:pt idx="1">
                  <c:v>-2.4437309953610367</c:v>
                </c:pt>
                <c:pt idx="2">
                  <c:v>1.3005955310838928</c:v>
                </c:pt>
                <c:pt idx="3">
                  <c:v>-0.54349384179196658</c:v>
                </c:pt>
                <c:pt idx="4">
                  <c:v>2.0347001085937251</c:v>
                </c:pt>
                <c:pt idx="5">
                  <c:v>3.4839716017807749</c:v>
                </c:pt>
                <c:pt idx="6">
                  <c:v>-0.97709928294420578</c:v>
                </c:pt>
                <c:pt idx="7">
                  <c:v>4.8014550305549832</c:v>
                </c:pt>
                <c:pt idx="8">
                  <c:v>5.4465031971904061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4.5322870750481954</c:v>
                </c:pt>
                <c:pt idx="1">
                  <c:v>17.038155475476302</c:v>
                </c:pt>
                <c:pt idx="2">
                  <c:v>13.848378133127611</c:v>
                </c:pt>
                <c:pt idx="3">
                  <c:v>-8.3045785455618955</c:v>
                </c:pt>
                <c:pt idx="4">
                  <c:v>3.3802007104630665</c:v>
                </c:pt>
                <c:pt idx="5">
                  <c:v>7.2811212918381329E-2</c:v>
                </c:pt>
                <c:pt idx="6">
                  <c:v>3.768009486481688</c:v>
                </c:pt>
                <c:pt idx="7">
                  <c:v>4.2667447107887568</c:v>
                </c:pt>
                <c:pt idx="8">
                  <c:v>-10.968509516964559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0.25201977644178442</c:v>
                </c:pt>
                <c:pt idx="1">
                  <c:v>54.649996324393442</c:v>
                </c:pt>
                <c:pt idx="2">
                  <c:v>21.608285276235222</c:v>
                </c:pt>
                <c:pt idx="3">
                  <c:v>0.94941261393056209</c:v>
                </c:pt>
                <c:pt idx="4">
                  <c:v>-18.54319287012315</c:v>
                </c:pt>
                <c:pt idx="5">
                  <c:v>12.51818760715679</c:v>
                </c:pt>
                <c:pt idx="6">
                  <c:v>1.2159003131700103</c:v>
                </c:pt>
                <c:pt idx="7">
                  <c:v>-6.3339657978255843</c:v>
                </c:pt>
                <c:pt idx="8">
                  <c:v>6.773895851486742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0.70076648333364844</c:v>
                </c:pt>
                <c:pt idx="1">
                  <c:v>0.78959367605813391</c:v>
                </c:pt>
                <c:pt idx="2">
                  <c:v>0.17240956494734228</c:v>
                </c:pt>
                <c:pt idx="3">
                  <c:v>-1.3726161732271871</c:v>
                </c:pt>
                <c:pt idx="4">
                  <c:v>0.83554983259063587</c:v>
                </c:pt>
                <c:pt idx="5">
                  <c:v>2.2873071822395161</c:v>
                </c:pt>
                <c:pt idx="6">
                  <c:v>-0.67025149986525245</c:v>
                </c:pt>
                <c:pt idx="7">
                  <c:v>0.35081979789464013</c:v>
                </c:pt>
                <c:pt idx="8">
                  <c:v>2.4711673914812717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3.4538639059447043</c:v>
                </c:pt>
                <c:pt idx="1">
                  <c:v>10.809694639740016</c:v>
                </c:pt>
                <c:pt idx="2">
                  <c:v>12.882999316355075</c:v>
                </c:pt>
                <c:pt idx="3">
                  <c:v>-9.2538835315185963</c:v>
                </c:pt>
                <c:pt idx="4">
                  <c:v>0.76000371260811583</c:v>
                </c:pt>
                <c:pt idx="5">
                  <c:v>-2.2216713426370234</c:v>
                </c:pt>
                <c:pt idx="6">
                  <c:v>0.41049588387306102</c:v>
                </c:pt>
                <c:pt idx="7">
                  <c:v>2.230063040445347</c:v>
                </c:pt>
                <c:pt idx="8">
                  <c:v>-7.9551537926291829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3.0526241936701055</c:v>
                </c:pt>
                <c:pt idx="1">
                  <c:v>20.10755776354469</c:v>
                </c:pt>
                <c:pt idx="2">
                  <c:v>25.219907536836949</c:v>
                </c:pt>
                <c:pt idx="3">
                  <c:v>-10.974616849103441</c:v>
                </c:pt>
                <c:pt idx="4">
                  <c:v>0.67429845223157514</c:v>
                </c:pt>
                <c:pt idx="5">
                  <c:v>11.357771291633412</c:v>
                </c:pt>
                <c:pt idx="6">
                  <c:v>-1.0427161750758174</c:v>
                </c:pt>
                <c:pt idx="7">
                  <c:v>1.6484469873251477</c:v>
                </c:pt>
                <c:pt idx="8">
                  <c:v>1.6423074541294831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1.9222943309150864</c:v>
                </c:pt>
                <c:pt idx="1">
                  <c:v>-3.2333246714191688</c:v>
                </c:pt>
                <c:pt idx="2">
                  <c:v>1.1281859661365381</c:v>
                </c:pt>
                <c:pt idx="3">
                  <c:v>0.82912233143521874</c:v>
                </c:pt>
                <c:pt idx="4">
                  <c:v>1.1991502760030599</c:v>
                </c:pt>
                <c:pt idx="5">
                  <c:v>1.196664419541257</c:v>
                </c:pt>
                <c:pt idx="6">
                  <c:v>-0.30684778307895577</c:v>
                </c:pt>
                <c:pt idx="7">
                  <c:v>4.4506352326603427</c:v>
                </c:pt>
                <c:pt idx="8">
                  <c:v>2.9753358057091202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1.0784231691034751</c:v>
                </c:pt>
                <c:pt idx="1">
                  <c:v>6.2284608357362679</c:v>
                </c:pt>
                <c:pt idx="2">
                  <c:v>0.96537881677253345</c:v>
                </c:pt>
                <c:pt idx="3">
                  <c:v>0.94930498595672219</c:v>
                </c:pt>
                <c:pt idx="4">
                  <c:v>2.6201969978549542</c:v>
                </c:pt>
                <c:pt idx="5">
                  <c:v>2.2944825555554171</c:v>
                </c:pt>
                <c:pt idx="6">
                  <c:v>3.3575136026086518</c:v>
                </c:pt>
                <c:pt idx="7">
                  <c:v>2.0366816703434125</c:v>
                </c:pt>
                <c:pt idx="8">
                  <c:v>-3.0133557243352946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-2.8006044172282571</c:v>
                </c:pt>
                <c:pt idx="1">
                  <c:v>34.542438560848922</c:v>
                </c:pt>
                <c:pt idx="2">
                  <c:v>-3.6116222606016066</c:v>
                </c:pt>
                <c:pt idx="3">
                  <c:v>11.924029463034181</c:v>
                </c:pt>
                <c:pt idx="4">
                  <c:v>-19.217491322354761</c:v>
                </c:pt>
                <c:pt idx="5">
                  <c:v>1.1604163155233689</c:v>
                </c:pt>
                <c:pt idx="6">
                  <c:v>2.2586164882458171</c:v>
                </c:pt>
                <c:pt idx="7">
                  <c:v>-7.9824127851507427</c:v>
                </c:pt>
                <c:pt idx="8">
                  <c:v>5.1315883973571985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134.83777526497039</c:v>
                </c:pt>
                <c:pt idx="1">
                  <c:v>132.96034024292786</c:v>
                </c:pt>
                <c:pt idx="2">
                  <c:v>135.53703845139196</c:v>
                </c:pt>
                <c:pt idx="3">
                  <c:v>143.13061429993314</c:v>
                </c:pt>
                <c:pt idx="4">
                  <c:v>123.55936569271257</c:v>
                </c:pt>
                <c:pt idx="5">
                  <c:v>130.80225404826899</c:v>
                </c:pt>
                <c:pt idx="6">
                  <c:v>117.91284123770134</c:v>
                </c:pt>
                <c:pt idx="7">
                  <c:v>125.28162217567491</c:v>
                </c:pt>
                <c:pt idx="8">
                  <c:v>101.58573563779917</c:v>
                </c:pt>
                <c:pt idx="9">
                  <c:v>110.0999443579032</c:v>
                </c:pt>
                <c:pt idx="10">
                  <c:v>108.76062166974941</c:v>
                </c:pt>
                <c:pt idx="11">
                  <c:v>80.796784786203204</c:v>
                </c:pt>
                <c:pt idx="12">
                  <c:v>84.955919534509462</c:v>
                </c:pt>
                <c:pt idx="13">
                  <c:v>79.067664573655222</c:v>
                </c:pt>
                <c:pt idx="14">
                  <c:v>73.342006758912035</c:v>
                </c:pt>
                <c:pt idx="15">
                  <c:v>69.804322664398782</c:v>
                </c:pt>
                <c:pt idx="16">
                  <c:v>66.617440879620503</c:v>
                </c:pt>
                <c:pt idx="17">
                  <c:v>63.500825914163379</c:v>
                </c:pt>
                <c:pt idx="18">
                  <c:v>60.475958231307629</c:v>
                </c:pt>
                <c:pt idx="19">
                  <c:v>57.560064803558177</c:v>
                </c:pt>
                <c:pt idx="20">
                  <c:v>54.782203275691877</c:v>
                </c:pt>
                <c:pt idx="21">
                  <c:v>52.108265289629131</c:v>
                </c:pt>
                <c:pt idx="22">
                  <c:v>49.532458880745224</c:v>
                </c:pt>
                <c:pt idx="23">
                  <c:v>47.064807089212863</c:v>
                </c:pt>
                <c:pt idx="24">
                  <c:v>44.795138040669976</c:v>
                </c:pt>
                <c:pt idx="25">
                  <c:v>43.895587526758518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267.02179710019738</c:v>
                </c:pt>
                <c:pt idx="1">
                  <c:v>272.39423393266605</c:v>
                </c:pt>
                <c:pt idx="2">
                  <c:v>245.55602359988211</c:v>
                </c:pt>
                <c:pt idx="3">
                  <c:v>235.2954704021241</c:v>
                </c:pt>
                <c:pt idx="4">
                  <c:v>274.43261062172974</c:v>
                </c:pt>
                <c:pt idx="5">
                  <c:v>240.88687320588861</c:v>
                </c:pt>
                <c:pt idx="6">
                  <c:v>229.24040607917956</c:v>
                </c:pt>
                <c:pt idx="7">
                  <c:v>238.52287876437646</c:v>
                </c:pt>
                <c:pt idx="8">
                  <c:v>233.08897499102042</c:v>
                </c:pt>
                <c:pt idx="9">
                  <c:v>228.30955218876107</c:v>
                </c:pt>
                <c:pt idx="10">
                  <c:v>207.74646790581039</c:v>
                </c:pt>
                <c:pt idx="11">
                  <c:v>209.49390876703416</c:v>
                </c:pt>
                <c:pt idx="12">
                  <c:v>200.68756767247783</c:v>
                </c:pt>
                <c:pt idx="13">
                  <c:v>194.14293068042113</c:v>
                </c:pt>
                <c:pt idx="14">
                  <c:v>187.74452264808616</c:v>
                </c:pt>
                <c:pt idx="15">
                  <c:v>180.86839311266917</c:v>
                </c:pt>
                <c:pt idx="16">
                  <c:v>173.88914384867212</c:v>
                </c:pt>
                <c:pt idx="17">
                  <c:v>166.9000279725488</c:v>
                </c:pt>
                <c:pt idx="18">
                  <c:v>159.9535681815085</c:v>
                </c:pt>
                <c:pt idx="19">
                  <c:v>153.06436162121261</c:v>
                </c:pt>
                <c:pt idx="20">
                  <c:v>146.31310843494452</c:v>
                </c:pt>
                <c:pt idx="21">
                  <c:v>139.60596181240732</c:v>
                </c:pt>
                <c:pt idx="22">
                  <c:v>132.97663184459495</c:v>
                </c:pt>
                <c:pt idx="23">
                  <c:v>126.41994597917547</c:v>
                </c:pt>
                <c:pt idx="24">
                  <c:v>119.91262729676467</c:v>
                </c:pt>
                <c:pt idx="25">
                  <c:v>113.35518875574019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343.95864701846097</c:v>
                </c:pt>
                <c:pt idx="1">
                  <c:v>357.38117078841975</c:v>
                </c:pt>
                <c:pt idx="2">
                  <c:v>354.33084224011111</c:v>
                </c:pt>
                <c:pt idx="3">
                  <c:v>348.9296295657719</c:v>
                </c:pt>
                <c:pt idx="4">
                  <c:v>342.57432461610983</c:v>
                </c:pt>
                <c:pt idx="5">
                  <c:v>365.04962666179216</c:v>
                </c:pt>
                <c:pt idx="6">
                  <c:v>366.60421350122709</c:v>
                </c:pt>
                <c:pt idx="7">
                  <c:v>388.61977462975244</c:v>
                </c:pt>
                <c:pt idx="8">
                  <c:v>409.75658833199384</c:v>
                </c:pt>
                <c:pt idx="9">
                  <c:v>391.48751954538187</c:v>
                </c:pt>
                <c:pt idx="10">
                  <c:v>338.04915276046262</c:v>
                </c:pt>
                <c:pt idx="11">
                  <c:v>359.29102471484219</c:v>
                </c:pt>
                <c:pt idx="12">
                  <c:v>363.79931296881603</c:v>
                </c:pt>
                <c:pt idx="13">
                  <c:v>362.04767014536952</c:v>
                </c:pt>
                <c:pt idx="14">
                  <c:v>360.35041178803061</c:v>
                </c:pt>
                <c:pt idx="15">
                  <c:v>357.46142787160886</c:v>
                </c:pt>
                <c:pt idx="16">
                  <c:v>354.0699991324347</c:v>
                </c:pt>
                <c:pt idx="17">
                  <c:v>350.3660013802384</c:v>
                </c:pt>
                <c:pt idx="18">
                  <c:v>346.48283340902236</c:v>
                </c:pt>
                <c:pt idx="19">
                  <c:v>342.42725394247793</c:v>
                </c:pt>
                <c:pt idx="20">
                  <c:v>338.34483886497253</c:v>
                </c:pt>
                <c:pt idx="21">
                  <c:v>334.05403538581186</c:v>
                </c:pt>
                <c:pt idx="22">
                  <c:v>329.61749652896475</c:v>
                </c:pt>
                <c:pt idx="23">
                  <c:v>325.03045193453369</c:v>
                </c:pt>
                <c:pt idx="24">
                  <c:v>320.26196238359114</c:v>
                </c:pt>
                <c:pt idx="25">
                  <c:v>315.08087318649325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298.17102830061185</c:v>
                </c:pt>
                <c:pt idx="1">
                  <c:v>301.94084325272019</c:v>
                </c:pt>
                <c:pt idx="2">
                  <c:v>321.13198662164274</c:v>
                </c:pt>
                <c:pt idx="3">
                  <c:v>328.75748690705228</c:v>
                </c:pt>
                <c:pt idx="4">
                  <c:v>351.31908295263565</c:v>
                </c:pt>
                <c:pt idx="5">
                  <c:v>328.53824650308343</c:v>
                </c:pt>
                <c:pt idx="6">
                  <c:v>329.66169737181411</c:v>
                </c:pt>
                <c:pt idx="7">
                  <c:v>357.45213878060571</c:v>
                </c:pt>
                <c:pt idx="8">
                  <c:v>378.60969557079011</c:v>
                </c:pt>
                <c:pt idx="9">
                  <c:v>368.78324191578815</c:v>
                </c:pt>
                <c:pt idx="10">
                  <c:v>351.63203018778921</c:v>
                </c:pt>
                <c:pt idx="11">
                  <c:v>358.44202669767793</c:v>
                </c:pt>
                <c:pt idx="12">
                  <c:v>361.38839489468188</c:v>
                </c:pt>
                <c:pt idx="13">
                  <c:v>363.23223979611146</c:v>
                </c:pt>
                <c:pt idx="14">
                  <c:v>365.28020427972217</c:v>
                </c:pt>
                <c:pt idx="15">
                  <c:v>366.26368947040436</c:v>
                </c:pt>
                <c:pt idx="16">
                  <c:v>366.85705952560522</c:v>
                </c:pt>
                <c:pt idx="17">
                  <c:v>367.24713277124073</c:v>
                </c:pt>
                <c:pt idx="18">
                  <c:v>367.56115178432526</c:v>
                </c:pt>
                <c:pt idx="19">
                  <c:v>367.8137211676858</c:v>
                </c:pt>
                <c:pt idx="20">
                  <c:v>368.14918335408788</c:v>
                </c:pt>
                <c:pt idx="21">
                  <c:v>368.37132011053166</c:v>
                </c:pt>
                <c:pt idx="22">
                  <c:v>368.53364945399568</c:v>
                </c:pt>
                <c:pt idx="23">
                  <c:v>368.64289617992</c:v>
                </c:pt>
                <c:pt idx="24">
                  <c:v>368.64982021804531</c:v>
                </c:pt>
                <c:pt idx="25">
                  <c:v>368.3169165242436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68.324247448015967</c:v>
                </c:pt>
                <c:pt idx="1">
                  <c:v>70.84879164269114</c:v>
                </c:pt>
                <c:pt idx="2">
                  <c:v>74.241507760720665</c:v>
                </c:pt>
                <c:pt idx="3">
                  <c:v>74.085371152759578</c:v>
                </c:pt>
                <c:pt idx="4">
                  <c:v>80.039694096444322</c:v>
                </c:pt>
                <c:pt idx="5">
                  <c:v>88.744512817461768</c:v>
                </c:pt>
                <c:pt idx="6">
                  <c:v>91.345624911626516</c:v>
                </c:pt>
                <c:pt idx="7">
                  <c:v>81.706007241297101</c:v>
                </c:pt>
                <c:pt idx="8">
                  <c:v>81.912959510447735</c:v>
                </c:pt>
                <c:pt idx="9">
                  <c:v>86.847709550485959</c:v>
                </c:pt>
                <c:pt idx="10">
                  <c:v>95.290134730122176</c:v>
                </c:pt>
                <c:pt idx="11">
                  <c:v>96.342602587313209</c:v>
                </c:pt>
                <c:pt idx="12">
                  <c:v>93.933312744498295</c:v>
                </c:pt>
                <c:pt idx="13">
                  <c:v>95.664333420554428</c:v>
                </c:pt>
                <c:pt idx="14">
                  <c:v>97.449460213052689</c:v>
                </c:pt>
                <c:pt idx="15">
                  <c:v>98.91984538623305</c:v>
                </c:pt>
                <c:pt idx="16">
                  <c:v>100.32779724039611</c:v>
                </c:pt>
                <c:pt idx="17">
                  <c:v>101.71007325079555</c:v>
                </c:pt>
                <c:pt idx="18" formatCode="General">
                  <c:v>103.10152906953756</c:v>
                </c:pt>
                <c:pt idx="19" formatCode="General">
                  <c:v>104.47012441225115</c:v>
                </c:pt>
                <c:pt idx="20" formatCode="General">
                  <c:v>105.90643332270581</c:v>
                </c:pt>
                <c:pt idx="21" formatCode="General">
                  <c:v>107.33242451335174</c:v>
                </c:pt>
                <c:pt idx="22">
                  <c:v>108.79841997966834</c:v>
                </c:pt>
                <c:pt idx="23">
                  <c:v>110.31899829136502</c:v>
                </c:pt>
                <c:pt idx="24">
                  <c:v>111.80280620552999</c:v>
                </c:pt>
                <c:pt idx="25">
                  <c:v>113.17528138429211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83.754935408675891</c:v>
                </c:pt>
                <c:pt idx="1">
                  <c:v>86.110518196204637</c:v>
                </c:pt>
                <c:pt idx="2">
                  <c:v>88.460010967643569</c:v>
                </c:pt>
                <c:pt idx="3">
                  <c:v>85.730189879210783</c:v>
                </c:pt>
                <c:pt idx="4">
                  <c:v>89.716632905669101</c:v>
                </c:pt>
                <c:pt idx="5">
                  <c:v>90.881106851115618</c:v>
                </c:pt>
                <c:pt idx="6">
                  <c:v>97.789109348285336</c:v>
                </c:pt>
                <c:pt idx="7">
                  <c:v>89.398625286657619</c:v>
                </c:pt>
                <c:pt idx="8">
                  <c:v>86.475641103148178</c:v>
                </c:pt>
                <c:pt idx="9">
                  <c:v>86.095004238815022</c:v>
                </c:pt>
                <c:pt idx="10">
                  <c:v>96.231484212249626</c:v>
                </c:pt>
                <c:pt idx="11">
                  <c:v>95.191122024037028</c:v>
                </c:pt>
                <c:pt idx="12">
                  <c:v>91.819020857068878</c:v>
                </c:pt>
                <c:pt idx="13">
                  <c:v>92.737479041873613</c:v>
                </c:pt>
                <c:pt idx="14">
                  <c:v>93.808831590012119</c:v>
                </c:pt>
                <c:pt idx="15">
                  <c:v>94.641974106218001</c:v>
                </c:pt>
                <c:pt idx="16">
                  <c:v>95.433152940084639</c:v>
                </c:pt>
                <c:pt idx="17">
                  <c:v>96.246521739606777</c:v>
                </c:pt>
                <c:pt idx="18" formatCode="General">
                  <c:v>97.020690712840704</c:v>
                </c:pt>
                <c:pt idx="19" formatCode="General">
                  <c:v>97.999014771525921</c:v>
                </c:pt>
                <c:pt idx="20" formatCode="General">
                  <c:v>99.0203063623226</c:v>
                </c:pt>
                <c:pt idx="21" formatCode="General">
                  <c:v>100.07412524133443</c:v>
                </c:pt>
                <c:pt idx="22">
                  <c:v>101.19853187299229</c:v>
                </c:pt>
                <c:pt idx="23">
                  <c:v>102.33843132292409</c:v>
                </c:pt>
                <c:pt idx="24">
                  <c:v>103.49512517945529</c:v>
                </c:pt>
                <c:pt idx="25">
                  <c:v>104.58234353452785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211.41261310958237</c:v>
                </c:pt>
                <c:pt idx="1">
                  <c:v>229.52936300673028</c:v>
                </c:pt>
                <c:pt idx="2">
                  <c:v>242.33647024162502</c:v>
                </c:pt>
                <c:pt idx="3">
                  <c:v>249.20072154017265</c:v>
                </c:pt>
                <c:pt idx="4">
                  <c:v>272.47584644433084</c:v>
                </c:pt>
                <c:pt idx="5">
                  <c:v>294.58479184062361</c:v>
                </c:pt>
                <c:pt idx="6">
                  <c:v>310.91577066517408</c:v>
                </c:pt>
                <c:pt idx="7">
                  <c:v>294.67515432316821</c:v>
                </c:pt>
                <c:pt idx="8">
                  <c:v>290.7605575763364</c:v>
                </c:pt>
                <c:pt idx="9">
                  <c:v>302.23726701794112</c:v>
                </c:pt>
                <c:pt idx="10">
                  <c:v>336.75910396259809</c:v>
                </c:pt>
                <c:pt idx="11">
                  <c:v>344.03778834458097</c:v>
                </c:pt>
                <c:pt idx="12">
                  <c:v>338.75071831829518</c:v>
                </c:pt>
                <c:pt idx="13">
                  <c:v>345.86489561730201</c:v>
                </c:pt>
                <c:pt idx="14">
                  <c:v>353.21891270116697</c:v>
                </c:pt>
                <c:pt idx="15">
                  <c:v>359.59446638310391</c:v>
                </c:pt>
                <c:pt idx="16">
                  <c:v>365.50842895920567</c:v>
                </c:pt>
                <c:pt idx="17">
                  <c:v>371.17985947781216</c:v>
                </c:pt>
                <c:pt idx="18" formatCode="General">
                  <c:v>376.82231275206368</c:v>
                </c:pt>
                <c:pt idx="19" formatCode="General">
                  <c:v>382.23901791139275</c:v>
                </c:pt>
                <c:pt idx="20" formatCode="General">
                  <c:v>387.72308885023375</c:v>
                </c:pt>
                <c:pt idx="21" formatCode="General">
                  <c:v>393.08928076321007</c:v>
                </c:pt>
                <c:pt idx="22" formatCode="General">
                  <c:v>398.31223063337495</c:v>
                </c:pt>
                <c:pt idx="23" formatCode="General">
                  <c:v>403.43801595777683</c:v>
                </c:pt>
                <c:pt idx="24" formatCode="General">
                  <c:v>408.49792186541731</c:v>
                </c:pt>
                <c:pt idx="25" formatCode="General">
                  <c:v>413.32586107302967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100.95919152950057</c:v>
                </c:pt>
                <c:pt idx="1">
                  <c:v>85.412077245157988</c:v>
                </c:pt>
                <c:pt idx="2">
                  <c:v>95.000946295168831</c:v>
                </c:pt>
                <c:pt idx="3">
                  <c:v>103.53750444573708</c:v>
                </c:pt>
                <c:pt idx="4">
                  <c:v>103.94605629031466</c:v>
                </c:pt>
                <c:pt idx="5">
                  <c:v>123.55674281110687</c:v>
                </c:pt>
                <c:pt idx="6">
                  <c:v>131.62620675901121</c:v>
                </c:pt>
                <c:pt idx="7">
                  <c:v>136.00669684289406</c:v>
                </c:pt>
                <c:pt idx="8">
                  <c:v>158.59674937224901</c:v>
                </c:pt>
                <c:pt idx="9">
                  <c:v>178.86158026514539</c:v>
                </c:pt>
                <c:pt idx="10">
                  <c:v>178.61278769657883</c:v>
                </c:pt>
                <c:pt idx="11">
                  <c:v>179.67834379465452</c:v>
                </c:pt>
                <c:pt idx="12">
                  <c:v>194.71933024209042</c:v>
                </c:pt>
                <c:pt idx="13">
                  <c:v>205.48972110820932</c:v>
                </c:pt>
                <c:pt idx="14">
                  <c:v>216.59031119361222</c:v>
                </c:pt>
                <c:pt idx="15">
                  <c:v>227.20226570533214</c:v>
                </c:pt>
                <c:pt idx="16">
                  <c:v>237.66615557307534</c:v>
                </c:pt>
                <c:pt idx="17">
                  <c:v>248.10905327438661</c:v>
                </c:pt>
                <c:pt idx="18" formatCode="General">
                  <c:v>258.66014235754244</c:v>
                </c:pt>
                <c:pt idx="19" formatCode="General">
                  <c:v>269.29001970872923</c:v>
                </c:pt>
                <c:pt idx="20" formatCode="General">
                  <c:v>280.0839985574616</c:v>
                </c:pt>
                <c:pt idx="21" formatCode="General">
                  <c:v>290.91828570360667</c:v>
                </c:pt>
                <c:pt idx="22" formatCode="General">
                  <c:v>301.81746072802605</c:v>
                </c:pt>
                <c:pt idx="23" formatCode="General">
                  <c:v>312.79311314829931</c:v>
                </c:pt>
                <c:pt idx="24" formatCode="General">
                  <c:v>323.78294983997091</c:v>
                </c:pt>
                <c:pt idx="25" formatCode="General">
                  <c:v>334.65197216646754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14.697764819984785</c:v>
                </c:pt>
                <c:pt idx="1">
                  <c:v>12.83466169248036</c:v>
                </c:pt>
                <c:pt idx="2">
                  <c:v>14.184173821814849</c:v>
                </c:pt>
                <c:pt idx="3">
                  <c:v>15.376011807238669</c:v>
                </c:pt>
                <c:pt idx="4">
                  <c:v>16.197386380051945</c:v>
                </c:pt>
                <c:pt idx="5">
                  <c:v>18.751845260659358</c:v>
                </c:pt>
                <c:pt idx="6">
                  <c:v>19.899130125982708</c:v>
                </c:pt>
                <c:pt idx="7">
                  <c:v>20.461101955573991</c:v>
                </c:pt>
                <c:pt idx="8">
                  <c:v>23.715097906216769</c:v>
                </c:pt>
                <c:pt idx="9">
                  <c:v>26.59318091977773</c:v>
                </c:pt>
                <c:pt idx="10">
                  <c:v>25.883216874640631</c:v>
                </c:pt>
                <c:pt idx="11">
                  <c:v>26.33439828365869</c:v>
                </c:pt>
                <c:pt idx="12">
                  <c:v>28.69042276756165</c:v>
                </c:pt>
                <c:pt idx="13">
                  <c:v>30.247065616503633</c:v>
                </c:pt>
                <c:pt idx="14">
                  <c:v>31.857338827403513</c:v>
                </c:pt>
                <c:pt idx="15">
                  <c:v>33.407615300032191</c:v>
                </c:pt>
                <c:pt idx="16">
                  <c:v>34.949821900903842</c:v>
                </c:pt>
                <c:pt idx="17">
                  <c:v>36.501504219206986</c:v>
                </c:pt>
                <c:pt idx="18" formatCode="General">
                  <c:v>38.02881350185254</c:v>
                </c:pt>
                <c:pt idx="19" formatCode="General">
                  <c:v>39.55542166116507</c:v>
                </c:pt>
                <c:pt idx="20" formatCode="General">
                  <c:v>41.113838977577302</c:v>
                </c:pt>
                <c:pt idx="21" formatCode="General">
                  <c:v>42.680301180118164</c:v>
                </c:pt>
                <c:pt idx="22" formatCode="General">
                  <c:v>44.259120077638215</c:v>
                </c:pt>
                <c:pt idx="23" formatCode="General">
                  <c:v>45.8403400967915</c:v>
                </c:pt>
                <c:pt idx="24" formatCode="General">
                  <c:v>47.446648970556467</c:v>
                </c:pt>
                <c:pt idx="25" formatCode="General">
                  <c:v>49.030975848445777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134.83777526497039</c:v>
                </c:pt>
                <c:pt idx="1">
                  <c:v>132.96034024292786</c:v>
                </c:pt>
                <c:pt idx="2">
                  <c:v>135.53703845139196</c:v>
                </c:pt>
                <c:pt idx="3">
                  <c:v>143.13061429993314</c:v>
                </c:pt>
                <c:pt idx="4">
                  <c:v>123.55936569271257</c:v>
                </c:pt>
                <c:pt idx="5">
                  <c:v>130.80225404826899</c:v>
                </c:pt>
                <c:pt idx="6">
                  <c:v>117.91284123770134</c:v>
                </c:pt>
                <c:pt idx="7">
                  <c:v>125.28162217567491</c:v>
                </c:pt>
                <c:pt idx="8">
                  <c:v>101.58573563779917</c:v>
                </c:pt>
                <c:pt idx="9">
                  <c:v>110.0999443579032</c:v>
                </c:pt>
                <c:pt idx="10">
                  <c:v>108.76062166974941</c:v>
                </c:pt>
                <c:pt idx="11">
                  <c:v>80.796784786203204</c:v>
                </c:pt>
                <c:pt idx="12">
                  <c:v>84.955919534509462</c:v>
                </c:pt>
                <c:pt idx="13">
                  <c:v>79.067664573655222</c:v>
                </c:pt>
                <c:pt idx="14">
                  <c:v>73.342006758912035</c:v>
                </c:pt>
                <c:pt idx="15">
                  <c:v>69.804322664398782</c:v>
                </c:pt>
                <c:pt idx="16">
                  <c:v>66.617440879620503</c:v>
                </c:pt>
                <c:pt idx="17">
                  <c:v>63.500825914163379</c:v>
                </c:pt>
                <c:pt idx="18">
                  <c:v>60.475958231307629</c:v>
                </c:pt>
                <c:pt idx="19">
                  <c:v>57.560064803558177</c:v>
                </c:pt>
                <c:pt idx="20">
                  <c:v>54.782203275691877</c:v>
                </c:pt>
                <c:pt idx="21">
                  <c:v>52.108265289629131</c:v>
                </c:pt>
                <c:pt idx="22">
                  <c:v>49.532458880745224</c:v>
                </c:pt>
                <c:pt idx="23">
                  <c:v>47.064807089212863</c:v>
                </c:pt>
                <c:pt idx="24">
                  <c:v>44.795138040669976</c:v>
                </c:pt>
                <c:pt idx="25">
                  <c:v>43.895587526758518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267.02179710019738</c:v>
                </c:pt>
                <c:pt idx="1">
                  <c:v>272.39423393266605</c:v>
                </c:pt>
                <c:pt idx="2">
                  <c:v>245.55602359988211</c:v>
                </c:pt>
                <c:pt idx="3">
                  <c:v>235.2954704021241</c:v>
                </c:pt>
                <c:pt idx="4">
                  <c:v>274.43261062172974</c:v>
                </c:pt>
                <c:pt idx="5">
                  <c:v>240.88687320588861</c:v>
                </c:pt>
                <c:pt idx="6">
                  <c:v>229.24040607917956</c:v>
                </c:pt>
                <c:pt idx="7">
                  <c:v>238.52287876437646</c:v>
                </c:pt>
                <c:pt idx="8">
                  <c:v>233.08897499102042</c:v>
                </c:pt>
                <c:pt idx="9">
                  <c:v>228.30955218876107</c:v>
                </c:pt>
                <c:pt idx="10">
                  <c:v>207.74646790581039</c:v>
                </c:pt>
                <c:pt idx="11">
                  <c:v>209.49390876703416</c:v>
                </c:pt>
                <c:pt idx="12">
                  <c:v>200.68756767247783</c:v>
                </c:pt>
                <c:pt idx="13">
                  <c:v>194.14293068042113</c:v>
                </c:pt>
                <c:pt idx="14">
                  <c:v>187.74452264808616</c:v>
                </c:pt>
                <c:pt idx="15">
                  <c:v>180.86839311266917</c:v>
                </c:pt>
                <c:pt idx="16">
                  <c:v>173.88914384867212</c:v>
                </c:pt>
                <c:pt idx="17">
                  <c:v>166.9000279725488</c:v>
                </c:pt>
                <c:pt idx="18">
                  <c:v>159.9535681815085</c:v>
                </c:pt>
                <c:pt idx="19">
                  <c:v>153.06436162121261</c:v>
                </c:pt>
                <c:pt idx="20">
                  <c:v>146.31310843494452</c:v>
                </c:pt>
                <c:pt idx="21">
                  <c:v>139.60596181240732</c:v>
                </c:pt>
                <c:pt idx="22">
                  <c:v>132.97663184459495</c:v>
                </c:pt>
                <c:pt idx="23">
                  <c:v>126.41994597917547</c:v>
                </c:pt>
                <c:pt idx="24">
                  <c:v>119.91262729676467</c:v>
                </c:pt>
                <c:pt idx="25">
                  <c:v>113.35518875574019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343.95864701846097</c:v>
                </c:pt>
                <c:pt idx="1">
                  <c:v>357.38117078841975</c:v>
                </c:pt>
                <c:pt idx="2">
                  <c:v>354.33084224011111</c:v>
                </c:pt>
                <c:pt idx="3">
                  <c:v>348.9296295657719</c:v>
                </c:pt>
                <c:pt idx="4">
                  <c:v>342.57432461610983</c:v>
                </c:pt>
                <c:pt idx="5">
                  <c:v>365.04962666179216</c:v>
                </c:pt>
                <c:pt idx="6">
                  <c:v>366.60421350122709</c:v>
                </c:pt>
                <c:pt idx="7">
                  <c:v>388.61977462975244</c:v>
                </c:pt>
                <c:pt idx="8">
                  <c:v>409.75658833199384</c:v>
                </c:pt>
                <c:pt idx="9">
                  <c:v>391.48751954538187</c:v>
                </c:pt>
                <c:pt idx="10">
                  <c:v>338.04915276046262</c:v>
                </c:pt>
                <c:pt idx="11">
                  <c:v>359.29102471484219</c:v>
                </c:pt>
                <c:pt idx="12">
                  <c:v>363.79931296881603</c:v>
                </c:pt>
                <c:pt idx="13">
                  <c:v>362.04767014536952</c:v>
                </c:pt>
                <c:pt idx="14">
                  <c:v>360.35041178803061</c:v>
                </c:pt>
                <c:pt idx="15">
                  <c:v>357.46142787160886</c:v>
                </c:pt>
                <c:pt idx="16">
                  <c:v>354.0699991324347</c:v>
                </c:pt>
                <c:pt idx="17">
                  <c:v>350.3660013802384</c:v>
                </c:pt>
                <c:pt idx="18">
                  <c:v>346.48283340902236</c:v>
                </c:pt>
                <c:pt idx="19">
                  <c:v>342.42725394247793</c:v>
                </c:pt>
                <c:pt idx="20">
                  <c:v>338.34483886497253</c:v>
                </c:pt>
                <c:pt idx="21">
                  <c:v>334.05403538581186</c:v>
                </c:pt>
                <c:pt idx="22">
                  <c:v>329.61749652896475</c:v>
                </c:pt>
                <c:pt idx="23">
                  <c:v>325.03045193453369</c:v>
                </c:pt>
                <c:pt idx="24">
                  <c:v>320.26196238359114</c:v>
                </c:pt>
                <c:pt idx="25">
                  <c:v>315.08087318649325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298.17102830061185</c:v>
                </c:pt>
                <c:pt idx="1">
                  <c:v>301.94084325272019</c:v>
                </c:pt>
                <c:pt idx="2">
                  <c:v>321.13198662164274</c:v>
                </c:pt>
                <c:pt idx="3">
                  <c:v>328.75748690705228</c:v>
                </c:pt>
                <c:pt idx="4">
                  <c:v>351.31908295263565</c:v>
                </c:pt>
                <c:pt idx="5">
                  <c:v>328.53824650308343</c:v>
                </c:pt>
                <c:pt idx="6">
                  <c:v>329.66169737181411</c:v>
                </c:pt>
                <c:pt idx="7">
                  <c:v>357.45213878060571</c:v>
                </c:pt>
                <c:pt idx="8">
                  <c:v>378.60969557079011</c:v>
                </c:pt>
                <c:pt idx="9">
                  <c:v>368.78324191578815</c:v>
                </c:pt>
                <c:pt idx="10">
                  <c:v>351.63203018778921</c:v>
                </c:pt>
                <c:pt idx="11">
                  <c:v>358.44202669767793</c:v>
                </c:pt>
                <c:pt idx="12">
                  <c:v>361.38839489468188</c:v>
                </c:pt>
                <c:pt idx="13">
                  <c:v>363.23223979611146</c:v>
                </c:pt>
                <c:pt idx="14">
                  <c:v>365.28020427972217</c:v>
                </c:pt>
                <c:pt idx="15">
                  <c:v>366.26368947040436</c:v>
                </c:pt>
                <c:pt idx="16">
                  <c:v>366.85705952560522</c:v>
                </c:pt>
                <c:pt idx="17">
                  <c:v>367.24713277124073</c:v>
                </c:pt>
                <c:pt idx="18">
                  <c:v>367.56115178432526</c:v>
                </c:pt>
                <c:pt idx="19">
                  <c:v>367.8137211676858</c:v>
                </c:pt>
                <c:pt idx="20">
                  <c:v>368.14918335408788</c:v>
                </c:pt>
                <c:pt idx="21">
                  <c:v>368.37132011053166</c:v>
                </c:pt>
                <c:pt idx="22">
                  <c:v>368.53364945399568</c:v>
                </c:pt>
                <c:pt idx="23">
                  <c:v>368.64289617992</c:v>
                </c:pt>
                <c:pt idx="24">
                  <c:v>368.64982021804531</c:v>
                </c:pt>
                <c:pt idx="25">
                  <c:v>368.3169165242436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68.324247448015967</c:v>
                </c:pt>
                <c:pt idx="1">
                  <c:v>70.84879164269114</c:v>
                </c:pt>
                <c:pt idx="2">
                  <c:v>74.241507760720665</c:v>
                </c:pt>
                <c:pt idx="3">
                  <c:v>74.085371152759578</c:v>
                </c:pt>
                <c:pt idx="4">
                  <c:v>80.039694096444322</c:v>
                </c:pt>
                <c:pt idx="5">
                  <c:v>88.744512817461768</c:v>
                </c:pt>
                <c:pt idx="6">
                  <c:v>91.345624911626516</c:v>
                </c:pt>
                <c:pt idx="7">
                  <c:v>81.706007241297101</c:v>
                </c:pt>
                <c:pt idx="8">
                  <c:v>81.912959510447735</c:v>
                </c:pt>
                <c:pt idx="9">
                  <c:v>86.847709550485959</c:v>
                </c:pt>
                <c:pt idx="10">
                  <c:v>95.290134730122176</c:v>
                </c:pt>
                <c:pt idx="11">
                  <c:v>96.342602587313209</c:v>
                </c:pt>
                <c:pt idx="12">
                  <c:v>93.933312744498295</c:v>
                </c:pt>
                <c:pt idx="13">
                  <c:v>95.664333420554428</c:v>
                </c:pt>
                <c:pt idx="14">
                  <c:v>97.449460213052689</c:v>
                </c:pt>
                <c:pt idx="15">
                  <c:v>98.91984538623305</c:v>
                </c:pt>
                <c:pt idx="16">
                  <c:v>100.32779724039611</c:v>
                </c:pt>
                <c:pt idx="17">
                  <c:v>101.71007325079555</c:v>
                </c:pt>
                <c:pt idx="18" formatCode="General">
                  <c:v>103.10152906953756</c:v>
                </c:pt>
                <c:pt idx="19" formatCode="General">
                  <c:v>104.47012441225115</c:v>
                </c:pt>
                <c:pt idx="20" formatCode="General">
                  <c:v>105.90643332270581</c:v>
                </c:pt>
                <c:pt idx="21" formatCode="General">
                  <c:v>107.33242451335174</c:v>
                </c:pt>
                <c:pt idx="22">
                  <c:v>108.79841997966834</c:v>
                </c:pt>
                <c:pt idx="23">
                  <c:v>110.31899829136502</c:v>
                </c:pt>
                <c:pt idx="24">
                  <c:v>111.80280620552999</c:v>
                </c:pt>
                <c:pt idx="25">
                  <c:v>113.17528138429211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83.754935408675891</c:v>
                </c:pt>
                <c:pt idx="1">
                  <c:v>86.110518196204637</c:v>
                </c:pt>
                <c:pt idx="2">
                  <c:v>88.460010967643569</c:v>
                </c:pt>
                <c:pt idx="3">
                  <c:v>85.730189879210783</c:v>
                </c:pt>
                <c:pt idx="4">
                  <c:v>89.716632905669101</c:v>
                </c:pt>
                <c:pt idx="5">
                  <c:v>90.881106851115618</c:v>
                </c:pt>
                <c:pt idx="6">
                  <c:v>97.789109348285336</c:v>
                </c:pt>
                <c:pt idx="7">
                  <c:v>89.398625286657619</c:v>
                </c:pt>
                <c:pt idx="8">
                  <c:v>86.475641103148178</c:v>
                </c:pt>
                <c:pt idx="9">
                  <c:v>86.095004238815022</c:v>
                </c:pt>
                <c:pt idx="10">
                  <c:v>96.231484212249626</c:v>
                </c:pt>
                <c:pt idx="11">
                  <c:v>95.191122024037028</c:v>
                </c:pt>
                <c:pt idx="12">
                  <c:v>91.819020857068878</c:v>
                </c:pt>
                <c:pt idx="13">
                  <c:v>92.737479041873613</c:v>
                </c:pt>
                <c:pt idx="14">
                  <c:v>93.808831590012119</c:v>
                </c:pt>
                <c:pt idx="15">
                  <c:v>94.641974106218001</c:v>
                </c:pt>
                <c:pt idx="16">
                  <c:v>95.433152940084639</c:v>
                </c:pt>
                <c:pt idx="17">
                  <c:v>96.246521739606777</c:v>
                </c:pt>
                <c:pt idx="18" formatCode="General">
                  <c:v>97.020690712840704</c:v>
                </c:pt>
                <c:pt idx="19" formatCode="General">
                  <c:v>97.999014771525921</c:v>
                </c:pt>
                <c:pt idx="20" formatCode="General">
                  <c:v>99.0203063623226</c:v>
                </c:pt>
                <c:pt idx="21" formatCode="General">
                  <c:v>100.07412524133443</c:v>
                </c:pt>
                <c:pt idx="22">
                  <c:v>101.19853187299229</c:v>
                </c:pt>
                <c:pt idx="23">
                  <c:v>102.33843132292409</c:v>
                </c:pt>
                <c:pt idx="24">
                  <c:v>103.49512517945529</c:v>
                </c:pt>
                <c:pt idx="25">
                  <c:v>104.58234353452785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211.41261310958237</c:v>
                </c:pt>
                <c:pt idx="1">
                  <c:v>229.52936300673028</c:v>
                </c:pt>
                <c:pt idx="2">
                  <c:v>242.33647024162502</c:v>
                </c:pt>
                <c:pt idx="3">
                  <c:v>249.20072154017265</c:v>
                </c:pt>
                <c:pt idx="4">
                  <c:v>272.47584644433084</c:v>
                </c:pt>
                <c:pt idx="5">
                  <c:v>294.58479184062361</c:v>
                </c:pt>
                <c:pt idx="6">
                  <c:v>310.91577066517408</c:v>
                </c:pt>
                <c:pt idx="7">
                  <c:v>294.67515432316821</c:v>
                </c:pt>
                <c:pt idx="8">
                  <c:v>290.7605575763364</c:v>
                </c:pt>
                <c:pt idx="9">
                  <c:v>302.23726701794112</c:v>
                </c:pt>
                <c:pt idx="10">
                  <c:v>336.75910396259809</c:v>
                </c:pt>
                <c:pt idx="11">
                  <c:v>344.03778834458097</c:v>
                </c:pt>
                <c:pt idx="12">
                  <c:v>338.75071831829518</c:v>
                </c:pt>
                <c:pt idx="13">
                  <c:v>345.86489561730201</c:v>
                </c:pt>
                <c:pt idx="14">
                  <c:v>353.21891270116697</c:v>
                </c:pt>
                <c:pt idx="15">
                  <c:v>359.59446638310391</c:v>
                </c:pt>
                <c:pt idx="16">
                  <c:v>365.50842895920567</c:v>
                </c:pt>
                <c:pt idx="17">
                  <c:v>371.17985947781216</c:v>
                </c:pt>
                <c:pt idx="18" formatCode="General">
                  <c:v>376.82231275206368</c:v>
                </c:pt>
                <c:pt idx="19" formatCode="General">
                  <c:v>382.23901791139275</c:v>
                </c:pt>
                <c:pt idx="20" formatCode="General">
                  <c:v>387.72308885023375</c:v>
                </c:pt>
                <c:pt idx="21" formatCode="General">
                  <c:v>393.08928076321007</c:v>
                </c:pt>
                <c:pt idx="22" formatCode="General">
                  <c:v>398.31223063337495</c:v>
                </c:pt>
                <c:pt idx="23" formatCode="General">
                  <c:v>403.43801595777683</c:v>
                </c:pt>
                <c:pt idx="24" formatCode="General">
                  <c:v>408.49792186541731</c:v>
                </c:pt>
                <c:pt idx="25" formatCode="General">
                  <c:v>413.32586107302967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100.95919152950057</c:v>
                </c:pt>
                <c:pt idx="1">
                  <c:v>85.412077245157988</c:v>
                </c:pt>
                <c:pt idx="2">
                  <c:v>95.000946295168831</c:v>
                </c:pt>
                <c:pt idx="3">
                  <c:v>103.53750444573708</c:v>
                </c:pt>
                <c:pt idx="4">
                  <c:v>103.94605629031466</c:v>
                </c:pt>
                <c:pt idx="5">
                  <c:v>123.55674281110687</c:v>
                </c:pt>
                <c:pt idx="6">
                  <c:v>131.62620675901121</c:v>
                </c:pt>
                <c:pt idx="7">
                  <c:v>136.00669684289406</c:v>
                </c:pt>
                <c:pt idx="8">
                  <c:v>158.59674937224901</c:v>
                </c:pt>
                <c:pt idx="9">
                  <c:v>178.86158026514539</c:v>
                </c:pt>
                <c:pt idx="10">
                  <c:v>178.61278769657883</c:v>
                </c:pt>
                <c:pt idx="11">
                  <c:v>179.67834379465452</c:v>
                </c:pt>
                <c:pt idx="12">
                  <c:v>194.71933024209042</c:v>
                </c:pt>
                <c:pt idx="13">
                  <c:v>205.48972110820932</c:v>
                </c:pt>
                <c:pt idx="14">
                  <c:v>216.59031119361222</c:v>
                </c:pt>
                <c:pt idx="15">
                  <c:v>227.20226570533214</c:v>
                </c:pt>
                <c:pt idx="16">
                  <c:v>237.66615557307534</c:v>
                </c:pt>
                <c:pt idx="17">
                  <c:v>248.10905327438661</c:v>
                </c:pt>
                <c:pt idx="18" formatCode="General">
                  <c:v>258.66014235754244</c:v>
                </c:pt>
                <c:pt idx="19" formatCode="General">
                  <c:v>269.29001970872923</c:v>
                </c:pt>
                <c:pt idx="20" formatCode="General">
                  <c:v>280.0839985574616</c:v>
                </c:pt>
                <c:pt idx="21" formatCode="General">
                  <c:v>290.91828570360667</c:v>
                </c:pt>
                <c:pt idx="22" formatCode="General">
                  <c:v>301.81746072802605</c:v>
                </c:pt>
                <c:pt idx="23" formatCode="General">
                  <c:v>312.79311314829931</c:v>
                </c:pt>
                <c:pt idx="24" formatCode="General">
                  <c:v>323.78294983997091</c:v>
                </c:pt>
                <c:pt idx="25" formatCode="General">
                  <c:v>334.65197216646754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14.697764819984785</c:v>
                </c:pt>
                <c:pt idx="1">
                  <c:v>12.83466169248036</c:v>
                </c:pt>
                <c:pt idx="2">
                  <c:v>14.184173821814849</c:v>
                </c:pt>
                <c:pt idx="3">
                  <c:v>15.376011807238669</c:v>
                </c:pt>
                <c:pt idx="4">
                  <c:v>16.197386380051945</c:v>
                </c:pt>
                <c:pt idx="5">
                  <c:v>18.751845260659358</c:v>
                </c:pt>
                <c:pt idx="6">
                  <c:v>19.899130125982708</c:v>
                </c:pt>
                <c:pt idx="7">
                  <c:v>20.461101955573991</c:v>
                </c:pt>
                <c:pt idx="8">
                  <c:v>23.715097906216769</c:v>
                </c:pt>
                <c:pt idx="9">
                  <c:v>26.59318091977773</c:v>
                </c:pt>
                <c:pt idx="10">
                  <c:v>25.883216874640631</c:v>
                </c:pt>
                <c:pt idx="11">
                  <c:v>26.33439828365869</c:v>
                </c:pt>
                <c:pt idx="12">
                  <c:v>28.69042276756165</c:v>
                </c:pt>
                <c:pt idx="13">
                  <c:v>30.247065616503633</c:v>
                </c:pt>
                <c:pt idx="14">
                  <c:v>31.857338827403513</c:v>
                </c:pt>
                <c:pt idx="15">
                  <c:v>33.407615300032191</c:v>
                </c:pt>
                <c:pt idx="16">
                  <c:v>34.949821900903842</c:v>
                </c:pt>
                <c:pt idx="17">
                  <c:v>36.501504219206986</c:v>
                </c:pt>
                <c:pt idx="18" formatCode="General">
                  <c:v>38.02881350185254</c:v>
                </c:pt>
                <c:pt idx="19" formatCode="General">
                  <c:v>39.55542166116507</c:v>
                </c:pt>
                <c:pt idx="20" formatCode="General">
                  <c:v>41.113838977577302</c:v>
                </c:pt>
                <c:pt idx="21" formatCode="General">
                  <c:v>42.680301180118164</c:v>
                </c:pt>
                <c:pt idx="22" formatCode="General">
                  <c:v>44.259120077638215</c:v>
                </c:pt>
                <c:pt idx="23" formatCode="General">
                  <c:v>45.8403400967915</c:v>
                </c:pt>
                <c:pt idx="24" formatCode="General">
                  <c:v>47.446648970556467</c:v>
                </c:pt>
                <c:pt idx="25" formatCode="General">
                  <c:v>49.030975848445777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99.089197902651549</c:v>
                </c:pt>
                <c:pt idx="1">
                  <c:v>43.12147038436359</c:v>
                </c:pt>
                <c:pt idx="2">
                  <c:v>84.547658618718842</c:v>
                </c:pt>
                <c:pt idx="3">
                  <c:v>69.138058667564124</c:v>
                </c:pt>
                <c:pt idx="4">
                  <c:v>69.954845076795237</c:v>
                </c:pt>
                <c:pt idx="5">
                  <c:v>83.301757456933132</c:v>
                </c:pt>
                <c:pt idx="6">
                  <c:v>27.002303337407621</c:v>
                </c:pt>
                <c:pt idx="7">
                  <c:v>29.432192219142681</c:v>
                </c:pt>
                <c:pt idx="8">
                  <c:v>16.596171709530029</c:v>
                </c:pt>
                <c:pt idx="9">
                  <c:v>26.886072801216123</c:v>
                </c:pt>
                <c:pt idx="10">
                  <c:v>95.880830691435634</c:v>
                </c:pt>
                <c:pt idx="11">
                  <c:v>172.76022276603067</c:v>
                </c:pt>
                <c:pt idx="12">
                  <c:v>39.299164972254196</c:v>
                </c:pt>
                <c:pt idx="13">
                  <c:v>15.63345239982781</c:v>
                </c:pt>
                <c:pt idx="14">
                  <c:v>82.603521847802156</c:v>
                </c:pt>
                <c:pt idx="15">
                  <c:v>56.899438998929469</c:v>
                </c:pt>
                <c:pt idx="16">
                  <c:v>31.868997400917639</c:v>
                </c:pt>
                <c:pt idx="17">
                  <c:v>128.76241342771939</c:v>
                </c:pt>
                <c:pt idx="18">
                  <c:v>37.802675228286056</c:v>
                </c:pt>
                <c:pt idx="19">
                  <c:v>1.596348018598355</c:v>
                </c:pt>
                <c:pt idx="20">
                  <c:v>106.03309779114254</c:v>
                </c:pt>
                <c:pt idx="21">
                  <c:v>31.050472536931309</c:v>
                </c:pt>
                <c:pt idx="22">
                  <c:v>64.558561655457538</c:v>
                </c:pt>
                <c:pt idx="23">
                  <c:v>74.67860734118446</c:v>
                </c:pt>
                <c:pt idx="24">
                  <c:v>34.971900151447379</c:v>
                </c:pt>
                <c:pt idx="25">
                  <c:v>158.32656659771357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121.00356464808603</c:v>
                </c:pt>
                <c:pt idx="1">
                  <c:v>48.005296103949206</c:v>
                </c:pt>
                <c:pt idx="2">
                  <c:v>102.5973914087643</c:v>
                </c:pt>
                <c:pt idx="3">
                  <c:v>86.062592303894519</c:v>
                </c:pt>
                <c:pt idx="4">
                  <c:v>77.883356645057759</c:v>
                </c:pt>
                <c:pt idx="5">
                  <c:v>108.84130001285931</c:v>
                </c:pt>
                <c:pt idx="6">
                  <c:v>33.333807781206424</c:v>
                </c:pt>
                <c:pt idx="7">
                  <c:v>35.883040382728645</c:v>
                </c:pt>
                <c:pt idx="8">
                  <c:v>18.48316898699532</c:v>
                </c:pt>
                <c:pt idx="9">
                  <c:v>29.607627214546341</c:v>
                </c:pt>
                <c:pt idx="10">
                  <c:v>106.64414208812647</c:v>
                </c:pt>
                <c:pt idx="11">
                  <c:v>175.85163552112826</c:v>
                </c:pt>
                <c:pt idx="12">
                  <c:v>34.531014555273011</c:v>
                </c:pt>
                <c:pt idx="13">
                  <c:v>11.671537276006319</c:v>
                </c:pt>
                <c:pt idx="14">
                  <c:v>69.719974422239602</c:v>
                </c:pt>
                <c:pt idx="15">
                  <c:v>53.497405240613752</c:v>
                </c:pt>
                <c:pt idx="16">
                  <c:v>28.231010987157536</c:v>
                </c:pt>
                <c:pt idx="17">
                  <c:v>132.53675873292067</c:v>
                </c:pt>
                <c:pt idx="18">
                  <c:v>33.115912570969414</c:v>
                </c:pt>
                <c:pt idx="19">
                  <c:v>1.7223975416683197</c:v>
                </c:pt>
                <c:pt idx="20">
                  <c:v>97.22957547583465</c:v>
                </c:pt>
                <c:pt idx="21">
                  <c:v>34.962808732569414</c:v>
                </c:pt>
                <c:pt idx="22">
                  <c:v>52.858350075291099</c:v>
                </c:pt>
                <c:pt idx="23">
                  <c:v>72.539619141253965</c:v>
                </c:pt>
                <c:pt idx="24">
                  <c:v>27.299717656715796</c:v>
                </c:pt>
                <c:pt idx="25">
                  <c:v>144.85199449414404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120.00663309309914</c:v>
                </c:pt>
                <c:pt idx="1">
                  <c:v>56.409595324674768</c:v>
                </c:pt>
                <c:pt idx="2">
                  <c:v>140.92765716885566</c:v>
                </c:pt>
                <c:pt idx="3">
                  <c:v>91.008335683546207</c:v>
                </c:pt>
                <c:pt idx="4">
                  <c:v>86.191391859655269</c:v>
                </c:pt>
                <c:pt idx="5">
                  <c:v>126.50167646302774</c:v>
                </c:pt>
                <c:pt idx="6">
                  <c:v>33.145135660038122</c:v>
                </c:pt>
                <c:pt idx="7">
                  <c:v>68.391296403098394</c:v>
                </c:pt>
                <c:pt idx="8">
                  <c:v>17.298557615959592</c:v>
                </c:pt>
                <c:pt idx="9">
                  <c:v>28.003628982068516</c:v>
                </c:pt>
                <c:pt idx="10">
                  <c:v>113.87042673288545</c:v>
                </c:pt>
                <c:pt idx="11">
                  <c:v>181.64825801444667</c:v>
                </c:pt>
                <c:pt idx="12">
                  <c:v>20.835732288531613</c:v>
                </c:pt>
                <c:pt idx="13">
                  <c:v>12.763696110699184</c:v>
                </c:pt>
                <c:pt idx="14">
                  <c:v>64.175766289237842</c:v>
                </c:pt>
                <c:pt idx="15">
                  <c:v>44.918569770132912</c:v>
                </c:pt>
                <c:pt idx="16">
                  <c:v>28.133603704880809</c:v>
                </c:pt>
                <c:pt idx="17">
                  <c:v>151.04154212143902</c:v>
                </c:pt>
                <c:pt idx="18">
                  <c:v>30.956117757390484</c:v>
                </c:pt>
                <c:pt idx="19">
                  <c:v>1.4523793885848122</c:v>
                </c:pt>
                <c:pt idx="20">
                  <c:v>91.630020682364886</c:v>
                </c:pt>
                <c:pt idx="21">
                  <c:v>44.569174042746504</c:v>
                </c:pt>
                <c:pt idx="22">
                  <c:v>52.259709317698366</c:v>
                </c:pt>
                <c:pt idx="23">
                  <c:v>75.872493842364875</c:v>
                </c:pt>
                <c:pt idx="24">
                  <c:v>54.590274225179733</c:v>
                </c:pt>
                <c:pt idx="25">
                  <c:v>118.81332745739262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21.914366745434478</c:v>
                </c:pt>
                <c:pt idx="1">
                  <c:v>4.8838257195856158</c:v>
                </c:pt>
                <c:pt idx="2">
                  <c:v>18.049732790045454</c:v>
                </c:pt>
                <c:pt idx="3">
                  <c:v>16.924533636330395</c:v>
                </c:pt>
                <c:pt idx="4">
                  <c:v>7.9285115682625218</c:v>
                </c:pt>
                <c:pt idx="5">
                  <c:v>25.539542555926175</c:v>
                </c:pt>
                <c:pt idx="6">
                  <c:v>6.3315044437988028</c:v>
                </c:pt>
                <c:pt idx="7">
                  <c:v>6.4508481635859631</c:v>
                </c:pt>
                <c:pt idx="8">
                  <c:v>1.8869972774652908</c:v>
                </c:pt>
                <c:pt idx="9">
                  <c:v>2.7215544133302174</c:v>
                </c:pt>
                <c:pt idx="10">
                  <c:v>10.763311396690838</c:v>
                </c:pt>
                <c:pt idx="11">
                  <c:v>3.0914127550975934</c:v>
                </c:pt>
                <c:pt idx="12">
                  <c:v>-4.7681504169811859</c:v>
                </c:pt>
                <c:pt idx="13">
                  <c:v>-3.9619151238214911</c:v>
                </c:pt>
                <c:pt idx="14">
                  <c:v>-12.883547425562554</c:v>
                </c:pt>
                <c:pt idx="15">
                  <c:v>-3.4020337583157172</c:v>
                </c:pt>
                <c:pt idx="16">
                  <c:v>-3.6379864137601032</c:v>
                </c:pt>
                <c:pt idx="17">
                  <c:v>3.7743453052012796</c:v>
                </c:pt>
                <c:pt idx="18">
                  <c:v>-4.6867626573166419</c:v>
                </c:pt>
                <c:pt idx="19">
                  <c:v>0.12604952306996475</c:v>
                </c:pt>
                <c:pt idx="20">
                  <c:v>-8.8035223153078874</c:v>
                </c:pt>
                <c:pt idx="21">
                  <c:v>3.9123361956381046</c:v>
                </c:pt>
                <c:pt idx="22">
                  <c:v>-11.700211580166439</c:v>
                </c:pt>
                <c:pt idx="23">
                  <c:v>-2.1389881999304947</c:v>
                </c:pt>
                <c:pt idx="24">
                  <c:v>-7.6721824947315831</c:v>
                </c:pt>
                <c:pt idx="25">
                  <c:v>-13.474572103569528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-0.99693155498688668</c:v>
                </c:pt>
                <c:pt idx="1">
                  <c:v>8.4042992207255622</c:v>
                </c:pt>
                <c:pt idx="2">
                  <c:v>38.330265760091365</c:v>
                </c:pt>
                <c:pt idx="3">
                  <c:v>4.9457433796516881</c:v>
                </c:pt>
                <c:pt idx="4">
                  <c:v>8.3080352145975098</c:v>
                </c:pt>
                <c:pt idx="5">
                  <c:v>17.660376450168428</c:v>
                </c:pt>
                <c:pt idx="6">
                  <c:v>-0.18867212116830245</c:v>
                </c:pt>
                <c:pt idx="7">
                  <c:v>32.50825602036975</c:v>
                </c:pt>
                <c:pt idx="8">
                  <c:v>-1.1846113710357287</c:v>
                </c:pt>
                <c:pt idx="9">
                  <c:v>-1.6039982324778244</c:v>
                </c:pt>
                <c:pt idx="10">
                  <c:v>7.2262846447589766</c:v>
                </c:pt>
                <c:pt idx="11">
                  <c:v>5.7966224933184094</c:v>
                </c:pt>
                <c:pt idx="12">
                  <c:v>-13.695282266741398</c:v>
                </c:pt>
                <c:pt idx="13">
                  <c:v>1.0921588346928655</c:v>
                </c:pt>
                <c:pt idx="14">
                  <c:v>-5.5442081330017601</c:v>
                </c:pt>
                <c:pt idx="15">
                  <c:v>-8.5788354704808398</c:v>
                </c:pt>
                <c:pt idx="16">
                  <c:v>-9.7407282276726903E-2</c:v>
                </c:pt>
                <c:pt idx="17">
                  <c:v>18.504783388518348</c:v>
                </c:pt>
                <c:pt idx="18">
                  <c:v>-2.1597948135789302</c:v>
                </c:pt>
                <c:pt idx="19">
                  <c:v>-0.27001815308350752</c:v>
                </c:pt>
                <c:pt idx="20">
                  <c:v>-5.599554793469764</c:v>
                </c:pt>
                <c:pt idx="21">
                  <c:v>9.6063653101770896</c:v>
                </c:pt>
                <c:pt idx="22">
                  <c:v>-0.59864075759273305</c:v>
                </c:pt>
                <c:pt idx="23">
                  <c:v>3.3328747011109101</c:v>
                </c:pt>
                <c:pt idx="24">
                  <c:v>27.290556568463938</c:v>
                </c:pt>
                <c:pt idx="25">
                  <c:v>-26.03866703675142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5.8918678545228715</c:v>
                </c:pt>
                <c:pt idx="1">
                  <c:v>6.9583668819145892</c:v>
                </c:pt>
                <c:pt idx="2">
                  <c:v>6.4679132750947472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2.5640131374056998</c:v>
                </c:pt>
                <c:pt idx="1">
                  <c:v>2.760567124924838</c:v>
                </c:pt>
                <c:pt idx="2">
                  <c:v>3.0402683671671729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1.6055635366838548</c:v>
                </c:pt>
                <c:pt idx="1">
                  <c:v>1.916876290276482</c:v>
                </c:pt>
                <c:pt idx="2">
                  <c:v>1.7864001131842815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1.7500453217359693</c:v>
                </c:pt>
                <c:pt idx="1">
                  <c:v>2.0634711096962071</c:v>
                </c:pt>
                <c:pt idx="2">
                  <c:v>3.6860377006275375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0.98681241420065324</c:v>
                </c:pt>
                <c:pt idx="1">
                  <c:v>1.0628833235283817</c:v>
                </c:pt>
                <c:pt idx="2">
                  <c:v>0.93232821853653225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1.5986524406774723</c:v>
                </c:pt>
                <c:pt idx="1">
                  <c:v>1.7026005247113278</c:v>
                </c:pt>
                <c:pt idx="2">
                  <c:v>1.5092919364168411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5.7010975582909911</c:v>
                </c:pt>
                <c:pt idx="1">
                  <c:v>6.1326215356908547</c:v>
                </c:pt>
                <c:pt idx="2">
                  <c:v>6.1371944677005148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10.27236494592867</c:v>
                </c:pt>
                <c:pt idx="1">
                  <c:v>10.112430987462558</c:v>
                </c:pt>
                <c:pt idx="2">
                  <c:v>9.7901686692436325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2.3367379261369492</c:v>
                </c:pt>
                <c:pt idx="1">
                  <c:v>1.9857222287552088</c:v>
                </c:pt>
                <c:pt idx="2">
                  <c:v>1.1229688392371315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7.6562444807645695</c:v>
                </c:pt>
                <c:pt idx="1">
                  <c:v>7.6215886307614404</c:v>
                </c:pt>
                <c:pt idx="2">
                  <c:v>8.1405799846093245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2.2477562812782308</c:v>
                </c:pt>
                <c:pt idx="1">
                  <c:v>1.9043461237557637</c:v>
                </c:pt>
                <c:pt idx="2">
                  <c:v>1.6684201516852293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9.4919242202880366E-2</c:v>
                </c:pt>
                <c:pt idx="1">
                  <c:v>9.9047280518487713E-2</c:v>
                </c:pt>
                <c:pt idx="2">
                  <c:v>7.8277872529046763E-2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6.304753834064444</c:v>
                </c:pt>
                <c:pt idx="1">
                  <c:v>5.5912324558478552</c:v>
                </c:pt>
                <c:pt idx="2">
                  <c:v>4.9385189126079574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1.846268663793426</c:v>
                </c:pt>
                <c:pt idx="1">
                  <c:v>2.0105527559536518</c:v>
                </c:pt>
                <c:pt idx="2">
                  <c:v>2.4021134917388576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3.8386678084296486</c:v>
                </c:pt>
                <c:pt idx="1">
                  <c:v>3.0396442754909443</c:v>
                </c:pt>
                <c:pt idx="2">
                  <c:v>2.8166048737181919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4.4404081910757549</c:v>
                </c:pt>
                <c:pt idx="1">
                  <c:v>4.1714249074164211</c:v>
                </c:pt>
                <c:pt idx="2">
                  <c:v>4.0892465482043052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5.0272243850454386</c:v>
                </c:pt>
                <c:pt idx="1">
                  <c:v>5.8999112350601823</c:v>
                </c:pt>
                <c:pt idx="2">
                  <c:v>7.5954790259244289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4.1109658167556633</c:v>
                </c:pt>
                <c:pt idx="1">
                  <c:v>4.9490698377422504</c:v>
                </c:pt>
                <c:pt idx="2">
                  <c:v>4.9050123925669595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4.1595321356927473</c:v>
                </c:pt>
                <c:pt idx="1">
                  <c:v>4.4787190452400001</c:v>
                </c:pt>
                <c:pt idx="2">
                  <c:v>4.645396952145763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4.9531427983496847</c:v>
                </c:pt>
                <c:pt idx="1">
                  <c:v>6.2589701352735281</c:v>
                </c:pt>
                <c:pt idx="2">
                  <c:v>6.8179720689456422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0.92956888943889737</c:v>
                </c:pt>
                <c:pt idx="1">
                  <c:v>0.67117723910523319</c:v>
                </c:pt>
                <c:pt idx="2">
                  <c:v>0.68791597085822798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4.9116255388764216</c:v>
                </c:pt>
                <c:pt idx="1">
                  <c:v>4.0092799120304088</c:v>
                </c:pt>
                <c:pt idx="2">
                  <c:v>3.4588362328232702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3.3832545088066226</c:v>
                </c:pt>
                <c:pt idx="1">
                  <c:v>3.0763934432615812</c:v>
                </c:pt>
                <c:pt idx="2">
                  <c:v>2.4209446280283888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1.894938351673902</c:v>
                </c:pt>
                <c:pt idx="1">
                  <c:v>1.6234375612595733</c:v>
                </c:pt>
                <c:pt idx="2">
                  <c:v>1.5162970928272557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2.0794377053725515</c:v>
                </c:pt>
                <c:pt idx="1">
                  <c:v>1.5698831003910829</c:v>
                </c:pt>
                <c:pt idx="2">
                  <c:v>2.9422136947895625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9.414136232795979</c:v>
                </c:pt>
                <c:pt idx="1">
                  <c:v>8.3297820539311633</c:v>
                </c:pt>
                <c:pt idx="2">
                  <c:v>6.4035985187892024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1.2518895317125214</c:v>
                </c:pt>
                <c:pt idx="1">
                  <c:v>2.7342339435181628</c:v>
                </c:pt>
                <c:pt idx="2">
                  <c:v>4.0068105167073327</c:v>
                </c:pt>
                <c:pt idx="3">
                  <c:v>16.07497042185588</c:v>
                </c:pt>
                <c:pt idx="4">
                  <c:v>-13.128292051066438</c:v>
                </c:pt>
                <c:pt idx="5">
                  <c:v>-7.8986597734229917</c:v>
                </c:pt>
                <c:pt idx="6">
                  <c:v>36.75725894044686</c:v>
                </c:pt>
                <c:pt idx="7">
                  <c:v>69.244420804508991</c:v>
                </c:pt>
                <c:pt idx="8">
                  <c:v>7.4073676657386898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86.544849180998909</c:v>
                </c:pt>
                <c:pt idx="1">
                  <c:v>64.619100166461521</c:v>
                </c:pt>
                <c:pt idx="2">
                  <c:v>65.018975839935678</c:v>
                </c:pt>
                <c:pt idx="3">
                  <c:v>113.22083470452542</c:v>
                </c:pt>
                <c:pt idx="4">
                  <c:v>51.979690199706397</c:v>
                </c:pt>
                <c:pt idx="5">
                  <c:v>98.120288198106238</c:v>
                </c:pt>
                <c:pt idx="6">
                  <c:v>151.54163001055366</c:v>
                </c:pt>
                <c:pt idx="7">
                  <c:v>257.72002247732229</c:v>
                </c:pt>
                <c:pt idx="8">
                  <c:v>95.276477001651728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-0.99693155498688668</c:v>
                </c:pt>
                <c:pt idx="1">
                  <c:v>8.4042992207255622</c:v>
                </c:pt>
                <c:pt idx="2">
                  <c:v>38.330265760091365</c:v>
                </c:pt>
                <c:pt idx="3">
                  <c:v>4.9457433796516881</c:v>
                </c:pt>
                <c:pt idx="4">
                  <c:v>8.3080352145975098</c:v>
                </c:pt>
                <c:pt idx="5">
                  <c:v>17.660376450168428</c:v>
                </c:pt>
                <c:pt idx="6">
                  <c:v>-0.18867212116830245</c:v>
                </c:pt>
                <c:pt idx="7">
                  <c:v>32.50825602036975</c:v>
                </c:pt>
                <c:pt idx="8">
                  <c:v>-1.1846113710357287</c:v>
                </c:pt>
                <c:pt idx="9">
                  <c:v>-1.6039982324778244</c:v>
                </c:pt>
                <c:pt idx="10">
                  <c:v>7.2262846447589766</c:v>
                </c:pt>
                <c:pt idx="11">
                  <c:v>5.7966224933184094</c:v>
                </c:pt>
                <c:pt idx="12">
                  <c:v>-13.695282266741398</c:v>
                </c:pt>
                <c:pt idx="13">
                  <c:v>1.0921588346928655</c:v>
                </c:pt>
                <c:pt idx="14">
                  <c:v>-5.5442081330017601</c:v>
                </c:pt>
                <c:pt idx="15">
                  <c:v>-8.5788354704808398</c:v>
                </c:pt>
                <c:pt idx="16">
                  <c:v>-9.7407282276726903E-2</c:v>
                </c:pt>
                <c:pt idx="17">
                  <c:v>18.504783388518348</c:v>
                </c:pt>
                <c:pt idx="18">
                  <c:v>-2.1597948135789302</c:v>
                </c:pt>
                <c:pt idx="19">
                  <c:v>-0.27001815308350752</c:v>
                </c:pt>
                <c:pt idx="20">
                  <c:v>-5.599554793469764</c:v>
                </c:pt>
                <c:pt idx="21">
                  <c:v>9.6063653101770896</c:v>
                </c:pt>
                <c:pt idx="22">
                  <c:v>-0.59864075759273305</c:v>
                </c:pt>
                <c:pt idx="23">
                  <c:v>3.3328747011109101</c:v>
                </c:pt>
                <c:pt idx="24">
                  <c:v>27.290556568463938</c:v>
                </c:pt>
                <c:pt idx="25">
                  <c:v>-26.03866703675142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57.327430479232703</c:v>
                </c:pt>
                <c:pt idx="1">
                  <c:v>37.94904652241901</c:v>
                </c:pt>
                <c:pt idx="2">
                  <c:v>84.869839147979576</c:v>
                </c:pt>
                <c:pt idx="3">
                  <c:v>50.717683951020511</c:v>
                </c:pt>
                <c:pt idx="4">
                  <c:v>49.045393060557018</c:v>
                </c:pt>
                <c:pt idx="5">
                  <c:v>73.087106317765162</c:v>
                </c:pt>
                <c:pt idx="6">
                  <c:v>12.521780980792268</c:v>
                </c:pt>
                <c:pt idx="7">
                  <c:v>66.527456569178199</c:v>
                </c:pt>
                <c:pt idx="8">
                  <c:v>4.4602991576805806</c:v>
                </c:pt>
                <c:pt idx="9">
                  <c:v>10.68260601366001</c:v>
                </c:pt>
                <c:pt idx="10">
                  <c:v>57.349487289242603</c:v>
                </c:pt>
                <c:pt idx="11">
                  <c:v>96.768707768142278</c:v>
                </c:pt>
                <c:pt idx="12">
                  <c:v>1.351580429963958</c:v>
                </c:pt>
                <c:pt idx="13">
                  <c:v>7.6719839132989733</c:v>
                </c:pt>
                <c:pt idx="14">
                  <c:v>19.798683609130265</c:v>
                </c:pt>
                <c:pt idx="15">
                  <c:v>12.413054228143594</c:v>
                </c:pt>
                <c:pt idx="16">
                  <c:v>12.095968449133551</c:v>
                </c:pt>
                <c:pt idx="17">
                  <c:v>99.091235123284704</c:v>
                </c:pt>
                <c:pt idx="18">
                  <c:v>13.704450304370747</c:v>
                </c:pt>
                <c:pt idx="19">
                  <c:v>0.42514927686998927</c:v>
                </c:pt>
                <c:pt idx="20">
                  <c:v>37.106116750730344</c:v>
                </c:pt>
                <c:pt idx="21">
                  <c:v>27.91285908920533</c:v>
                </c:pt>
                <c:pt idx="22">
                  <c:v>21.235515945920131</c:v>
                </c:pt>
                <c:pt idx="23">
                  <c:v>43.383584220541401</c:v>
                </c:pt>
                <c:pt idx="24">
                  <c:v>50.201767096108455</c:v>
                </c:pt>
                <c:pt idx="25">
                  <c:v>36.343082084890455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s="391">
        <v>44960.539872685185</v>
      </c>
    </row>
    <row r="5" spans="1:2" x14ac:dyDescent="0.2">
      <c r="A5" t="s">
        <v>527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automation/Data/Results/Workbooks/LSIPs/WW_LSIP/WW_LSIP_Database.Main.xlsx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West Midlands and Warwickshire</v>
      </c>
      <c r="L1" s="19" t="str">
        <f>CONCATENATE("Industry Table 1.1  Employment by Industry Sector (SIC 2007), ",B$5,"-",F$5,", ",Info!B5)</f>
        <v>Industry Table 1.1  Employment by Industry Sector (SIC 2007), 2015-2035, West Midlands and Warwickshire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37.04999999999994</v>
      </c>
      <c r="N5" s="11">
        <f t="shared" si="1"/>
        <v>33.338999999999984</v>
      </c>
      <c r="O5" s="11">
        <f t="shared" si="1"/>
        <v>28.38900000000001</v>
      </c>
      <c r="P5" s="11">
        <f t="shared" si="1"/>
        <v>28.356999999999992</v>
      </c>
      <c r="Q5" s="11">
        <f t="shared" si="1"/>
        <v>28.314999999999976</v>
      </c>
      <c r="R5" s="40">
        <f t="shared" ref="R5:R10" si="2">IF(D$5-B$5 &lt;&gt; 0,(EXP(LN(D7/B7)/(D$5-B$5))-1)*100,0)</f>
        <v>-5.186020176781037</v>
      </c>
      <c r="S5" s="40">
        <f t="shared" si="0"/>
        <v>-1.7398797089962503E-2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179.91099999999938</v>
      </c>
      <c r="N6" s="11">
        <f t="shared" si="1"/>
        <v>184.28299999999979</v>
      </c>
      <c r="O6" s="11">
        <f t="shared" si="1"/>
        <v>168.86199999999974</v>
      </c>
      <c r="P6" s="11">
        <f t="shared" si="1"/>
        <v>167.66899999999995</v>
      </c>
      <c r="Q6" s="11">
        <f t="shared" si="1"/>
        <v>154.57599999999954</v>
      </c>
      <c r="R6" s="40">
        <f t="shared" si="2"/>
        <v>-1.2596090891160761</v>
      </c>
      <c r="S6" s="40">
        <f t="shared" si="0"/>
        <v>-0.5875731871555101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37.04999999999994</v>
      </c>
      <c r="C7" s="11">
        <f t="array" ref="C7:C12">MMULT(aggregation!$B$3:$W$8,'Ind T2'!C5:C26)</f>
        <v>33.338999999999984</v>
      </c>
      <c r="D7" s="11">
        <f t="array" ref="D7:D12">MMULT(aggregation!$B$3:$W$8,'Ind T2'!D5:D26)</f>
        <v>28.38900000000001</v>
      </c>
      <c r="E7" s="11">
        <f t="array" ref="E7:E12">MMULT(aggregation!$B$3:$W$8,'Ind T2'!E5:E26)</f>
        <v>28.356999999999992</v>
      </c>
      <c r="F7" s="11">
        <f t="array" ref="F7:F12">MMULT(aggregation!$B$3:$W$8,'Ind T2'!F5:F26)</f>
        <v>28.314999999999976</v>
      </c>
      <c r="G7" s="11"/>
      <c r="H7" s="11">
        <f>F7-D7</f>
        <v>-7.4000000000033594E-2</v>
      </c>
      <c r="I7" s="11">
        <f t="array" ref="I7:I12">MMULT(aggregation!$B$3:$W$8,'RD T1'!AB7:AB28)</f>
        <v>12.768154916094526</v>
      </c>
      <c r="J7" s="11">
        <f>SUM(H7:I7)</f>
        <v>12.694154916094492</v>
      </c>
      <c r="K7" s="11"/>
      <c r="L7" t="str">
        <f t="shared" si="1"/>
        <v>Construction</v>
      </c>
      <c r="M7" s="11">
        <f t="shared" si="1"/>
        <v>99.82500000000006</v>
      </c>
      <c r="N7" s="11">
        <f t="shared" si="1"/>
        <v>117.44599999999983</v>
      </c>
      <c r="O7" s="11">
        <f t="shared" si="1"/>
        <v>113.0869999999997</v>
      </c>
      <c r="P7" s="11">
        <f t="shared" si="1"/>
        <v>113.82100000000017</v>
      </c>
      <c r="Q7" s="11">
        <f t="shared" si="1"/>
        <v>116.55399999999983</v>
      </c>
      <c r="R7" s="40">
        <f>IF(D$5-B$5 &lt;&gt; 0,(EXP(LN(D9/B9)/(D$5-B$5))-1)*100,0)</f>
        <v>2.5261555573286465</v>
      </c>
      <c r="S7" s="40">
        <f t="shared" si="0"/>
        <v>0.20151778097607931</v>
      </c>
    </row>
    <row r="8" spans="1:19" x14ac:dyDescent="0.2">
      <c r="A8" t="str">
        <f>name!C5</f>
        <v>Manufacturing</v>
      </c>
      <c r="B8" s="11">
        <v>179.91099999999938</v>
      </c>
      <c r="C8" s="11">
        <v>184.28299999999979</v>
      </c>
      <c r="D8" s="11">
        <v>168.86199999999974</v>
      </c>
      <c r="E8" s="11">
        <v>167.66899999999995</v>
      </c>
      <c r="F8" s="11">
        <v>154.57599999999954</v>
      </c>
      <c r="G8" s="11"/>
      <c r="H8" s="11">
        <f t="shared" ref="H8:H12" si="3">F8-D8</f>
        <v>-14.2860000000002</v>
      </c>
      <c r="I8" s="11">
        <v>68.903858559173798</v>
      </c>
      <c r="J8" s="11">
        <f t="shared" ref="J8:J12" si="4">SUM(H8:I8)</f>
        <v>54.617858559173598</v>
      </c>
      <c r="K8" s="11"/>
      <c r="L8" t="str">
        <f t="shared" si="1"/>
        <v>Trade, accomod. and transport</v>
      </c>
      <c r="M8" s="11">
        <f t="shared" si="1"/>
        <v>462.21499999999986</v>
      </c>
      <c r="N8" s="11">
        <f t="shared" si="1"/>
        <v>476.59299999999962</v>
      </c>
      <c r="O8" s="11">
        <f t="shared" si="1"/>
        <v>471.34900000000022</v>
      </c>
      <c r="P8" s="11">
        <f t="shared" si="1"/>
        <v>490.37799999999987</v>
      </c>
      <c r="Q8" s="11">
        <f t="shared" si="1"/>
        <v>517.33899999999949</v>
      </c>
      <c r="R8" s="40">
        <f t="shared" si="2"/>
        <v>0.39213977342127393</v>
      </c>
      <c r="S8" s="40">
        <f t="shared" si="0"/>
        <v>0.62259390449304064</v>
      </c>
    </row>
    <row r="9" spans="1:19" x14ac:dyDescent="0.2">
      <c r="A9" t="str">
        <f>name!C6</f>
        <v>Construction</v>
      </c>
      <c r="B9" s="11">
        <v>99.82500000000006</v>
      </c>
      <c r="C9" s="11">
        <v>117.44599999999983</v>
      </c>
      <c r="D9" s="11">
        <v>113.0869999999997</v>
      </c>
      <c r="E9" s="11">
        <v>113.82100000000017</v>
      </c>
      <c r="F9" s="11">
        <v>116.55399999999983</v>
      </c>
      <c r="G9" s="11"/>
      <c r="H9" s="11">
        <f t="shared" si="3"/>
        <v>3.4670000000001266</v>
      </c>
      <c r="I9" s="11">
        <v>47.626389746470679</v>
      </c>
      <c r="J9" s="11">
        <f t="shared" si="4"/>
        <v>51.093389746470805</v>
      </c>
      <c r="K9" s="11"/>
      <c r="L9" t="str">
        <f t="shared" si="1"/>
        <v>Business and other services</v>
      </c>
      <c r="M9" s="11">
        <f t="shared" si="1"/>
        <v>485.72099999999995</v>
      </c>
      <c r="N9" s="11">
        <f t="shared" si="1"/>
        <v>523.39800000000002</v>
      </c>
      <c r="O9" s="11">
        <f t="shared" si="1"/>
        <v>514.38599999999985</v>
      </c>
      <c r="P9" s="11">
        <f t="shared" si="1"/>
        <v>526.99500000000023</v>
      </c>
      <c r="Q9" s="11">
        <f t="shared" si="1"/>
        <v>550.80000000000018</v>
      </c>
      <c r="R9" s="40">
        <f t="shared" si="2"/>
        <v>1.1533922893889992</v>
      </c>
      <c r="S9" s="40">
        <f t="shared" si="0"/>
        <v>0.45702659857527195</v>
      </c>
    </row>
    <row r="10" spans="1:19" x14ac:dyDescent="0.2">
      <c r="A10" t="str">
        <f>name!C7</f>
        <v>Trade, accomod. and transport</v>
      </c>
      <c r="B10" s="11">
        <v>462.21499999999986</v>
      </c>
      <c r="C10" s="11">
        <v>476.59299999999962</v>
      </c>
      <c r="D10" s="11">
        <v>471.34900000000022</v>
      </c>
      <c r="E10" s="11">
        <v>490.37799999999987</v>
      </c>
      <c r="F10" s="11">
        <v>517.33899999999949</v>
      </c>
      <c r="G10" s="11"/>
      <c r="H10" s="11">
        <f t="shared" si="3"/>
        <v>45.98999999999927</v>
      </c>
      <c r="I10" s="11">
        <v>237.91976300789293</v>
      </c>
      <c r="J10" s="11">
        <f t="shared" si="4"/>
        <v>283.9097630078922</v>
      </c>
      <c r="K10" s="11"/>
      <c r="L10" t="str">
        <f t="shared" si="1"/>
        <v>Non-marketed services</v>
      </c>
      <c r="M10" s="11">
        <f t="shared" si="1"/>
        <v>417.07400000000064</v>
      </c>
      <c r="N10" s="11">
        <f t="shared" si="1"/>
        <v>444.25599999999986</v>
      </c>
      <c r="O10" s="11">
        <f t="shared" si="1"/>
        <v>442.892</v>
      </c>
      <c r="P10" s="11">
        <f t="shared" si="1"/>
        <v>460.94400000000002</v>
      </c>
      <c r="Q10" s="11">
        <f t="shared" si="1"/>
        <v>487.83099999999956</v>
      </c>
      <c r="R10" s="40">
        <f t="shared" si="2"/>
        <v>1.2084896108337073</v>
      </c>
      <c r="S10" s="40">
        <f t="shared" si="0"/>
        <v>0.64636723757096615</v>
      </c>
    </row>
    <row r="11" spans="1:19" x14ac:dyDescent="0.2">
      <c r="A11" t="str">
        <f>name!C8</f>
        <v>Business and other services</v>
      </c>
      <c r="B11" s="11">
        <v>485.72099999999995</v>
      </c>
      <c r="C11" s="11">
        <v>523.39800000000002</v>
      </c>
      <c r="D11" s="11">
        <v>514.38599999999985</v>
      </c>
      <c r="E11" s="11">
        <v>526.99500000000023</v>
      </c>
      <c r="F11" s="11">
        <v>550.80000000000018</v>
      </c>
      <c r="G11" s="11"/>
      <c r="H11" s="11">
        <f t="shared" si="3"/>
        <v>36.414000000000328</v>
      </c>
      <c r="I11" s="11">
        <v>250.65195064569718</v>
      </c>
      <c r="J11" s="11">
        <f t="shared" si="4"/>
        <v>287.06595064569751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417.07400000000064</v>
      </c>
      <c r="C12" s="11">
        <v>444.25599999999986</v>
      </c>
      <c r="D12" s="11">
        <v>442.892</v>
      </c>
      <c r="E12" s="11">
        <v>460.94400000000002</v>
      </c>
      <c r="F12" s="11">
        <v>487.83099999999956</v>
      </c>
      <c r="G12" s="11"/>
      <c r="H12" s="11">
        <f t="shared" si="3"/>
        <v>44.938999999999567</v>
      </c>
      <c r="I12" s="11">
        <v>249.7217509039337</v>
      </c>
      <c r="J12" s="11">
        <f t="shared" si="4"/>
        <v>294.66075090393326</v>
      </c>
      <c r="K12" s="11"/>
      <c r="L12" s="24" t="str">
        <f t="shared" ref="L12:Q12" si="5">A14</f>
        <v>All industries</v>
      </c>
      <c r="M12" s="34">
        <f t="shared" si="5"/>
        <v>1681.7959999999998</v>
      </c>
      <c r="N12" s="34">
        <f t="shared" si="5"/>
        <v>1779.3149999999991</v>
      </c>
      <c r="O12" s="34">
        <f t="shared" si="5"/>
        <v>1738.9649999999995</v>
      </c>
      <c r="P12" s="34">
        <f t="shared" si="5"/>
        <v>1788.1640000000002</v>
      </c>
      <c r="Q12" s="34">
        <f t="shared" si="5"/>
        <v>1855.4149999999986</v>
      </c>
      <c r="R12" s="43">
        <f>IF(D$5-B$5 &lt;&gt; 0,(EXP(LN(D14/B14)/(D$5-B$5))-1)*100,0)</f>
        <v>0.67079660252966633</v>
      </c>
      <c r="S12" s="43">
        <f>F41</f>
        <v>0.43305687324404207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1681.7959999999998</v>
      </c>
      <c r="C14" s="34">
        <f t="shared" ref="C14:F14" si="6">SUM(C7:C12)</f>
        <v>1779.3149999999991</v>
      </c>
      <c r="D14" s="34">
        <f t="shared" si="6"/>
        <v>1738.9649999999995</v>
      </c>
      <c r="E14" s="34">
        <f t="shared" si="6"/>
        <v>1788.1640000000002</v>
      </c>
      <c r="F14" s="34">
        <f t="shared" si="6"/>
        <v>1855.4149999999986</v>
      </c>
      <c r="G14" s="34"/>
      <c r="H14" s="34">
        <f>SUM(H7:H12)</f>
        <v>116.44999999999905</v>
      </c>
      <c r="I14" s="34">
        <f>SUM(I7:I12)</f>
        <v>867.59186777926288</v>
      </c>
      <c r="J14" s="34">
        <f t="shared" ref="J14" si="7">SUM(J7:J12)</f>
        <v>984.04186777926191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2.2030020287835113</v>
      </c>
      <c r="C20" s="18">
        <f t="shared" si="8"/>
        <v>1.8736985862536988</v>
      </c>
      <c r="D20" s="18">
        <f t="shared" si="8"/>
        <v>1.6325227937307549</v>
      </c>
      <c r="E20" s="18">
        <f t="shared" si="8"/>
        <v>1.5858165134741549</v>
      </c>
      <c r="F20" s="18">
        <f t="shared" si="8"/>
        <v>1.5260736816291773</v>
      </c>
      <c r="G20" s="351"/>
      <c r="H20" s="40">
        <f>IF(D7&gt;0,(H7/D7)*100,0)</f>
        <v>-0.26066434182265513</v>
      </c>
      <c r="I20" s="40">
        <f>IF(D7&gt;0,(I7/D7)*100,0)</f>
        <v>44.975712128269826</v>
      </c>
      <c r="J20" s="40">
        <f>IF(D7&gt;0,(J7/D7)*100,0)</f>
        <v>44.715047786447172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10.697551902846683</v>
      </c>
      <c r="C21" s="18">
        <f t="shared" si="8"/>
        <v>10.356963213371431</v>
      </c>
      <c r="D21" s="18">
        <f t="shared" si="8"/>
        <v>9.7104887102385486</v>
      </c>
      <c r="E21" s="18">
        <f t="shared" si="8"/>
        <v>9.3766008039531012</v>
      </c>
      <c r="F21" s="18">
        <f t="shared" si="8"/>
        <v>8.3310741801699155</v>
      </c>
      <c r="G21" s="351"/>
      <c r="H21" s="40">
        <f t="shared" ref="H21:H25" si="9">IF(D8&gt;0,(H8/D8)*100,0)</f>
        <v>-8.4601627364358016</v>
      </c>
      <c r="I21" s="40">
        <f t="shared" ref="I21:I25" si="10">IF(D8&gt;0,(I8/D8)*100,0)</f>
        <v>40.804833863849716</v>
      </c>
      <c r="J21" s="40">
        <f t="shared" ref="J21:J27" si="11">IF(D8&gt;0,(J8/D8)*100,0)</f>
        <v>32.344671127413918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5.9356188265402032</v>
      </c>
      <c r="C22" s="18">
        <f t="shared" si="8"/>
        <v>6.600630017731536</v>
      </c>
      <c r="D22" s="18">
        <f t="shared" si="8"/>
        <v>6.5031211093955168</v>
      </c>
      <c r="E22" s="18">
        <f t="shared" si="8"/>
        <v>6.3652439038030151</v>
      </c>
      <c r="F22" s="18">
        <f t="shared" si="8"/>
        <v>6.2818291325660249</v>
      </c>
      <c r="G22" s="351"/>
      <c r="H22" s="40">
        <f t="shared" si="9"/>
        <v>3.065781212694771</v>
      </c>
      <c r="I22" s="40">
        <f t="shared" si="10"/>
        <v>42.11482287660899</v>
      </c>
      <c r="J22" s="40">
        <f t="shared" si="11"/>
        <v>45.180604089303756</v>
      </c>
      <c r="K22" s="351"/>
    </row>
    <row r="23" spans="1:12" x14ac:dyDescent="0.2">
      <c r="A23" t="str">
        <f>$A$10</f>
        <v>Trade, accomod. and transport</v>
      </c>
      <c r="B23" s="18">
        <f t="shared" si="8"/>
        <v>27.483416538034334</v>
      </c>
      <c r="C23" s="18">
        <f t="shared" si="8"/>
        <v>26.785195426329789</v>
      </c>
      <c r="D23" s="18">
        <f t="shared" si="8"/>
        <v>27.105145877001569</v>
      </c>
      <c r="E23" s="18">
        <f t="shared" si="8"/>
        <v>27.423547280898163</v>
      </c>
      <c r="F23" s="18">
        <f t="shared" si="8"/>
        <v>27.882656979705345</v>
      </c>
      <c r="G23" s="351"/>
      <c r="H23" s="40">
        <f t="shared" si="9"/>
        <v>9.7571014259071838</v>
      </c>
      <c r="I23" s="40">
        <f t="shared" si="10"/>
        <v>50.476348312586381</v>
      </c>
      <c r="J23" s="40">
        <f t="shared" si="11"/>
        <v>60.233449738493569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28.881089026255264</v>
      </c>
      <c r="C24" s="18">
        <f t="shared" si="8"/>
        <v>29.415702110081703</v>
      </c>
      <c r="D24" s="18">
        <f t="shared" si="8"/>
        <v>29.580008798336944</v>
      </c>
      <c r="E24" s="18">
        <f t="shared" si="8"/>
        <v>29.471290105381843</v>
      </c>
      <c r="F24" s="18">
        <f t="shared" si="8"/>
        <v>29.686081011525754</v>
      </c>
      <c r="G24" s="351"/>
      <c r="H24" s="40">
        <f t="shared" si="9"/>
        <v>7.0791195716835871</v>
      </c>
      <c r="I24" s="40">
        <f t="shared" si="10"/>
        <v>48.728377258653474</v>
      </c>
      <c r="J24" s="40">
        <f t="shared" si="11"/>
        <v>55.807496830337058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24.799321677540004</v>
      </c>
      <c r="C25" s="18">
        <f t="shared" si="8"/>
        <v>24.967810646231843</v>
      </c>
      <c r="D25" s="18">
        <f t="shared" si="8"/>
        <v>25.468712711296671</v>
      </c>
      <c r="E25" s="18">
        <f t="shared" si="8"/>
        <v>25.777501392489725</v>
      </c>
      <c r="F25" s="18">
        <f t="shared" si="8"/>
        <v>26.292285014403781</v>
      </c>
      <c r="G25" s="351"/>
      <c r="H25" s="40">
        <f t="shared" si="9"/>
        <v>10.146717484172116</v>
      </c>
      <c r="I25" s="40">
        <f t="shared" si="10"/>
        <v>56.384344468613953</v>
      </c>
      <c r="J25" s="40">
        <f t="shared" si="11"/>
        <v>66.531061952786061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6.6965120057044896</v>
      </c>
      <c r="I27" s="43">
        <f>IF(D14&gt;0,(I14/D14)*100,0)</f>
        <v>49.891278305156412</v>
      </c>
      <c r="J27" s="43">
        <f t="shared" si="11"/>
        <v>56.587790310860896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West Midlands and Warwickshire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-2.6040071364877293</v>
      </c>
      <c r="C34" s="18">
        <f t="shared" si="12"/>
        <v>-14.84747592909198</v>
      </c>
      <c r="D34" s="18">
        <f t="shared" si="12"/>
        <v>-2.255411454387124E-2</v>
      </c>
      <c r="E34" s="18">
        <f t="shared" si="12"/>
        <v>-1.4821038676515741E-2</v>
      </c>
      <c r="F34" s="18">
        <f t="shared" ref="F34:F39" si="13">IF(F$5-D$5 &lt;&gt; 0,(EXP(LN(F7/D7)/(F$5-D$5))-1)*100,0)</f>
        <v>-1.7398797089962503E-2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0.60206354425293984</v>
      </c>
      <c r="C35" s="18">
        <f t="shared" si="12"/>
        <v>-8.3681077473234495</v>
      </c>
      <c r="D35" s="18">
        <f t="shared" si="12"/>
        <v>-0.14169982019803795</v>
      </c>
      <c r="E35" s="18">
        <f t="shared" si="12"/>
        <v>-0.80976274476228793</v>
      </c>
      <c r="F35" s="18">
        <f t="shared" si="13"/>
        <v>-0.5875731871555101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4.1477106429428146</v>
      </c>
      <c r="C36" s="18">
        <f t="shared" si="12"/>
        <v>-3.7114929414370224</v>
      </c>
      <c r="D36" s="18">
        <f t="shared" si="12"/>
        <v>0.12947584672533541</v>
      </c>
      <c r="E36" s="18">
        <f t="shared" si="12"/>
        <v>0.23755818325548184</v>
      </c>
      <c r="F36" s="18">
        <f t="shared" si="13"/>
        <v>0.20151778097607931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0.76875804697988936</v>
      </c>
      <c r="C37" s="18">
        <f t="shared" si="12"/>
        <v>-1.1003099080346135</v>
      </c>
      <c r="D37" s="18">
        <f>IF(E$5-D$5 &lt;&gt; 0,(EXP(LN(E10/D10)/(E$5-D$5))-1)*100,0)</f>
        <v>0.79469559517197919</v>
      </c>
      <c r="E37" s="18">
        <f t="shared" si="12"/>
        <v>0.53665328603349494</v>
      </c>
      <c r="F37" s="18">
        <f t="shared" si="13"/>
        <v>0.62259390449304064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1.8852451070114684</v>
      </c>
      <c r="C38" s="18">
        <f t="shared" si="12"/>
        <v>-1.7218254559627999</v>
      </c>
      <c r="D38" s="18">
        <f t="shared" si="12"/>
        <v>0.48551692129517043</v>
      </c>
      <c r="E38" s="18">
        <f t="shared" si="12"/>
        <v>0.44278446652072923</v>
      </c>
      <c r="F38" s="18">
        <f t="shared" si="13"/>
        <v>0.45702659857527195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1.5909557708956967</v>
      </c>
      <c r="C39" s="18">
        <f t="shared" si="12"/>
        <v>-0.30703018079663025</v>
      </c>
      <c r="D39" s="18">
        <f t="shared" si="12"/>
        <v>0.80221287297941313</v>
      </c>
      <c r="E39" s="18">
        <f t="shared" si="12"/>
        <v>0.56853479780862859</v>
      </c>
      <c r="F39" s="18">
        <f t="shared" si="13"/>
        <v>0.64636723757096615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1.4191301054205852</v>
      </c>
      <c r="C41" s="18">
        <f>IF(D$5-C$5 &lt;&gt; 0,(EXP(LN(D14/C14)/(D$5-C$5))-1)*100,0)</f>
        <v>-2.2677266251338146</v>
      </c>
      <c r="D41" s="18">
        <f>IF(E$5-D$5 &lt;&gt; 0,(EXP(LN(E14/D14)/(E$5-D$5))-1)*100,0)</f>
        <v>0.55954536947928624</v>
      </c>
      <c r="E41" s="18">
        <f>IF(F$5-E$5 &lt;&gt; 0,(EXP(LN(F14/E14)/(F$5-E$5))-1)*100,0)</f>
        <v>0.36987230131872995</v>
      </c>
      <c r="F41" s="18">
        <f>IF(F$5-D$5 &lt;&gt; 0,(EXP(LN(F14/D14)/(F$5-D$5))-1)*100,0)</f>
        <v>0.43305687324404207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-3.7109999999999559</v>
      </c>
      <c r="C45" s="27">
        <f>D7-C7</f>
        <v>-4.9499999999999744</v>
      </c>
      <c r="D45" s="27">
        <f>E7-D7</f>
        <v>-3.2000000000017792E-2</v>
      </c>
      <c r="E45" s="27">
        <f>F7-E7</f>
        <v>-4.2000000000015802E-2</v>
      </c>
      <c r="F45" s="27">
        <f>F7-D7</f>
        <v>-7.4000000000033594E-2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4.372000000000412</v>
      </c>
      <c r="C46" s="27">
        <f>D8-C8</f>
        <v>-15.421000000000049</v>
      </c>
      <c r="D46" s="27">
        <f t="shared" si="14"/>
        <v>-1.1929999999997847</v>
      </c>
      <c r="E46" s="27">
        <f t="shared" si="14"/>
        <v>-13.093000000000416</v>
      </c>
      <c r="F46" s="27">
        <f t="shared" ref="F46:F52" si="15">F8-D8</f>
        <v>-14.2860000000002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17.620999999999768</v>
      </c>
      <c r="C47" s="27">
        <f t="shared" ref="C47:C50" si="16">D9-C9</f>
        <v>-4.3590000000001226</v>
      </c>
      <c r="D47" s="27">
        <f t="shared" si="14"/>
        <v>0.73400000000046361</v>
      </c>
      <c r="E47" s="27">
        <f t="shared" si="14"/>
        <v>2.732999999999663</v>
      </c>
      <c r="F47" s="27">
        <f t="shared" si="15"/>
        <v>3.4670000000001266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14.377999999999759</v>
      </c>
      <c r="C48" s="27">
        <f t="shared" si="16"/>
        <v>-5.2439999999994029</v>
      </c>
      <c r="D48" s="27">
        <f t="shared" si="14"/>
        <v>19.028999999999655</v>
      </c>
      <c r="E48" s="27">
        <f t="shared" si="14"/>
        <v>26.960999999999615</v>
      </c>
      <c r="F48" s="27">
        <f t="shared" si="15"/>
        <v>45.98999999999927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37.677000000000078</v>
      </c>
      <c r="C49" s="27">
        <f t="shared" si="16"/>
        <v>-9.012000000000171</v>
      </c>
      <c r="D49" s="27">
        <f t="shared" si="14"/>
        <v>12.609000000000378</v>
      </c>
      <c r="E49" s="27">
        <f t="shared" si="14"/>
        <v>23.80499999999995</v>
      </c>
      <c r="F49" s="27">
        <f t="shared" si="15"/>
        <v>36.414000000000328</v>
      </c>
    </row>
    <row r="50" spans="1:6" x14ac:dyDescent="0.2">
      <c r="A50" t="str">
        <f>$A$12</f>
        <v>Non-marketed services</v>
      </c>
      <c r="B50" s="27">
        <f t="shared" si="14"/>
        <v>27.181999999999221</v>
      </c>
      <c r="C50" s="27">
        <f t="shared" si="16"/>
        <v>-1.3639999999998622</v>
      </c>
      <c r="D50" s="27">
        <f t="shared" si="14"/>
        <v>18.052000000000021</v>
      </c>
      <c r="E50" s="27">
        <f t="shared" si="14"/>
        <v>26.886999999999546</v>
      </c>
      <c r="F50" s="27">
        <f t="shared" si="15"/>
        <v>44.938999999999567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97.518999999999323</v>
      </c>
      <c r="C52" s="29">
        <f>D14-C14</f>
        <v>-40.349999999999682</v>
      </c>
      <c r="D52" s="29">
        <f t="shared" si="14"/>
        <v>49.199000000000751</v>
      </c>
      <c r="E52" s="29">
        <f t="shared" si="14"/>
        <v>67.250999999998385</v>
      </c>
      <c r="F52" s="29">
        <f t="shared" si="15"/>
        <v>116.44999999999914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West Midlands and Warwickshire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13.300999999999982</v>
      </c>
      <c r="C5" s="11">
        <v>10.432</v>
      </c>
      <c r="D5" s="11">
        <v>6.0960000000000143</v>
      </c>
      <c r="E5" s="11">
        <v>6.4800000000000217</v>
      </c>
      <c r="F5" s="11">
        <v>6.4910000000000068</v>
      </c>
      <c r="G5" s="10"/>
    </row>
    <row r="6" spans="1:7" x14ac:dyDescent="0.2">
      <c r="A6" s="10" t="str">
        <f>name!B5</f>
        <v>Mining and quarrying</v>
      </c>
      <c r="B6" s="11">
        <v>0.58300000000000196</v>
      </c>
      <c r="C6" s="11">
        <v>0.8849999999999999</v>
      </c>
      <c r="D6" s="11">
        <v>0.93900000000000183</v>
      </c>
      <c r="E6" s="11">
        <v>0.68399999999999839</v>
      </c>
      <c r="F6" s="11">
        <v>0.41999999999999971</v>
      </c>
    </row>
    <row r="7" spans="1:7" x14ac:dyDescent="0.2">
      <c r="A7" s="10" t="str">
        <f>name!B6</f>
        <v>Food drink and tobacco</v>
      </c>
      <c r="B7" s="11">
        <v>15.677999999999976</v>
      </c>
      <c r="C7" s="11">
        <v>13.357999999999995</v>
      </c>
      <c r="D7" s="11">
        <v>13.245000000000019</v>
      </c>
      <c r="E7" s="11">
        <v>13.347000000000021</v>
      </c>
      <c r="F7" s="11">
        <v>12.975999999999967</v>
      </c>
      <c r="G7" s="11"/>
    </row>
    <row r="8" spans="1:7" x14ac:dyDescent="0.2">
      <c r="A8" s="10" t="str">
        <f>name!B7</f>
        <v>Engineering</v>
      </c>
      <c r="B8" s="11">
        <v>19.204999999999991</v>
      </c>
      <c r="C8" s="11">
        <v>22.58800000000004</v>
      </c>
      <c r="D8" s="11">
        <v>20.261999999999986</v>
      </c>
      <c r="E8" s="11">
        <v>21.879000000000001</v>
      </c>
      <c r="F8" s="11">
        <v>19.391000000000023</v>
      </c>
      <c r="G8" s="11"/>
    </row>
    <row r="9" spans="1:7" x14ac:dyDescent="0.2">
      <c r="A9" s="10" t="str">
        <f>name!B8</f>
        <v>Rest of manufacturing</v>
      </c>
      <c r="B9" s="11">
        <v>145.02799999999942</v>
      </c>
      <c r="C9" s="11">
        <v>148.33699999999976</v>
      </c>
      <c r="D9" s="11">
        <v>135.35499999999973</v>
      </c>
      <c r="E9" s="11">
        <v>132.44299999999993</v>
      </c>
      <c r="F9" s="11">
        <v>122.20899999999955</v>
      </c>
      <c r="G9" s="11"/>
    </row>
    <row r="10" spans="1:7" x14ac:dyDescent="0.2">
      <c r="A10" s="10" t="str">
        <f>name!B9</f>
        <v>Electricity and gas</v>
      </c>
      <c r="B10" s="11">
        <v>11.427000000000005</v>
      </c>
      <c r="C10" s="11">
        <v>9.2440000000000051</v>
      </c>
      <c r="D10" s="11">
        <v>10.210999999999999</v>
      </c>
      <c r="E10" s="11">
        <v>9.7549999999999724</v>
      </c>
      <c r="F10" s="11">
        <v>9.6060000000000159</v>
      </c>
      <c r="G10" s="11"/>
    </row>
    <row r="11" spans="1:7" x14ac:dyDescent="0.2">
      <c r="A11" s="10" t="str">
        <f>name!B10</f>
        <v>Water and sewerage</v>
      </c>
      <c r="B11" s="11">
        <v>11.738999999999953</v>
      </c>
      <c r="C11" s="11">
        <v>12.777999999999976</v>
      </c>
      <c r="D11" s="11">
        <v>11.142999999999994</v>
      </c>
      <c r="E11" s="11">
        <v>11.437999999999997</v>
      </c>
      <c r="F11" s="11">
        <v>11.797999999999954</v>
      </c>
      <c r="G11" s="11"/>
    </row>
    <row r="12" spans="1:7" x14ac:dyDescent="0.2">
      <c r="A12" s="10" t="str">
        <f>name!B11</f>
        <v>Construction</v>
      </c>
      <c r="B12" s="11">
        <v>99.82500000000006</v>
      </c>
      <c r="C12" s="11">
        <v>117.44599999999983</v>
      </c>
      <c r="D12" s="11">
        <v>113.0869999999997</v>
      </c>
      <c r="E12" s="11">
        <v>113.82100000000017</v>
      </c>
      <c r="F12" s="11">
        <v>116.55399999999983</v>
      </c>
      <c r="G12" s="11"/>
    </row>
    <row r="13" spans="1:7" x14ac:dyDescent="0.2">
      <c r="A13" s="10" t="str">
        <f>name!B12</f>
        <v>Wholesale and retail trade</v>
      </c>
      <c r="B13" s="11">
        <v>265.202</v>
      </c>
      <c r="C13" s="11">
        <v>262.9139999999997</v>
      </c>
      <c r="D13" s="11">
        <v>257.95600000000047</v>
      </c>
      <c r="E13" s="11">
        <v>260.1479999999998</v>
      </c>
      <c r="F13" s="11">
        <v>262.56099999999935</v>
      </c>
      <c r="G13" s="11"/>
    </row>
    <row r="14" spans="1:7" x14ac:dyDescent="0.2">
      <c r="A14" s="10" t="str">
        <f>name!B13</f>
        <v>Transport and storage</v>
      </c>
      <c r="B14" s="11">
        <v>103.97599999999996</v>
      </c>
      <c r="C14" s="11">
        <v>112.95499999999986</v>
      </c>
      <c r="D14" s="11">
        <v>109.07199999999979</v>
      </c>
      <c r="E14" s="11">
        <v>119.09599999999988</v>
      </c>
      <c r="F14" s="11">
        <v>125.04300000000006</v>
      </c>
      <c r="G14" s="11"/>
    </row>
    <row r="15" spans="1:7" x14ac:dyDescent="0.2">
      <c r="A15" s="10" t="str">
        <f>name!B14</f>
        <v>Accommodation and food</v>
      </c>
      <c r="B15" s="11">
        <v>93.036999999999935</v>
      </c>
      <c r="C15" s="11">
        <v>100.72400000000007</v>
      </c>
      <c r="D15" s="11">
        <v>104.32099999999996</v>
      </c>
      <c r="E15" s="11">
        <v>111.13400000000019</v>
      </c>
      <c r="F15" s="11">
        <v>129.73500000000007</v>
      </c>
      <c r="G15" s="11"/>
    </row>
    <row r="16" spans="1:7" x14ac:dyDescent="0.2">
      <c r="A16" s="10" t="str">
        <f>name!B15</f>
        <v>Media</v>
      </c>
      <c r="B16" s="11">
        <v>7.0360000000000023</v>
      </c>
      <c r="C16" s="11">
        <v>8.1349999999999962</v>
      </c>
      <c r="D16" s="11">
        <v>9.4220000000000095</v>
      </c>
      <c r="E16" s="11">
        <v>9.2770000000000046</v>
      </c>
      <c r="F16" s="11">
        <v>9.4059999999999917</v>
      </c>
      <c r="G16" s="11"/>
    </row>
    <row r="17" spans="1:7" x14ac:dyDescent="0.2">
      <c r="A17" s="10" t="str">
        <f>name!B16</f>
        <v>Information technology</v>
      </c>
      <c r="B17" s="11">
        <v>37.646999999999935</v>
      </c>
      <c r="C17" s="11">
        <v>38.947999999999986</v>
      </c>
      <c r="D17" s="11">
        <v>43.047999999999973</v>
      </c>
      <c r="E17" s="11">
        <v>45.668999999999876</v>
      </c>
      <c r="F17" s="11">
        <v>48.059000000000019</v>
      </c>
      <c r="G17" s="11"/>
    </row>
    <row r="18" spans="1:7" x14ac:dyDescent="0.2">
      <c r="A18" s="10" t="str">
        <f>name!B17</f>
        <v>Finance and insurance</v>
      </c>
      <c r="B18" s="11">
        <v>49.228000000000122</v>
      </c>
      <c r="C18" s="11">
        <v>51.731000000000044</v>
      </c>
      <c r="D18" s="11">
        <v>52.370999999999995</v>
      </c>
      <c r="E18" s="11">
        <v>52.349000000000004</v>
      </c>
      <c r="F18" s="11">
        <v>50.501000000000069</v>
      </c>
      <c r="G18" s="11"/>
    </row>
    <row r="19" spans="1:7" x14ac:dyDescent="0.2">
      <c r="A19" s="10" t="str">
        <f>name!B18</f>
        <v>Real estate</v>
      </c>
      <c r="B19" s="11">
        <v>26.242999999999988</v>
      </c>
      <c r="C19" s="11">
        <v>30.836000000000041</v>
      </c>
      <c r="D19" s="11">
        <v>31.048999999999943</v>
      </c>
      <c r="E19" s="11">
        <v>31.31299999999997</v>
      </c>
      <c r="F19" s="11">
        <v>34.966000000000022</v>
      </c>
      <c r="G19" s="11"/>
    </row>
    <row r="20" spans="1:7" x14ac:dyDescent="0.2">
      <c r="A20" s="10" t="str">
        <f>name!B19</f>
        <v>Professional services</v>
      </c>
      <c r="B20" s="11">
        <v>133.90299999999982</v>
      </c>
      <c r="C20" s="11">
        <v>136.59499999999986</v>
      </c>
      <c r="D20" s="11">
        <v>137.3399999999998</v>
      </c>
      <c r="E20" s="11">
        <v>141.9820000000002</v>
      </c>
      <c r="F20" s="11">
        <v>149.61500000000049</v>
      </c>
      <c r="G20" s="11"/>
    </row>
    <row r="21" spans="1:7" x14ac:dyDescent="0.2">
      <c r="A21" s="10" t="str">
        <f>name!B20</f>
        <v>Support services</v>
      </c>
      <c r="B21" s="11">
        <v>139.92999999999998</v>
      </c>
      <c r="C21" s="11">
        <v>167.68100000000015</v>
      </c>
      <c r="D21" s="11">
        <v>155.19200000000021</v>
      </c>
      <c r="E21" s="11">
        <v>164.61600000000016</v>
      </c>
      <c r="F21" s="11">
        <v>174.48199999999969</v>
      </c>
      <c r="G21" s="11"/>
    </row>
    <row r="22" spans="1:7" x14ac:dyDescent="0.2">
      <c r="A22" s="10" t="str">
        <f>name!B21</f>
        <v>Public admin. and defence</v>
      </c>
      <c r="B22" s="11">
        <v>64.665999999999954</v>
      </c>
      <c r="C22" s="11">
        <v>64.274000000000029</v>
      </c>
      <c r="D22" s="11">
        <v>63.668000000000013</v>
      </c>
      <c r="E22" s="11">
        <v>63.933999999999862</v>
      </c>
      <c r="F22" s="11">
        <v>66.600999999999942</v>
      </c>
      <c r="G22" s="11"/>
    </row>
    <row r="23" spans="1:7" x14ac:dyDescent="0.2">
      <c r="A23" s="10" t="str">
        <f>name!B22</f>
        <v>Education</v>
      </c>
      <c r="B23" s="11">
        <v>161.57300000000006</v>
      </c>
      <c r="C23" s="11">
        <v>155.39700000000013</v>
      </c>
      <c r="D23" s="11">
        <v>157.85099999999989</v>
      </c>
      <c r="E23" s="11">
        <v>162.50199999999992</v>
      </c>
      <c r="F23" s="11">
        <v>173.67999999999972</v>
      </c>
      <c r="G23" s="11"/>
    </row>
    <row r="24" spans="1:7" x14ac:dyDescent="0.2">
      <c r="A24" s="10" t="str">
        <f>name!B23</f>
        <v>Health and social work</v>
      </c>
      <c r="B24" s="11">
        <v>190.8350000000006</v>
      </c>
      <c r="C24" s="11">
        <v>224.5849999999997</v>
      </c>
      <c r="D24" s="11">
        <v>221.3730000000001</v>
      </c>
      <c r="E24" s="11">
        <v>234.50800000000024</v>
      </c>
      <c r="F24" s="11">
        <v>247.54999999999993</v>
      </c>
      <c r="G24" s="11"/>
    </row>
    <row r="25" spans="1:7" x14ac:dyDescent="0.2">
      <c r="A25" s="10" t="str">
        <f>name!B24</f>
        <v>Arts and entertainment</v>
      </c>
      <c r="B25" s="11">
        <v>41.442000000000021</v>
      </c>
      <c r="C25" s="11">
        <v>41.585999999999949</v>
      </c>
      <c r="D25" s="11">
        <v>40.289999999999935</v>
      </c>
      <c r="E25" s="11">
        <v>37.156000000000084</v>
      </c>
      <c r="F25" s="11">
        <v>39.164999999999971</v>
      </c>
      <c r="G25" s="11"/>
    </row>
    <row r="26" spans="1:7" x14ac:dyDescent="0.2">
      <c r="A26" s="10" t="str">
        <f>name!B25</f>
        <v>Other services</v>
      </c>
      <c r="B26" s="11">
        <v>50.29200000000008</v>
      </c>
      <c r="C26" s="11">
        <v>47.886000000000067</v>
      </c>
      <c r="D26" s="11">
        <v>45.674000000000014</v>
      </c>
      <c r="E26" s="11">
        <v>44.633000000000024</v>
      </c>
      <c r="F26" s="11">
        <v>44.605999999999966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1681.796</v>
      </c>
      <c r="C28" s="11">
        <f t="shared" ref="C28:F28" si="0">SUM(C5:C26)</f>
        <v>1779.3149999999989</v>
      </c>
      <c r="D28" s="11">
        <f t="shared" si="0"/>
        <v>1738.9649999999997</v>
      </c>
      <c r="E28" s="11">
        <f t="shared" si="0"/>
        <v>1788.1640000000007</v>
      </c>
      <c r="F28" s="11">
        <f t="shared" si="0"/>
        <v>1855.4149999999986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0.79088070134546529</v>
      </c>
      <c r="C32" s="18">
        <f t="shared" ref="C32:E32" si="1">C5/C$28*100</f>
        <v>0.58629303973720259</v>
      </c>
      <c r="D32" s="18">
        <f t="shared" si="1"/>
        <v>0.35055334638707591</v>
      </c>
      <c r="E32" s="18">
        <f t="shared" si="1"/>
        <v>0.36238286868542369</v>
      </c>
      <c r="F32" s="18">
        <f>F5/F$28*100</f>
        <v>0.34984087117976365</v>
      </c>
    </row>
    <row r="33" spans="1:6" x14ac:dyDescent="0.2">
      <c r="A33" t="str">
        <f>$A$6</f>
        <v>Mining and quarrying</v>
      </c>
      <c r="B33" s="18">
        <f t="shared" ref="B33:F53" si="2">B6/B$28*100</f>
        <v>3.4665322072356092E-2</v>
      </c>
      <c r="C33" s="18">
        <f t="shared" si="2"/>
        <v>4.9738241963901864E-2</v>
      </c>
      <c r="D33" s="18">
        <f t="shared" si="2"/>
        <v>5.3997636525174572E-2</v>
      </c>
      <c r="E33" s="18">
        <f t="shared" si="2"/>
        <v>3.8251525027905617E-2</v>
      </c>
      <c r="F33" s="18">
        <f t="shared" si="2"/>
        <v>2.2636445215760356E-2</v>
      </c>
    </row>
    <row r="34" spans="1:6" x14ac:dyDescent="0.2">
      <c r="A34" t="str">
        <f>$A$7</f>
        <v>Food drink and tobacco</v>
      </c>
      <c r="B34" s="18">
        <f t="shared" si="2"/>
        <v>0.9322177006010226</v>
      </c>
      <c r="C34" s="18">
        <f t="shared" si="2"/>
        <v>0.75073834593649824</v>
      </c>
      <c r="D34" s="18">
        <f t="shared" si="2"/>
        <v>0.76165995290302113</v>
      </c>
      <c r="E34" s="18">
        <f t="shared" si="2"/>
        <v>0.74640804758400325</v>
      </c>
      <c r="F34" s="18">
        <f t="shared" si="2"/>
        <v>0.6993583645707282</v>
      </c>
    </row>
    <row r="35" spans="1:6" x14ac:dyDescent="0.2">
      <c r="A35" t="str">
        <f>$A$8</f>
        <v>Engineering</v>
      </c>
      <c r="B35" s="18">
        <f t="shared" si="2"/>
        <v>1.1419339801022235</v>
      </c>
      <c r="C35" s="18">
        <f t="shared" si="2"/>
        <v>1.2694772988481551</v>
      </c>
      <c r="D35" s="18">
        <f t="shared" si="2"/>
        <v>1.1651758373515275</v>
      </c>
      <c r="E35" s="18">
        <f t="shared" si="2"/>
        <v>1.2235454913531416</v>
      </c>
      <c r="F35" s="18">
        <f t="shared" si="2"/>
        <v>1.0451031170924046</v>
      </c>
    </row>
    <row r="36" spans="1:6" x14ac:dyDescent="0.2">
      <c r="A36" t="str">
        <f>$A$9</f>
        <v>Rest of manufacturing</v>
      </c>
      <c r="B36" s="18">
        <f t="shared" si="2"/>
        <v>8.6234002221434363</v>
      </c>
      <c r="C36" s="18">
        <f t="shared" si="2"/>
        <v>8.3367475685867785</v>
      </c>
      <c r="D36" s="18">
        <f t="shared" si="2"/>
        <v>7.7836529199839992</v>
      </c>
      <c r="E36" s="18">
        <f t="shared" si="2"/>
        <v>7.4066472650159536</v>
      </c>
      <c r="F36" s="18">
        <f t="shared" si="2"/>
        <v>6.5866126985067845</v>
      </c>
    </row>
    <row r="37" spans="1:6" x14ac:dyDescent="0.2">
      <c r="A37" t="str">
        <f>$A$10</f>
        <v>Electricity and gas</v>
      </c>
      <c r="B37" s="18">
        <f t="shared" si="2"/>
        <v>0.67945220466691592</v>
      </c>
      <c r="C37" s="18">
        <f t="shared" si="2"/>
        <v>0.51952577255854138</v>
      </c>
      <c r="D37" s="18">
        <f t="shared" si="2"/>
        <v>0.5871883562923923</v>
      </c>
      <c r="E37" s="18">
        <f t="shared" si="2"/>
        <v>0.54553161790529103</v>
      </c>
      <c r="F37" s="18">
        <f t="shared" si="2"/>
        <v>0.51772783986332027</v>
      </c>
    </row>
    <row r="38" spans="1:6" x14ac:dyDescent="0.2">
      <c r="A38" t="str">
        <f>$A$11</f>
        <v>Water and sewerage</v>
      </c>
      <c r="B38" s="18">
        <f t="shared" si="2"/>
        <v>0.69800380069877399</v>
      </c>
      <c r="C38" s="18">
        <f t="shared" si="2"/>
        <v>0.71814153199405295</v>
      </c>
      <c r="D38" s="18">
        <f t="shared" si="2"/>
        <v>0.64078345452611152</v>
      </c>
      <c r="E38" s="18">
        <f t="shared" si="2"/>
        <v>0.63965050185553407</v>
      </c>
      <c r="F38" s="18">
        <f t="shared" si="2"/>
        <v>0.63586852537033289</v>
      </c>
    </row>
    <row r="39" spans="1:6" x14ac:dyDescent="0.2">
      <c r="A39" t="str">
        <f>$A$12</f>
        <v>Construction</v>
      </c>
      <c r="B39" s="18">
        <f t="shared" si="2"/>
        <v>5.9356188265402023</v>
      </c>
      <c r="C39" s="18">
        <f t="shared" si="2"/>
        <v>6.6006300177315378</v>
      </c>
      <c r="D39" s="18">
        <f t="shared" si="2"/>
        <v>6.503121109395515</v>
      </c>
      <c r="E39" s="18">
        <f t="shared" si="2"/>
        <v>6.3652439038030142</v>
      </c>
      <c r="F39" s="18">
        <f t="shared" si="2"/>
        <v>6.2818291325660249</v>
      </c>
    </row>
    <row r="40" spans="1:6" x14ac:dyDescent="0.2">
      <c r="A40" t="str">
        <f>$A$13</f>
        <v>Wholesale and retail trade</v>
      </c>
      <c r="B40" s="18">
        <f t="shared" si="2"/>
        <v>15.768975547569383</v>
      </c>
      <c r="C40" s="18">
        <f t="shared" si="2"/>
        <v>14.776135760109923</v>
      </c>
      <c r="D40" s="18">
        <f t="shared" si="2"/>
        <v>14.833881072937094</v>
      </c>
      <c r="E40" s="18">
        <f t="shared" si="2"/>
        <v>14.548330018946793</v>
      </c>
      <c r="F40" s="18">
        <f t="shared" si="2"/>
        <v>14.151065934036296</v>
      </c>
    </row>
    <row r="41" spans="1:6" x14ac:dyDescent="0.2">
      <c r="A41" t="str">
        <f>$A$14</f>
        <v>Transport and storage</v>
      </c>
      <c r="B41" s="18">
        <f t="shared" si="2"/>
        <v>6.1824382981051178</v>
      </c>
      <c r="C41" s="18">
        <f t="shared" si="2"/>
        <v>6.3482295152909929</v>
      </c>
      <c r="D41" s="18">
        <f t="shared" si="2"/>
        <v>6.2722366465109882</v>
      </c>
      <c r="E41" s="18">
        <f t="shared" si="2"/>
        <v>6.6602392174319487</v>
      </c>
      <c r="F41" s="18">
        <f t="shared" si="2"/>
        <v>6.7393548074150615</v>
      </c>
    </row>
    <row r="42" spans="1:6" x14ac:dyDescent="0.2">
      <c r="A42" t="str">
        <f>$A$15</f>
        <v>Accommodation and food</v>
      </c>
      <c r="B42" s="18">
        <f t="shared" si="2"/>
        <v>5.5320026923598302</v>
      </c>
      <c r="C42" s="18">
        <f t="shared" si="2"/>
        <v>5.6608301509288763</v>
      </c>
      <c r="D42" s="18">
        <f t="shared" si="2"/>
        <v>5.9990281575534858</v>
      </c>
      <c r="E42" s="18">
        <f t="shared" si="2"/>
        <v>6.2149780445194143</v>
      </c>
      <c r="F42" s="18">
        <f t="shared" si="2"/>
        <v>6.9922362382539847</v>
      </c>
    </row>
    <row r="43" spans="1:6" x14ac:dyDescent="0.2">
      <c r="A43" t="str">
        <f>$A$16</f>
        <v>Media</v>
      </c>
      <c r="B43" s="18">
        <f t="shared" si="2"/>
        <v>0.41836227461594638</v>
      </c>
      <c r="C43" s="18">
        <f t="shared" si="2"/>
        <v>0.45719841624445373</v>
      </c>
      <c r="D43" s="18">
        <f t="shared" si="2"/>
        <v>0.54181654029839654</v>
      </c>
      <c r="E43" s="18">
        <f t="shared" si="2"/>
        <v>0.51880028901152253</v>
      </c>
      <c r="F43" s="18">
        <f t="shared" si="2"/>
        <v>0.50694858023676637</v>
      </c>
    </row>
    <row r="44" spans="1:6" x14ac:dyDescent="0.2">
      <c r="A44" t="str">
        <f>$A$17</f>
        <v>Information technology</v>
      </c>
      <c r="B44" s="18">
        <f t="shared" si="2"/>
        <v>2.2384997942675526</v>
      </c>
      <c r="C44" s="18">
        <f t="shared" si="2"/>
        <v>2.188932257638474</v>
      </c>
      <c r="D44" s="18">
        <f t="shared" si="2"/>
        <v>2.4754954815076773</v>
      </c>
      <c r="E44" s="18">
        <f t="shared" si="2"/>
        <v>2.5539603749991531</v>
      </c>
      <c r="F44" s="18">
        <f t="shared" si="2"/>
        <v>2.5902021919624483</v>
      </c>
    </row>
    <row r="45" spans="1:6" x14ac:dyDescent="0.2">
      <c r="A45" t="str">
        <f>$A$18</f>
        <v>Finance and insurance</v>
      </c>
      <c r="B45" s="18">
        <f t="shared" si="2"/>
        <v>2.9271088764630266</v>
      </c>
      <c r="C45" s="18">
        <f t="shared" si="2"/>
        <v>2.9073547966492765</v>
      </c>
      <c r="D45" s="18">
        <f t="shared" si="2"/>
        <v>3.0116189802554971</v>
      </c>
      <c r="E45" s="18">
        <f t="shared" si="2"/>
        <v>2.927527900125491</v>
      </c>
      <c r="F45" s="18">
        <f t="shared" si="2"/>
        <v>2.7218169520026576</v>
      </c>
    </row>
    <row r="46" spans="1:6" x14ac:dyDescent="0.2">
      <c r="A46" t="str">
        <f>$A$19</f>
        <v>Real estate</v>
      </c>
      <c r="B46" s="18">
        <f t="shared" si="2"/>
        <v>1.5604151752055533</v>
      </c>
      <c r="C46" s="18">
        <f t="shared" si="2"/>
        <v>1.733026473671051</v>
      </c>
      <c r="D46" s="18">
        <f t="shared" si="2"/>
        <v>1.785487344483641</v>
      </c>
      <c r="E46" s="18">
        <f t="shared" si="2"/>
        <v>1.7511257356707752</v>
      </c>
      <c r="F46" s="18">
        <f t="shared" si="2"/>
        <v>1.8845379605101849</v>
      </c>
    </row>
    <row r="47" spans="1:6" x14ac:dyDescent="0.2">
      <c r="A47" s="10" t="str">
        <f>$A$20</f>
        <v>Professional services</v>
      </c>
      <c r="B47" s="18">
        <f t="shared" si="2"/>
        <v>7.9619050110714866</v>
      </c>
      <c r="C47" s="18">
        <f t="shared" si="2"/>
        <v>7.6768306904623369</v>
      </c>
      <c r="D47" s="18">
        <f t="shared" si="2"/>
        <v>7.8978012783465932</v>
      </c>
      <c r="E47" s="18">
        <f t="shared" si="2"/>
        <v>7.9400994539650815</v>
      </c>
      <c r="F47" s="18">
        <f t="shared" si="2"/>
        <v>8.0636946451333316</v>
      </c>
    </row>
    <row r="48" spans="1:6" x14ac:dyDescent="0.2">
      <c r="A48" s="10" t="str">
        <f>$A$21</f>
        <v>Support services</v>
      </c>
      <c r="B48" s="18">
        <f t="shared" si="2"/>
        <v>8.3202718998023517</v>
      </c>
      <c r="C48" s="18">
        <f t="shared" si="2"/>
        <v>9.4239075149706633</v>
      </c>
      <c r="D48" s="18">
        <f t="shared" si="2"/>
        <v>8.9243889324972159</v>
      </c>
      <c r="E48" s="18">
        <f t="shared" si="2"/>
        <v>9.2058670233826483</v>
      </c>
      <c r="F48" s="18">
        <f t="shared" si="2"/>
        <v>9.4039338908007011</v>
      </c>
    </row>
    <row r="49" spans="1:9" x14ac:dyDescent="0.2">
      <c r="A49" s="10" t="str">
        <f>$A$22</f>
        <v>Public admin. and defence</v>
      </c>
      <c r="B49" s="18">
        <f t="shared" si="2"/>
        <v>3.8450561185779932</v>
      </c>
      <c r="C49" s="18">
        <f t="shared" si="2"/>
        <v>3.6122889988563056</v>
      </c>
      <c r="D49" s="18">
        <f t="shared" si="2"/>
        <v>3.6612582771936193</v>
      </c>
      <c r="E49" s="18">
        <f t="shared" si="2"/>
        <v>3.5753991244650849</v>
      </c>
      <c r="F49" s="18">
        <f t="shared" si="2"/>
        <v>3.5895473519401317</v>
      </c>
    </row>
    <row r="50" spans="1:9" x14ac:dyDescent="0.2">
      <c r="A50" s="10" t="str">
        <f>$A$23</f>
        <v>Education</v>
      </c>
      <c r="B50" s="18">
        <f t="shared" si="2"/>
        <v>9.607169954025343</v>
      </c>
      <c r="C50" s="18">
        <f t="shared" si="2"/>
        <v>8.733529476231034</v>
      </c>
      <c r="D50" s="18">
        <f t="shared" si="2"/>
        <v>9.0772959777798814</v>
      </c>
      <c r="E50" s="18">
        <f t="shared" si="2"/>
        <v>9.0876452048022358</v>
      </c>
      <c r="F50" s="18">
        <f t="shared" si="2"/>
        <v>9.3607090596982268</v>
      </c>
    </row>
    <row r="51" spans="1:9" x14ac:dyDescent="0.2">
      <c r="A51" s="10" t="str">
        <f>$A$24</f>
        <v>Health and social work</v>
      </c>
      <c r="B51" s="18">
        <f t="shared" si="2"/>
        <v>11.347095604936664</v>
      </c>
      <c r="C51" s="18">
        <f t="shared" si="2"/>
        <v>12.621992171144502</v>
      </c>
      <c r="D51" s="18">
        <f t="shared" si="2"/>
        <v>12.730158456323165</v>
      </c>
      <c r="E51" s="18">
        <f t="shared" si="2"/>
        <v>13.114457063222398</v>
      </c>
      <c r="F51" s="18">
        <f t="shared" si="2"/>
        <v>13.342028602765424</v>
      </c>
    </row>
    <row r="52" spans="1:9" x14ac:dyDescent="0.2">
      <c r="A52" s="10" t="str">
        <f>$A$25</f>
        <v>Arts and entertainment</v>
      </c>
      <c r="B52" s="18">
        <f t="shared" si="2"/>
        <v>2.4641514190781773</v>
      </c>
      <c r="C52" s="18">
        <f t="shared" si="2"/>
        <v>2.3371915596732435</v>
      </c>
      <c r="D52" s="18">
        <f t="shared" si="2"/>
        <v>2.3168953946744151</v>
      </c>
      <c r="E52" s="18">
        <f t="shared" si="2"/>
        <v>2.0778854735919117</v>
      </c>
      <c r="F52" s="18">
        <f t="shared" si="2"/>
        <v>2.1108485163696531</v>
      </c>
    </row>
    <row r="53" spans="1:9" x14ac:dyDescent="0.2">
      <c r="A53" s="10" t="str">
        <f>$A$26</f>
        <v>Other services</v>
      </c>
      <c r="B53" s="18">
        <f t="shared" si="2"/>
        <v>2.9903745757511659</v>
      </c>
      <c r="C53" s="18">
        <f t="shared" si="2"/>
        <v>2.691260400772213</v>
      </c>
      <c r="D53" s="18">
        <f t="shared" si="2"/>
        <v>2.626504846273503</v>
      </c>
      <c r="E53" s="18">
        <f t="shared" si="2"/>
        <v>2.4960238546352578</v>
      </c>
      <c r="F53" s="18">
        <f t="shared" si="2"/>
        <v>2.4040982745100155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West Midlands and Warwickshire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-5.8932400272355796</v>
      </c>
      <c r="C63" s="18">
        <f>IF(AND(D$3-C$3 &lt;&gt; 0,C5&lt;&gt;0,D5&lt;&gt;0),(EXP(LN(D5/C5)/(D$3-C$3))-1)*100,0)</f>
        <v>-41.564417177913967</v>
      </c>
      <c r="D63" s="18">
        <f t="shared" ref="B63:E78" si="3">IF(AND(E$3-D$3 &lt;&gt; 0,D5&lt;&gt;0,E5&lt;&gt;0),(EXP(LN(E5/D5)/(E$3-D$3))-1)*100,0)</f>
        <v>1.2292477397262802</v>
      </c>
      <c r="E63" s="18">
        <f t="shared" si="3"/>
        <v>1.6962355316296751E-2</v>
      </c>
      <c r="F63" s="18">
        <f>IF(AND(F$3-D$3 &lt;&gt; 0,D5&lt;&gt;0,F5&lt;&gt;0),(EXP(LN(F5/D5)/(F$3-D$3))-1)*100,0)</f>
        <v>0.41943573752132313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10.998901032193098</v>
      </c>
      <c r="C64" s="18">
        <f t="shared" ref="C64:C78" si="4">IF(AND(D$3-C$3 &lt;&gt; 0,C6&lt;&gt;0,D6&lt;&gt;0),(EXP(LN(D6/C6)/(D$3-C$3))-1)*100,0)</f>
        <v>6.101694915254452</v>
      </c>
      <c r="D64" s="18">
        <f t="shared" si="3"/>
        <v>-6.1405290587320032</v>
      </c>
      <c r="E64" s="18">
        <f t="shared" si="3"/>
        <v>-4.7600148826854483</v>
      </c>
      <c r="F64" s="18">
        <f t="shared" ref="F64:F84" si="5">IF(AND(F$3-D$3 &lt;&gt; 0,D6&lt;&gt;0,F6&lt;&gt;0),(EXP(LN(F6/D6)/(F$3-D$3))-1)*100,0)</f>
        <v>-5.222427766195592</v>
      </c>
    </row>
    <row r="65" spans="1:6" x14ac:dyDescent="0.2">
      <c r="A65" t="str">
        <f>$A$7</f>
        <v>Food drink and tobacco</v>
      </c>
      <c r="B65" s="18">
        <f t="shared" si="3"/>
        <v>-3.9244908327198402</v>
      </c>
      <c r="C65" s="18">
        <f t="shared" si="4"/>
        <v>-0.84593502021242939</v>
      </c>
      <c r="D65" s="18">
        <f t="shared" si="3"/>
        <v>0.15354811995054174</v>
      </c>
      <c r="E65" s="18">
        <f t="shared" si="3"/>
        <v>-0.28150446221310021</v>
      </c>
      <c r="F65" s="18">
        <f t="shared" si="5"/>
        <v>-0.13669731965488818</v>
      </c>
    </row>
    <row r="66" spans="1:6" x14ac:dyDescent="0.2">
      <c r="A66" t="str">
        <f>$A$8</f>
        <v>Engineering</v>
      </c>
      <c r="B66" s="18">
        <f t="shared" si="3"/>
        <v>4.1395908093878386</v>
      </c>
      <c r="C66" s="18">
        <f t="shared" si="4"/>
        <v>-10.297503098990834</v>
      </c>
      <c r="D66" s="18">
        <f t="shared" si="3"/>
        <v>1.5474521799788921</v>
      </c>
      <c r="E66" s="18">
        <f t="shared" si="3"/>
        <v>-1.1999251039106817</v>
      </c>
      <c r="F66" s="18">
        <f t="shared" si="5"/>
        <v>-0.2924925361777686</v>
      </c>
    </row>
    <row r="67" spans="1:6" x14ac:dyDescent="0.2">
      <c r="A67" t="str">
        <f>$A$9</f>
        <v>Rest of manufacturing</v>
      </c>
      <c r="B67" s="18">
        <f t="shared" si="3"/>
        <v>0.56559058474603408</v>
      </c>
      <c r="C67" s="18">
        <f t="shared" si="4"/>
        <v>-8.7516937783560742</v>
      </c>
      <c r="D67" s="18">
        <f t="shared" si="3"/>
        <v>-0.43402721661843779</v>
      </c>
      <c r="E67" s="18">
        <f t="shared" si="3"/>
        <v>-0.80097169333313012</v>
      </c>
      <c r="F67" s="18">
        <f t="shared" si="5"/>
        <v>-0.67880737575676253</v>
      </c>
    </row>
    <row r="68" spans="1:6" x14ac:dyDescent="0.2">
      <c r="A68" t="str">
        <f>$A$10</f>
        <v>Electricity and gas</v>
      </c>
      <c r="B68" s="18">
        <f t="shared" si="3"/>
        <v>-5.1621003173456632</v>
      </c>
      <c r="C68" s="18">
        <f t="shared" si="4"/>
        <v>10.460839463435656</v>
      </c>
      <c r="D68" s="18">
        <f t="shared" si="3"/>
        <v>-0.90955026735969335</v>
      </c>
      <c r="E68" s="18">
        <f t="shared" si="3"/>
        <v>-0.15380231115582621</v>
      </c>
      <c r="F68" s="18">
        <f t="shared" si="5"/>
        <v>-0.40635657703106398</v>
      </c>
    </row>
    <row r="69" spans="1:6" x14ac:dyDescent="0.2">
      <c r="A69" t="str">
        <f>$A$11</f>
        <v>Water and sewerage</v>
      </c>
      <c r="B69" s="18">
        <f t="shared" si="3"/>
        <v>2.1428438561498009</v>
      </c>
      <c r="C69" s="18">
        <f t="shared" si="4"/>
        <v>-12.795429644701716</v>
      </c>
      <c r="D69" s="18">
        <f t="shared" si="3"/>
        <v>0.52396084732300174</v>
      </c>
      <c r="E69" s="18">
        <f t="shared" si="3"/>
        <v>0.31036945258913207</v>
      </c>
      <c r="F69" s="18">
        <f t="shared" si="5"/>
        <v>0.38151611038583777</v>
      </c>
    </row>
    <row r="70" spans="1:6" x14ac:dyDescent="0.2">
      <c r="A70" t="str">
        <f>$A$12</f>
        <v>Construction</v>
      </c>
      <c r="B70" s="18">
        <f t="shared" si="3"/>
        <v>4.1477106429428146</v>
      </c>
      <c r="C70" s="18">
        <f t="shared" si="4"/>
        <v>-3.7114929414370224</v>
      </c>
      <c r="D70" s="18">
        <f t="shared" si="3"/>
        <v>0.12947584672533541</v>
      </c>
      <c r="E70" s="18">
        <f t="shared" si="3"/>
        <v>0.23755818325548184</v>
      </c>
      <c r="F70" s="18">
        <f t="shared" si="5"/>
        <v>0.20151778097607931</v>
      </c>
    </row>
    <row r="71" spans="1:6" x14ac:dyDescent="0.2">
      <c r="A71" t="str">
        <f>$A$13</f>
        <v>Wholesale and retail trade</v>
      </c>
      <c r="B71" s="18">
        <f t="shared" si="3"/>
        <v>-0.21638597867162934</v>
      </c>
      <c r="C71" s="18">
        <f t="shared" si="4"/>
        <v>-1.885787748084633</v>
      </c>
      <c r="D71" s="18">
        <f t="shared" si="3"/>
        <v>0.16937672245338486</v>
      </c>
      <c r="E71" s="18">
        <f t="shared" si="3"/>
        <v>9.2369996362706708E-2</v>
      </c>
      <c r="F71" s="18">
        <f t="shared" si="5"/>
        <v>0.11803232502363148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2.0923236269649204</v>
      </c>
      <c r="C72" s="18">
        <f t="shared" si="4"/>
        <v>-3.437652162365612</v>
      </c>
      <c r="D72" s="18">
        <f t="shared" si="3"/>
        <v>1.7739849816050368</v>
      </c>
      <c r="E72" s="18">
        <f t="shared" si="3"/>
        <v>0.48846700504214802</v>
      </c>
      <c r="F72" s="18">
        <f t="shared" si="5"/>
        <v>0.91515862550395344</v>
      </c>
    </row>
    <row r="73" spans="1:6" x14ac:dyDescent="0.2">
      <c r="A73" t="str">
        <f>$A$15</f>
        <v>Accommodation and food</v>
      </c>
      <c r="B73" s="18">
        <f t="shared" si="6"/>
        <v>2.0044965224484512</v>
      </c>
      <c r="C73" s="18">
        <f>IF(AND(D$3-C$3 &lt;&gt; 0,C15&lt;&gt;0,D15&lt;&gt;0),(EXP(LN(D15/C15)/(D$3-C$3))-1)*100,0)</f>
        <v>3.5711449108453586</v>
      </c>
      <c r="D73" s="18">
        <f t="shared" si="3"/>
        <v>1.2733184622019333</v>
      </c>
      <c r="E73" s="18">
        <f t="shared" si="3"/>
        <v>1.5596091929146683</v>
      </c>
      <c r="F73" s="18">
        <f t="shared" si="5"/>
        <v>1.4640891378478571</v>
      </c>
    </row>
    <row r="74" spans="1:6" x14ac:dyDescent="0.2">
      <c r="A74" t="str">
        <f>$A$16</f>
        <v>Media</v>
      </c>
      <c r="B74" s="18">
        <f t="shared" si="6"/>
        <v>3.6950276214145594</v>
      </c>
      <c r="C74" s="18">
        <f>IF(AND(D$3-C$3 &lt;&gt; 0,C16&lt;&gt;0,D16&lt;&gt;0),(EXP(LN(D16/C16)/(D$3-C$3))-1)*100,0)</f>
        <v>15.820528580209148</v>
      </c>
      <c r="D74" s="18">
        <f t="shared" si="3"/>
        <v>-0.30970266095896593</v>
      </c>
      <c r="E74" s="18">
        <f t="shared" si="3"/>
        <v>0.13819104446539665</v>
      </c>
      <c r="F74" s="18">
        <f t="shared" si="5"/>
        <v>-1.1330003139964351E-2</v>
      </c>
    </row>
    <row r="75" spans="1:6" x14ac:dyDescent="0.2">
      <c r="A75" t="str">
        <f>$A$17</f>
        <v>Information technology</v>
      </c>
      <c r="B75" s="18">
        <f t="shared" si="6"/>
        <v>0.85297107648667492</v>
      </c>
      <c r="C75" s="18">
        <f t="shared" si="4"/>
        <v>10.526856321248811</v>
      </c>
      <c r="D75" s="18">
        <f t="shared" si="3"/>
        <v>1.189093337416347</v>
      </c>
      <c r="E75" s="18">
        <f t="shared" si="3"/>
        <v>0.51140012949910663</v>
      </c>
      <c r="F75" s="18">
        <f t="shared" si="5"/>
        <v>0.73679205723151675</v>
      </c>
    </row>
    <row r="76" spans="1:6" x14ac:dyDescent="0.2">
      <c r="A76" t="str">
        <f>$A$18</f>
        <v>Finance and insurance</v>
      </c>
      <c r="B76" s="18">
        <f t="shared" si="6"/>
        <v>1.2475843978800194</v>
      </c>
      <c r="C76" s="18">
        <f t="shared" si="4"/>
        <v>1.2371692022190794</v>
      </c>
      <c r="D76" s="18">
        <f t="shared" si="3"/>
        <v>-8.4030083956299073E-3</v>
      </c>
      <c r="E76" s="18">
        <f t="shared" si="3"/>
        <v>-0.35875191081748969</v>
      </c>
      <c r="F76" s="18">
        <f t="shared" si="5"/>
        <v>-0.24210555025270253</v>
      </c>
    </row>
    <row r="77" spans="1:6" x14ac:dyDescent="0.2">
      <c r="A77" t="str">
        <f>$A$19</f>
        <v>Real estate</v>
      </c>
      <c r="B77" s="18">
        <f t="shared" si="6"/>
        <v>4.1144811416309102</v>
      </c>
      <c r="C77" s="18">
        <f t="shared" si="4"/>
        <v>0.69075107017739779</v>
      </c>
      <c r="D77" s="18">
        <f t="shared" si="3"/>
        <v>0.16947835329885752</v>
      </c>
      <c r="E77" s="18">
        <f t="shared" si="3"/>
        <v>1.1095383615275844</v>
      </c>
      <c r="F77" s="18">
        <f t="shared" si="5"/>
        <v>0.79520884993813379</v>
      </c>
    </row>
    <row r="78" spans="1:6" x14ac:dyDescent="0.2">
      <c r="A78" t="str">
        <f>$A$20</f>
        <v>Professional services</v>
      </c>
      <c r="B78" s="18">
        <f t="shared" si="6"/>
        <v>0.49885732088577051</v>
      </c>
      <c r="C78" s="18">
        <f t="shared" si="4"/>
        <v>0.54540795783151186</v>
      </c>
      <c r="D78" s="18">
        <f t="shared" si="3"/>
        <v>0.66702850795681279</v>
      </c>
      <c r="E78" s="18">
        <f t="shared" si="3"/>
        <v>0.52502383385781837</v>
      </c>
      <c r="F78" s="18">
        <f t="shared" si="5"/>
        <v>0.5723364538025244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4.626875315346779</v>
      </c>
      <c r="C79" s="18">
        <f t="shared" ref="C79:C84" si="8">IF(AND(D$3-C$3 &lt;&gt; 0,C21&lt;&gt;0,D21&lt;&gt;0),(EXP(LN(D21/C21)/(D$3-C$3))-1)*100,0)</f>
        <v>-7.4480710396526373</v>
      </c>
      <c r="D79" s="18">
        <f t="shared" ref="D79:D84" si="9">IF(AND(E$3-D$3 &lt;&gt; 0,D21&lt;&gt;0,E21&lt;&gt;0),(EXP(LN(E21/D21)/(E$3-D$3))-1)*100,0)</f>
        <v>1.1860267528523094</v>
      </c>
      <c r="E79" s="18">
        <f t="shared" ref="E79:E84" si="10">IF(AND(F$3-E$3 &lt;&gt; 0,E21&lt;&gt;0,F21&lt;&gt;0),(EXP(LN(F21/E21)/(F$3-E$3))-1)*100,0)</f>
        <v>0.58375822216925055</v>
      </c>
      <c r="F79" s="18">
        <f t="shared" si="5"/>
        <v>0.78411503531605753</v>
      </c>
    </row>
    <row r="80" spans="1:6" x14ac:dyDescent="0.2">
      <c r="A80" s="10" t="str">
        <f>$A$22</f>
        <v>Public admin. and defence</v>
      </c>
      <c r="B80" s="18">
        <f t="shared" si="7"/>
        <v>-0.15189367913771568</v>
      </c>
      <c r="C80" s="18">
        <f t="shared" si="8"/>
        <v>-0.94283847278839872</v>
      </c>
      <c r="D80" s="18">
        <f t="shared" si="9"/>
        <v>8.3419168208975769E-2</v>
      </c>
      <c r="E80" s="18">
        <f t="shared" si="10"/>
        <v>0.4095191593555203</v>
      </c>
      <c r="F80" s="18">
        <f t="shared" si="5"/>
        <v>0.30070127453556417</v>
      </c>
    </row>
    <row r="81" spans="1:6" x14ac:dyDescent="0.2">
      <c r="A81" s="10" t="str">
        <f>$A$23</f>
        <v>Education</v>
      </c>
      <c r="B81" s="18">
        <f t="shared" si="7"/>
        <v>-0.96961661383183628</v>
      </c>
      <c r="C81" s="18">
        <f t="shared" si="8"/>
        <v>1.5791810652713734</v>
      </c>
      <c r="D81" s="18">
        <f t="shared" si="9"/>
        <v>0.58246495423188716</v>
      </c>
      <c r="E81" s="18">
        <f t="shared" si="10"/>
        <v>0.66745981236091545</v>
      </c>
      <c r="F81" s="18">
        <f t="shared" si="5"/>
        <v>0.63912021565626365</v>
      </c>
    </row>
    <row r="82" spans="1:6" x14ac:dyDescent="0.2">
      <c r="A82" s="10" t="str">
        <f>$A$24</f>
        <v>Health and social work</v>
      </c>
      <c r="B82" s="18">
        <f t="shared" si="7"/>
        <v>4.1551333533795365</v>
      </c>
      <c r="C82" s="18">
        <f t="shared" si="8"/>
        <v>-1.4301934679518236</v>
      </c>
      <c r="D82" s="18">
        <f t="shared" si="9"/>
        <v>1.1594833115726733</v>
      </c>
      <c r="E82" s="18">
        <f t="shared" si="10"/>
        <v>0.54269608261525715</v>
      </c>
      <c r="F82" s="18">
        <f t="shared" si="5"/>
        <v>0.74787283806005966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8.6755431498364288E-2</v>
      </c>
      <c r="C83" s="18">
        <f t="shared" si="8"/>
        <v>-3.1164334150916573</v>
      </c>
      <c r="D83" s="18">
        <f t="shared" si="9"/>
        <v>-1.6065163051091513</v>
      </c>
      <c r="E83" s="18">
        <f t="shared" si="10"/>
        <v>0.52797113408185048</v>
      </c>
      <c r="F83" s="18">
        <f t="shared" si="5"/>
        <v>-0.18862060988127372</v>
      </c>
    </row>
    <row r="84" spans="1:6" x14ac:dyDescent="0.2">
      <c r="A84" s="10" t="str">
        <f>$A$26</f>
        <v>Other services</v>
      </c>
      <c r="B84" s="18">
        <f t="shared" si="7"/>
        <v>-1.2180912829456991</v>
      </c>
      <c r="C84" s="18">
        <f t="shared" si="8"/>
        <v>-4.6193041807627511</v>
      </c>
      <c r="D84" s="18">
        <f t="shared" si="9"/>
        <v>-0.46005274981048006</v>
      </c>
      <c r="E84" s="18">
        <f t="shared" si="10"/>
        <v>-6.0509830753230354E-3</v>
      </c>
      <c r="F84" s="18">
        <f t="shared" si="5"/>
        <v>-0.1576145182042521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1.4191301054205852</v>
      </c>
      <c r="C86" s="18">
        <f>IF(AND(D$3-C$3 &lt;&gt; 0,C28&lt;&gt;0,D28&lt;&gt;0),(EXP(LN(D28/C28)/(D$3-C$3))-1)*100,0)</f>
        <v>-2.2677266251337924</v>
      </c>
      <c r="D86" s="18">
        <f>IF(AND(E$3-D$3 &lt;&gt; 0,D28&lt;&gt;0,E28&lt;&gt;0),(EXP(LN(E28/D28)/(E$3-D$3))-1)*100,0)</f>
        <v>0.55954536947930844</v>
      </c>
      <c r="E86" s="18">
        <f>IF(AND(F$3-E$3 &lt;&gt; 0,E28&lt;&gt;0,F28&lt;&gt;0),(EXP(LN(F28/E28)/(F$3-E$3))-1)*100,0)</f>
        <v>0.36987230131872995</v>
      </c>
      <c r="F86" s="18">
        <f>IF(AND(F$3-D$3 &lt;&gt; 0,D28&lt;&gt;0,F28&lt;&gt;0),(EXP(LN(F28/D28)/(F$3-D$3))-1)*100,0)</f>
        <v>0.43305687324404207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-2.868999999999982</v>
      </c>
      <c r="C90" s="27">
        <f>D5-C5</f>
        <v>-4.3359999999999861</v>
      </c>
      <c r="D90" s="27">
        <f t="shared" si="11"/>
        <v>0.38400000000000745</v>
      </c>
      <c r="E90" s="27">
        <f t="shared" si="11"/>
        <v>1.0999999999985022E-2</v>
      </c>
      <c r="F90" s="27">
        <f>F5-D5</f>
        <v>0.39499999999999247</v>
      </c>
    </row>
    <row r="91" spans="1:6" x14ac:dyDescent="0.2">
      <c r="A91" t="str">
        <f>$A$6</f>
        <v>Mining and quarrying</v>
      </c>
      <c r="B91" s="27">
        <f t="shared" si="11"/>
        <v>0.30199999999999794</v>
      </c>
      <c r="C91" s="27">
        <f t="shared" ref="C91:C105" si="12">D6-C6</f>
        <v>5.4000000000001935E-2</v>
      </c>
      <c r="D91" s="27">
        <f t="shared" si="11"/>
        <v>-0.25500000000000345</v>
      </c>
      <c r="E91" s="27">
        <f t="shared" si="11"/>
        <v>-0.26399999999999868</v>
      </c>
      <c r="F91" s="27">
        <f t="shared" ref="F91:F111" si="13">F6-D6</f>
        <v>-0.51900000000000213</v>
      </c>
    </row>
    <row r="92" spans="1:6" x14ac:dyDescent="0.2">
      <c r="A92" t="str">
        <f>$A$7</f>
        <v>Food drink and tobacco</v>
      </c>
      <c r="B92" s="27">
        <f t="shared" si="11"/>
        <v>-2.3199999999999807</v>
      </c>
      <c r="C92" s="27">
        <f t="shared" si="12"/>
        <v>-0.11299999999997645</v>
      </c>
      <c r="D92" s="27">
        <f t="shared" si="11"/>
        <v>0.10200000000000209</v>
      </c>
      <c r="E92" s="27">
        <f t="shared" si="11"/>
        <v>-0.37100000000005373</v>
      </c>
      <c r="F92" s="27">
        <f t="shared" si="13"/>
        <v>-0.26900000000005164</v>
      </c>
    </row>
    <row r="93" spans="1:6" x14ac:dyDescent="0.2">
      <c r="A93" t="str">
        <f>$A$8</f>
        <v>Engineering</v>
      </c>
      <c r="B93" s="27">
        <f t="shared" si="11"/>
        <v>3.3830000000000489</v>
      </c>
      <c r="C93" s="27">
        <f t="shared" si="12"/>
        <v>-2.3260000000000538</v>
      </c>
      <c r="D93" s="27">
        <f t="shared" si="11"/>
        <v>1.6170000000000151</v>
      </c>
      <c r="E93" s="27">
        <f t="shared" si="11"/>
        <v>-2.4879999999999782</v>
      </c>
      <c r="F93" s="27">
        <f t="shared" si="13"/>
        <v>-0.87099999999996314</v>
      </c>
    </row>
    <row r="94" spans="1:6" x14ac:dyDescent="0.2">
      <c r="A94" t="str">
        <f>$A$9</f>
        <v>Rest of manufacturing</v>
      </c>
      <c r="B94" s="27">
        <f t="shared" si="11"/>
        <v>3.3090000000003386</v>
      </c>
      <c r="C94" s="27">
        <f t="shared" si="12"/>
        <v>-12.982000000000028</v>
      </c>
      <c r="D94" s="27">
        <f t="shared" si="11"/>
        <v>-2.9119999999998072</v>
      </c>
      <c r="E94" s="27">
        <f t="shared" si="11"/>
        <v>-10.234000000000378</v>
      </c>
      <c r="F94" s="27">
        <f t="shared" si="13"/>
        <v>-13.146000000000186</v>
      </c>
    </row>
    <row r="95" spans="1:6" x14ac:dyDescent="0.2">
      <c r="A95" t="str">
        <f>$A$10</f>
        <v>Electricity and gas</v>
      </c>
      <c r="B95" s="27">
        <f t="shared" si="11"/>
        <v>-2.1829999999999998</v>
      </c>
      <c r="C95" s="27">
        <f t="shared" si="12"/>
        <v>0.96699999999999342</v>
      </c>
      <c r="D95" s="27">
        <f t="shared" si="11"/>
        <v>-0.45600000000002616</v>
      </c>
      <c r="E95" s="27">
        <f t="shared" si="11"/>
        <v>-0.1489999999999565</v>
      </c>
      <c r="F95" s="27">
        <f t="shared" si="13"/>
        <v>-0.60499999999998266</v>
      </c>
    </row>
    <row r="96" spans="1:6" x14ac:dyDescent="0.2">
      <c r="A96" t="str">
        <f>$A$11</f>
        <v>Water and sewerage</v>
      </c>
      <c r="B96" s="27">
        <f t="shared" si="11"/>
        <v>1.0390000000000228</v>
      </c>
      <c r="C96" s="27">
        <f t="shared" si="12"/>
        <v>-1.634999999999982</v>
      </c>
      <c r="D96" s="27">
        <f t="shared" si="11"/>
        <v>0.29500000000000348</v>
      </c>
      <c r="E96" s="27">
        <f t="shared" si="11"/>
        <v>0.3599999999999568</v>
      </c>
      <c r="F96" s="27">
        <f t="shared" si="13"/>
        <v>0.65499999999996028</v>
      </c>
    </row>
    <row r="97" spans="1:6" x14ac:dyDescent="0.2">
      <c r="A97" t="str">
        <f>$A$12</f>
        <v>Construction</v>
      </c>
      <c r="B97" s="27">
        <f t="shared" si="11"/>
        <v>17.620999999999768</v>
      </c>
      <c r="C97" s="27">
        <f t="shared" si="12"/>
        <v>-4.3590000000001226</v>
      </c>
      <c r="D97" s="27">
        <f t="shared" si="11"/>
        <v>0.73400000000046361</v>
      </c>
      <c r="E97" s="27">
        <f t="shared" si="11"/>
        <v>2.732999999999663</v>
      </c>
      <c r="F97" s="27">
        <f t="shared" si="13"/>
        <v>3.4670000000001266</v>
      </c>
    </row>
    <row r="98" spans="1:6" x14ac:dyDescent="0.2">
      <c r="A98" t="str">
        <f>$A$13</f>
        <v>Wholesale and retail trade</v>
      </c>
      <c r="B98" s="27">
        <f t="shared" si="11"/>
        <v>-2.2880000000002951</v>
      </c>
      <c r="C98" s="27">
        <f t="shared" si="12"/>
        <v>-4.957999999999231</v>
      </c>
      <c r="D98" s="27">
        <f t="shared" si="11"/>
        <v>2.1919999999993252</v>
      </c>
      <c r="E98" s="27">
        <f t="shared" si="11"/>
        <v>2.4129999999995562</v>
      </c>
      <c r="F98" s="27">
        <f t="shared" si="13"/>
        <v>4.6049999999988813</v>
      </c>
    </row>
    <row r="99" spans="1:6" x14ac:dyDescent="0.2">
      <c r="A99" t="str">
        <f>$A$14</f>
        <v>Transport and storage</v>
      </c>
      <c r="B99" s="27">
        <f t="shared" si="11"/>
        <v>8.9789999999998997</v>
      </c>
      <c r="C99" s="27">
        <f t="shared" si="12"/>
        <v>-3.8830000000000666</v>
      </c>
      <c r="D99" s="27">
        <f t="shared" si="11"/>
        <v>10.024000000000086</v>
      </c>
      <c r="E99" s="27">
        <f t="shared" si="11"/>
        <v>5.9470000000001875</v>
      </c>
      <c r="F99" s="27">
        <f t="shared" si="13"/>
        <v>15.971000000000274</v>
      </c>
    </row>
    <row r="100" spans="1:6" x14ac:dyDescent="0.2">
      <c r="A100" t="str">
        <f>$A$15</f>
        <v>Accommodation and food</v>
      </c>
      <c r="B100" s="27">
        <f t="shared" si="11"/>
        <v>7.6870000000001397</v>
      </c>
      <c r="C100" s="27">
        <f t="shared" si="12"/>
        <v>3.5969999999998805</v>
      </c>
      <c r="D100" s="27">
        <f t="shared" si="11"/>
        <v>6.8130000000002298</v>
      </c>
      <c r="E100" s="27">
        <f t="shared" si="11"/>
        <v>18.600999999999885</v>
      </c>
      <c r="F100" s="27">
        <f t="shared" si="13"/>
        <v>25.414000000000115</v>
      </c>
    </row>
    <row r="101" spans="1:6" x14ac:dyDescent="0.2">
      <c r="A101" t="str">
        <f>$A$16</f>
        <v>Media</v>
      </c>
      <c r="B101" s="27">
        <f t="shared" si="11"/>
        <v>1.098999999999994</v>
      </c>
      <c r="C101" s="27">
        <f t="shared" si="12"/>
        <v>1.2870000000000132</v>
      </c>
      <c r="D101" s="27">
        <f t="shared" si="11"/>
        <v>-0.1450000000000049</v>
      </c>
      <c r="E101" s="27">
        <f t="shared" si="11"/>
        <v>0.12899999999998712</v>
      </c>
      <c r="F101" s="27">
        <f t="shared" si="13"/>
        <v>-1.6000000000017778E-2</v>
      </c>
    </row>
    <row r="102" spans="1:6" x14ac:dyDescent="0.2">
      <c r="A102" t="str">
        <f>$A$17</f>
        <v>Information technology</v>
      </c>
      <c r="B102" s="27">
        <f t="shared" si="11"/>
        <v>1.3010000000000517</v>
      </c>
      <c r="C102" s="27">
        <f t="shared" si="12"/>
        <v>4.0999999999999872</v>
      </c>
      <c r="D102" s="27">
        <f t="shared" si="11"/>
        <v>2.6209999999999027</v>
      </c>
      <c r="E102" s="27">
        <f t="shared" si="11"/>
        <v>2.3900000000001427</v>
      </c>
      <c r="F102" s="27">
        <f t="shared" si="13"/>
        <v>5.0110000000000454</v>
      </c>
    </row>
    <row r="103" spans="1:6" x14ac:dyDescent="0.2">
      <c r="A103" t="str">
        <f>$A$18</f>
        <v>Finance and insurance</v>
      </c>
      <c r="B103" s="27">
        <f t="shared" si="11"/>
        <v>2.502999999999922</v>
      </c>
      <c r="C103" s="27">
        <f t="shared" si="12"/>
        <v>0.63999999999995083</v>
      </c>
      <c r="D103" s="27">
        <f t="shared" si="11"/>
        <v>-2.199999999999136E-2</v>
      </c>
      <c r="E103" s="27">
        <f t="shared" si="11"/>
        <v>-1.847999999999935</v>
      </c>
      <c r="F103" s="27">
        <f t="shared" si="13"/>
        <v>-1.8699999999999264</v>
      </c>
    </row>
    <row r="104" spans="1:6" x14ac:dyDescent="0.2">
      <c r="A104" t="str">
        <f>$A$19</f>
        <v>Real estate</v>
      </c>
      <c r="B104" s="27">
        <f t="shared" si="11"/>
        <v>4.5930000000000533</v>
      </c>
      <c r="C104" s="27">
        <f t="shared" si="12"/>
        <v>0.21299999999990149</v>
      </c>
      <c r="D104" s="27">
        <f t="shared" si="11"/>
        <v>0.26400000000002777</v>
      </c>
      <c r="E104" s="27">
        <f t="shared" si="11"/>
        <v>3.653000000000052</v>
      </c>
      <c r="F104" s="27">
        <f t="shared" si="13"/>
        <v>3.9170000000000798</v>
      </c>
    </row>
    <row r="105" spans="1:6" x14ac:dyDescent="0.2">
      <c r="A105" t="str">
        <f>$A$20</f>
        <v>Professional services</v>
      </c>
      <c r="B105" s="27">
        <f t="shared" si="11"/>
        <v>2.6920000000000357</v>
      </c>
      <c r="C105" s="27">
        <f t="shared" si="12"/>
        <v>0.7449999999999477</v>
      </c>
      <c r="D105" s="27">
        <f t="shared" si="11"/>
        <v>4.6420000000003938</v>
      </c>
      <c r="E105" s="27">
        <f t="shared" si="11"/>
        <v>7.633000000000294</v>
      </c>
      <c r="F105" s="27">
        <f t="shared" si="13"/>
        <v>12.275000000000688</v>
      </c>
    </row>
    <row r="106" spans="1:6" x14ac:dyDescent="0.2">
      <c r="A106" s="10" t="str">
        <f>$A$21</f>
        <v>Support services</v>
      </c>
      <c r="B106" s="27">
        <f t="shared" ref="B106:B111" si="14">C21-B21</f>
        <v>27.751000000000175</v>
      </c>
      <c r="C106" s="27">
        <f t="shared" ref="C106:C111" si="15">D21-C21</f>
        <v>-12.488999999999947</v>
      </c>
      <c r="D106" s="27">
        <f t="shared" ref="D106:D111" si="16">E21-D21</f>
        <v>9.4239999999999498</v>
      </c>
      <c r="E106" s="27">
        <f t="shared" ref="E106:E111" si="17">F21-E21</f>
        <v>9.8659999999995307</v>
      </c>
      <c r="F106" s="27">
        <f t="shared" si="13"/>
        <v>19.28999999999948</v>
      </c>
    </row>
    <row r="107" spans="1:6" x14ac:dyDescent="0.2">
      <c r="A107" s="10" t="str">
        <f>$A$22</f>
        <v>Public admin. and defence</v>
      </c>
      <c r="B107" s="27">
        <f t="shared" si="14"/>
        <v>-0.39199999999992485</v>
      </c>
      <c r="C107" s="27">
        <f t="shared" si="15"/>
        <v>-0.60600000000001586</v>
      </c>
      <c r="D107" s="27">
        <f t="shared" si="16"/>
        <v>0.26599999999984902</v>
      </c>
      <c r="E107" s="27">
        <f t="shared" si="17"/>
        <v>2.6670000000000798</v>
      </c>
      <c r="F107" s="27">
        <f t="shared" si="13"/>
        <v>2.9329999999999288</v>
      </c>
    </row>
    <row r="108" spans="1:6" x14ac:dyDescent="0.2">
      <c r="A108" s="10" t="str">
        <f>$A$23</f>
        <v>Education</v>
      </c>
      <c r="B108" s="27">
        <f t="shared" si="14"/>
        <v>-6.1759999999999309</v>
      </c>
      <c r="C108" s="27">
        <f t="shared" si="15"/>
        <v>2.4539999999997519</v>
      </c>
      <c r="D108" s="27">
        <f t="shared" si="16"/>
        <v>4.6510000000000389</v>
      </c>
      <c r="E108" s="27">
        <f t="shared" si="17"/>
        <v>11.177999999999798</v>
      </c>
      <c r="F108" s="27">
        <f t="shared" si="13"/>
        <v>15.828999999999837</v>
      </c>
    </row>
    <row r="109" spans="1:6" x14ac:dyDescent="0.2">
      <c r="A109" s="10" t="str">
        <f>$A$24</f>
        <v>Health and social work</v>
      </c>
      <c r="B109" s="27">
        <f t="shared" si="14"/>
        <v>33.749999999999091</v>
      </c>
      <c r="C109" s="27">
        <f t="shared" si="15"/>
        <v>-3.2119999999995912</v>
      </c>
      <c r="D109" s="27">
        <f t="shared" si="16"/>
        <v>13.135000000000133</v>
      </c>
      <c r="E109" s="27">
        <f t="shared" si="17"/>
        <v>13.041999999999689</v>
      </c>
      <c r="F109" s="27">
        <f t="shared" si="13"/>
        <v>26.176999999999822</v>
      </c>
    </row>
    <row r="110" spans="1:6" x14ac:dyDescent="0.2">
      <c r="A110" s="10" t="str">
        <f>$A$25</f>
        <v>Arts and entertainment</v>
      </c>
      <c r="B110" s="27">
        <f t="shared" si="14"/>
        <v>0.1439999999999273</v>
      </c>
      <c r="C110" s="27">
        <f t="shared" si="15"/>
        <v>-1.2960000000000136</v>
      </c>
      <c r="D110" s="27">
        <f t="shared" si="16"/>
        <v>-3.1339999999998511</v>
      </c>
      <c r="E110" s="27">
        <f t="shared" si="17"/>
        <v>2.0089999999998867</v>
      </c>
      <c r="F110" s="27">
        <f t="shared" si="13"/>
        <v>-1.1249999999999645</v>
      </c>
    </row>
    <row r="111" spans="1:6" x14ac:dyDescent="0.2">
      <c r="A111" s="10" t="str">
        <f>$A$26</f>
        <v>Other services</v>
      </c>
      <c r="B111" s="27">
        <f t="shared" si="14"/>
        <v>-2.406000000000013</v>
      </c>
      <c r="C111" s="27">
        <f t="shared" si="15"/>
        <v>-2.212000000000053</v>
      </c>
      <c r="D111" s="27">
        <f t="shared" si="16"/>
        <v>-1.0409999999999897</v>
      </c>
      <c r="E111" s="27">
        <f t="shared" si="17"/>
        <v>-2.7000000000057867E-2</v>
      </c>
      <c r="F111" s="27">
        <f t="shared" si="13"/>
        <v>-1.0680000000000476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97.518999999998869</v>
      </c>
      <c r="C113" s="29">
        <f>D28-C28</f>
        <v>-40.349999999999227</v>
      </c>
      <c r="D113" s="29">
        <f>E28-D28</f>
        <v>49.199000000000979</v>
      </c>
      <c r="E113" s="29">
        <f>F28-E28</f>
        <v>67.25099999999793</v>
      </c>
      <c r="F113" s="29">
        <f>F28-D28</f>
        <v>116.44999999999891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West Midlands and Warwickshire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37.04999999999994</v>
      </c>
      <c r="C7" s="31">
        <f>'Ind T1'!C7</f>
        <v>33.338999999999984</v>
      </c>
      <c r="D7" s="31">
        <f>'Ind T1'!D7</f>
        <v>28.38900000000001</v>
      </c>
      <c r="E7" s="31">
        <f>'Ind T1'!E7</f>
        <v>28.356999999999992</v>
      </c>
      <c r="F7" s="31">
        <f>'Ind T1'!F7</f>
        <v>28.314999999999976</v>
      </c>
      <c r="H7" s="31">
        <f>C7-B7</f>
        <v>-3.7109999999999559</v>
      </c>
      <c r="I7" s="31">
        <f>D7-C7</f>
        <v>-4.9499999999999744</v>
      </c>
      <c r="J7" s="31">
        <f>E7-D7</f>
        <v>-3.2000000000017792E-2</v>
      </c>
      <c r="K7" s="31">
        <f>F7-E7</f>
        <v>-4.2000000000015802E-2</v>
      </c>
      <c r="L7" s="31">
        <f>F7-D7</f>
        <v>-7.4000000000033594E-2</v>
      </c>
    </row>
    <row r="8" spans="1:12" x14ac:dyDescent="0.2">
      <c r="A8" t="str">
        <f>'Ind T2'!A5</f>
        <v>Agriculture</v>
      </c>
      <c r="B8" s="32">
        <f>'Ind T2'!B5</f>
        <v>13.300999999999982</v>
      </c>
      <c r="C8" s="32">
        <f>'Ind T2'!C5</f>
        <v>10.432</v>
      </c>
      <c r="D8" s="32">
        <f>'Ind T2'!D5</f>
        <v>6.0960000000000143</v>
      </c>
      <c r="E8" s="32">
        <f>'Ind T2'!E5</f>
        <v>6.4800000000000217</v>
      </c>
      <c r="F8" s="32">
        <f>'Ind T2'!F5</f>
        <v>6.4910000000000068</v>
      </c>
      <c r="H8" s="11">
        <f t="shared" ref="H8:H40" si="0">C8-B8</f>
        <v>-2.868999999999982</v>
      </c>
      <c r="I8" s="31">
        <f t="shared" ref="I8:I38" si="1">D8-C8</f>
        <v>-4.3359999999999861</v>
      </c>
      <c r="J8" s="11">
        <f t="shared" ref="J8:J38" si="2">E8-D8</f>
        <v>0.38400000000000745</v>
      </c>
      <c r="K8" s="11">
        <f t="shared" ref="K8:K38" si="3">F8-E8</f>
        <v>1.0999999999985022E-2</v>
      </c>
      <c r="L8" s="31">
        <f t="shared" ref="L8:L40" si="4">F8-D8</f>
        <v>0.39499999999999247</v>
      </c>
    </row>
    <row r="9" spans="1:12" x14ac:dyDescent="0.2">
      <c r="A9" t="str">
        <f>'Ind T2'!A6</f>
        <v>Mining and quarrying</v>
      </c>
      <c r="B9" s="32">
        <f>'Ind T2'!B6</f>
        <v>0.58300000000000196</v>
      </c>
      <c r="C9" s="32">
        <f>'Ind T2'!C6</f>
        <v>0.8849999999999999</v>
      </c>
      <c r="D9" s="32">
        <f>'Ind T2'!D6</f>
        <v>0.93900000000000183</v>
      </c>
      <c r="E9" s="32">
        <f>'Ind T2'!E6</f>
        <v>0.68399999999999839</v>
      </c>
      <c r="F9" s="32">
        <f>'Ind T2'!F6</f>
        <v>0.41999999999999971</v>
      </c>
      <c r="H9" s="11">
        <f t="shared" si="0"/>
        <v>0.30199999999999794</v>
      </c>
      <c r="I9" s="31">
        <f t="shared" si="1"/>
        <v>5.4000000000001935E-2</v>
      </c>
      <c r="J9" s="11">
        <f t="shared" si="2"/>
        <v>-0.25500000000000345</v>
      </c>
      <c r="K9" s="11">
        <f t="shared" si="3"/>
        <v>-0.26399999999999868</v>
      </c>
      <c r="L9" s="31">
        <f t="shared" si="4"/>
        <v>-0.51900000000000213</v>
      </c>
    </row>
    <row r="10" spans="1:12" x14ac:dyDescent="0.2">
      <c r="A10" t="str">
        <f>'Ind T2'!A10</f>
        <v>Electricity and gas</v>
      </c>
      <c r="B10" s="32">
        <f>'Ind T2'!B10</f>
        <v>11.427000000000005</v>
      </c>
      <c r="C10" s="32">
        <f>'Ind T2'!C10</f>
        <v>9.2440000000000051</v>
      </c>
      <c r="D10" s="32">
        <f>'Ind T2'!D10</f>
        <v>10.210999999999999</v>
      </c>
      <c r="E10" s="32">
        <f>'Ind T2'!E10</f>
        <v>9.7549999999999724</v>
      </c>
      <c r="F10" s="32">
        <f>'Ind T2'!F10</f>
        <v>9.6060000000000159</v>
      </c>
      <c r="H10" s="11">
        <f t="shared" si="0"/>
        <v>-2.1829999999999998</v>
      </c>
      <c r="I10" s="31">
        <f t="shared" si="1"/>
        <v>0.96699999999999342</v>
      </c>
      <c r="J10" s="11">
        <f t="shared" si="2"/>
        <v>-0.45600000000002616</v>
      </c>
      <c r="K10" s="11">
        <f t="shared" si="3"/>
        <v>-0.1489999999999565</v>
      </c>
      <c r="L10" s="31">
        <f t="shared" si="4"/>
        <v>-0.60499999999998266</v>
      </c>
    </row>
    <row r="11" spans="1:12" x14ac:dyDescent="0.2">
      <c r="A11" t="str">
        <f>'Ind T2'!A11</f>
        <v>Water and sewerage</v>
      </c>
      <c r="B11" s="32">
        <f>'Ind T2'!B11</f>
        <v>11.738999999999953</v>
      </c>
      <c r="C11" s="32">
        <f>'Ind T2'!C11</f>
        <v>12.777999999999976</v>
      </c>
      <c r="D11" s="32">
        <f>'Ind T2'!D11</f>
        <v>11.142999999999994</v>
      </c>
      <c r="E11" s="32">
        <f>'Ind T2'!E11</f>
        <v>11.437999999999997</v>
      </c>
      <c r="F11" s="32">
        <f>'Ind T2'!F11</f>
        <v>11.797999999999954</v>
      </c>
      <c r="H11" s="11">
        <f t="shared" ref="H11" si="5">C11-B11</f>
        <v>1.0390000000000228</v>
      </c>
      <c r="I11" s="31">
        <f t="shared" ref="I11" si="6">D11-C11</f>
        <v>-1.634999999999982</v>
      </c>
      <c r="J11" s="11">
        <f t="shared" ref="J11" si="7">E11-D11</f>
        <v>0.29500000000000348</v>
      </c>
      <c r="K11" s="11">
        <f t="shared" ref="K11" si="8">F11-E11</f>
        <v>0.3599999999999568</v>
      </c>
      <c r="L11" s="31">
        <f t="shared" si="4"/>
        <v>0.65499999999996028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179.91099999999938</v>
      </c>
      <c r="C13" s="31">
        <f>'Ind T1'!C8</f>
        <v>184.28299999999979</v>
      </c>
      <c r="D13" s="31">
        <f>'Ind T1'!D8</f>
        <v>168.86199999999974</v>
      </c>
      <c r="E13" s="31">
        <f>'Ind T1'!E8</f>
        <v>167.66899999999995</v>
      </c>
      <c r="F13" s="31">
        <f>'Ind T1'!F8</f>
        <v>154.57599999999954</v>
      </c>
      <c r="H13" s="31">
        <f t="shared" si="0"/>
        <v>4.372000000000412</v>
      </c>
      <c r="I13" s="31">
        <f t="shared" si="1"/>
        <v>-15.421000000000049</v>
      </c>
      <c r="J13" s="31">
        <f t="shared" si="2"/>
        <v>-1.1929999999997847</v>
      </c>
      <c r="K13" s="31">
        <f t="shared" si="3"/>
        <v>-13.093000000000416</v>
      </c>
      <c r="L13" s="31">
        <f t="shared" si="4"/>
        <v>-14.2860000000002</v>
      </c>
    </row>
    <row r="14" spans="1:12" x14ac:dyDescent="0.2">
      <c r="A14" t="str">
        <f>'Ind T2'!A7</f>
        <v>Food drink and tobacco</v>
      </c>
      <c r="B14" s="32">
        <f>'Ind T2'!B7</f>
        <v>15.677999999999976</v>
      </c>
      <c r="C14" s="32">
        <f>'Ind T2'!C7</f>
        <v>13.357999999999995</v>
      </c>
      <c r="D14" s="32">
        <f>'Ind T2'!D7</f>
        <v>13.245000000000019</v>
      </c>
      <c r="E14" s="32">
        <f>'Ind T2'!E7</f>
        <v>13.347000000000021</v>
      </c>
      <c r="F14" s="32">
        <f>'Ind T2'!F7</f>
        <v>12.975999999999967</v>
      </c>
      <c r="H14" s="11">
        <f t="shared" si="0"/>
        <v>-2.3199999999999807</v>
      </c>
      <c r="I14" s="31">
        <f t="shared" si="1"/>
        <v>-0.11299999999997645</v>
      </c>
      <c r="J14" s="11">
        <f t="shared" si="2"/>
        <v>0.10200000000000209</v>
      </c>
      <c r="K14" s="11">
        <f t="shared" si="3"/>
        <v>-0.37100000000005373</v>
      </c>
      <c r="L14" s="31">
        <f t="shared" si="4"/>
        <v>-0.26900000000005164</v>
      </c>
    </row>
    <row r="15" spans="1:12" x14ac:dyDescent="0.2">
      <c r="A15" t="str">
        <f>'Ind T2'!A8</f>
        <v>Engineering</v>
      </c>
      <c r="B15" s="32">
        <f>'Ind T2'!B8</f>
        <v>19.204999999999991</v>
      </c>
      <c r="C15" s="32">
        <f>'Ind T2'!C8</f>
        <v>22.58800000000004</v>
      </c>
      <c r="D15" s="32">
        <f>'Ind T2'!D8</f>
        <v>20.261999999999986</v>
      </c>
      <c r="E15" s="32">
        <f>'Ind T2'!E8</f>
        <v>21.879000000000001</v>
      </c>
      <c r="F15" s="32">
        <f>'Ind T2'!F8</f>
        <v>19.391000000000023</v>
      </c>
      <c r="H15" s="11">
        <f t="shared" si="0"/>
        <v>3.3830000000000489</v>
      </c>
      <c r="I15" s="31">
        <f t="shared" si="1"/>
        <v>-2.3260000000000538</v>
      </c>
      <c r="J15" s="11">
        <f t="shared" si="2"/>
        <v>1.6170000000000151</v>
      </c>
      <c r="K15" s="11">
        <f t="shared" si="3"/>
        <v>-2.4879999999999782</v>
      </c>
      <c r="L15" s="31">
        <f t="shared" si="4"/>
        <v>-0.87099999999996314</v>
      </c>
    </row>
    <row r="16" spans="1:12" x14ac:dyDescent="0.2">
      <c r="A16" t="str">
        <f>'Ind T2'!A9</f>
        <v>Rest of manufacturing</v>
      </c>
      <c r="B16" s="32">
        <f>'Ind T2'!B9</f>
        <v>145.02799999999942</v>
      </c>
      <c r="C16" s="32">
        <f>'Ind T2'!C9</f>
        <v>148.33699999999976</v>
      </c>
      <c r="D16" s="32">
        <f>'Ind T2'!D9</f>
        <v>135.35499999999973</v>
      </c>
      <c r="E16" s="32">
        <f>'Ind T2'!E9</f>
        <v>132.44299999999993</v>
      </c>
      <c r="F16" s="32">
        <f>'Ind T2'!F9</f>
        <v>122.20899999999955</v>
      </c>
      <c r="H16" s="11">
        <f t="shared" si="0"/>
        <v>3.3090000000003386</v>
      </c>
      <c r="I16" s="31">
        <f t="shared" si="1"/>
        <v>-12.982000000000028</v>
      </c>
      <c r="J16" s="11">
        <f t="shared" si="2"/>
        <v>-2.9119999999998072</v>
      </c>
      <c r="K16" s="11">
        <f t="shared" si="3"/>
        <v>-10.234000000000378</v>
      </c>
      <c r="L16" s="31">
        <f t="shared" si="4"/>
        <v>-13.146000000000186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99.82500000000006</v>
      </c>
      <c r="C18" s="31">
        <f>'Ind T1'!C9</f>
        <v>117.44599999999983</v>
      </c>
      <c r="D18" s="31">
        <f>'Ind T1'!D9</f>
        <v>113.0869999999997</v>
      </c>
      <c r="E18" s="31">
        <f>'Ind T1'!E9</f>
        <v>113.82100000000017</v>
      </c>
      <c r="F18" s="31">
        <f>'Ind T1'!F9</f>
        <v>116.55399999999983</v>
      </c>
      <c r="H18" s="31">
        <f t="shared" si="0"/>
        <v>17.620999999999768</v>
      </c>
      <c r="I18" s="31">
        <f t="shared" si="1"/>
        <v>-4.3590000000001226</v>
      </c>
      <c r="J18" s="31">
        <f t="shared" si="2"/>
        <v>0.73400000000046361</v>
      </c>
      <c r="K18" s="31">
        <f t="shared" si="3"/>
        <v>2.732999999999663</v>
      </c>
      <c r="L18" s="31">
        <f t="shared" si="4"/>
        <v>3.4670000000001266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462.21499999999986</v>
      </c>
      <c r="C20" s="31">
        <f>'Ind T1'!C10</f>
        <v>476.59299999999962</v>
      </c>
      <c r="D20" s="31">
        <f>'Ind T1'!D10</f>
        <v>471.34900000000022</v>
      </c>
      <c r="E20" s="31">
        <f>'Ind T1'!E10</f>
        <v>490.37799999999987</v>
      </c>
      <c r="F20" s="31">
        <f>'Ind T1'!F10</f>
        <v>517.33899999999949</v>
      </c>
      <c r="H20" s="31">
        <f t="shared" si="0"/>
        <v>14.377999999999759</v>
      </c>
      <c r="I20" s="31">
        <f t="shared" si="1"/>
        <v>-5.2439999999994029</v>
      </c>
      <c r="J20" s="31">
        <f t="shared" si="2"/>
        <v>19.028999999999655</v>
      </c>
      <c r="K20" s="31">
        <f t="shared" si="3"/>
        <v>26.960999999999615</v>
      </c>
      <c r="L20" s="31">
        <f t="shared" si="4"/>
        <v>45.98999999999927</v>
      </c>
    </row>
    <row r="21" spans="1:12" x14ac:dyDescent="0.2">
      <c r="A21" s="10" t="str">
        <f>'Ind T2'!A13</f>
        <v>Wholesale and retail trade</v>
      </c>
      <c r="B21" s="32">
        <f>'Ind T2'!B13</f>
        <v>265.202</v>
      </c>
      <c r="C21" s="32">
        <f>'Ind T2'!C13</f>
        <v>262.9139999999997</v>
      </c>
      <c r="D21" s="32">
        <f>'Ind T2'!D13</f>
        <v>257.95600000000047</v>
      </c>
      <c r="E21" s="32">
        <f>'Ind T2'!E13</f>
        <v>260.1479999999998</v>
      </c>
      <c r="F21" s="32">
        <f>'Ind T2'!F13</f>
        <v>262.56099999999935</v>
      </c>
      <c r="H21" s="11">
        <f t="shared" si="0"/>
        <v>-2.2880000000002951</v>
      </c>
      <c r="I21" s="31">
        <f t="shared" si="1"/>
        <v>-4.957999999999231</v>
      </c>
      <c r="J21" s="11">
        <f t="shared" si="2"/>
        <v>2.1919999999993252</v>
      </c>
      <c r="K21" s="11">
        <f t="shared" si="3"/>
        <v>2.4129999999995562</v>
      </c>
      <c r="L21" s="31">
        <f t="shared" si="4"/>
        <v>4.6049999999988813</v>
      </c>
    </row>
    <row r="22" spans="1:12" x14ac:dyDescent="0.2">
      <c r="A22" s="10" t="str">
        <f>'Ind T2'!A14</f>
        <v>Transport and storage</v>
      </c>
      <c r="B22" s="32">
        <f>'Ind T2'!B14</f>
        <v>103.97599999999996</v>
      </c>
      <c r="C22" s="32">
        <f>'Ind T2'!C14</f>
        <v>112.95499999999986</v>
      </c>
      <c r="D22" s="32">
        <f>'Ind T2'!D14</f>
        <v>109.07199999999979</v>
      </c>
      <c r="E22" s="32">
        <f>'Ind T2'!E14</f>
        <v>119.09599999999988</v>
      </c>
      <c r="F22" s="32">
        <f>'Ind T2'!F14</f>
        <v>125.04300000000006</v>
      </c>
      <c r="H22" s="11">
        <f t="shared" si="0"/>
        <v>8.9789999999998997</v>
      </c>
      <c r="I22" s="31">
        <f t="shared" si="1"/>
        <v>-3.8830000000000666</v>
      </c>
      <c r="J22" s="11">
        <f t="shared" si="2"/>
        <v>10.024000000000086</v>
      </c>
      <c r="K22" s="11">
        <f t="shared" si="3"/>
        <v>5.9470000000001875</v>
      </c>
      <c r="L22" s="31">
        <f t="shared" si="4"/>
        <v>15.971000000000274</v>
      </c>
    </row>
    <row r="23" spans="1:12" x14ac:dyDescent="0.2">
      <c r="A23" s="10" t="str">
        <f>'Ind T2'!A15</f>
        <v>Accommodation and food</v>
      </c>
      <c r="B23" s="32">
        <f>'Ind T2'!B15</f>
        <v>93.036999999999935</v>
      </c>
      <c r="C23" s="32">
        <f>'Ind T2'!C15</f>
        <v>100.72400000000007</v>
      </c>
      <c r="D23" s="32">
        <f>'Ind T2'!D15</f>
        <v>104.32099999999996</v>
      </c>
      <c r="E23" s="32">
        <f>'Ind T2'!E15</f>
        <v>111.13400000000019</v>
      </c>
      <c r="F23" s="32">
        <f>'Ind T2'!F15</f>
        <v>129.73500000000007</v>
      </c>
      <c r="H23" s="11">
        <f t="shared" si="0"/>
        <v>7.6870000000001397</v>
      </c>
      <c r="I23" s="31">
        <f t="shared" si="1"/>
        <v>3.5969999999998805</v>
      </c>
      <c r="J23" s="11">
        <f t="shared" si="2"/>
        <v>6.8130000000002298</v>
      </c>
      <c r="K23" s="11">
        <f t="shared" si="3"/>
        <v>18.600999999999885</v>
      </c>
      <c r="L23" s="31">
        <f t="shared" si="4"/>
        <v>25.414000000000115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485.72099999999995</v>
      </c>
      <c r="C25" s="31">
        <f>'Ind T1'!C11</f>
        <v>523.39800000000002</v>
      </c>
      <c r="D25" s="31">
        <f>'Ind T1'!D11</f>
        <v>514.38599999999985</v>
      </c>
      <c r="E25" s="31">
        <f>'Ind T1'!E11</f>
        <v>526.99500000000023</v>
      </c>
      <c r="F25" s="31">
        <f>'Ind T1'!F11</f>
        <v>550.80000000000018</v>
      </c>
      <c r="H25" s="31">
        <f t="shared" si="0"/>
        <v>37.677000000000078</v>
      </c>
      <c r="I25" s="31">
        <f t="shared" si="1"/>
        <v>-9.012000000000171</v>
      </c>
      <c r="J25" s="31">
        <f t="shared" si="2"/>
        <v>12.609000000000378</v>
      </c>
      <c r="K25" s="31">
        <f t="shared" si="3"/>
        <v>23.80499999999995</v>
      </c>
      <c r="L25" s="31">
        <f t="shared" si="4"/>
        <v>36.414000000000328</v>
      </c>
    </row>
    <row r="26" spans="1:12" x14ac:dyDescent="0.2">
      <c r="A26" s="10" t="str">
        <f>'Ind T2'!A16</f>
        <v>Media</v>
      </c>
      <c r="B26" s="11">
        <f>'Ind T2'!B16</f>
        <v>7.0360000000000023</v>
      </c>
      <c r="C26" s="11">
        <f>'Ind T2'!C16</f>
        <v>8.1349999999999962</v>
      </c>
      <c r="D26" s="11">
        <f>'Ind T2'!D16</f>
        <v>9.4220000000000095</v>
      </c>
      <c r="E26" s="11">
        <f>'Ind T2'!E16</f>
        <v>9.2770000000000046</v>
      </c>
      <c r="F26" s="11">
        <f>'Ind T2'!F16</f>
        <v>9.4059999999999917</v>
      </c>
      <c r="H26" s="11">
        <f t="shared" si="0"/>
        <v>1.098999999999994</v>
      </c>
      <c r="I26" s="31">
        <f t="shared" si="1"/>
        <v>1.2870000000000132</v>
      </c>
      <c r="J26" s="11">
        <f t="shared" si="2"/>
        <v>-0.1450000000000049</v>
      </c>
      <c r="K26" s="11">
        <f t="shared" si="3"/>
        <v>0.12899999999998712</v>
      </c>
      <c r="L26" s="31">
        <f t="shared" si="4"/>
        <v>-1.6000000000017778E-2</v>
      </c>
    </row>
    <row r="27" spans="1:12" x14ac:dyDescent="0.2">
      <c r="A27" s="10" t="str">
        <f>'Ind T2'!A17</f>
        <v>Information technology</v>
      </c>
      <c r="B27" s="11">
        <f>'Ind T2'!B17</f>
        <v>37.646999999999935</v>
      </c>
      <c r="C27" s="11">
        <f>'Ind T2'!C17</f>
        <v>38.947999999999986</v>
      </c>
      <c r="D27" s="11">
        <f>'Ind T2'!D17</f>
        <v>43.047999999999973</v>
      </c>
      <c r="E27" s="11">
        <f>'Ind T2'!E17</f>
        <v>45.668999999999876</v>
      </c>
      <c r="F27" s="11">
        <f>'Ind T2'!F17</f>
        <v>48.059000000000019</v>
      </c>
      <c r="H27" s="11">
        <f t="shared" si="0"/>
        <v>1.3010000000000517</v>
      </c>
      <c r="I27" s="31">
        <f t="shared" si="1"/>
        <v>4.0999999999999872</v>
      </c>
      <c r="J27" s="11">
        <f t="shared" si="2"/>
        <v>2.6209999999999027</v>
      </c>
      <c r="K27" s="11">
        <f t="shared" si="3"/>
        <v>2.3900000000001427</v>
      </c>
      <c r="L27" s="31">
        <f t="shared" si="4"/>
        <v>5.0110000000000454</v>
      </c>
    </row>
    <row r="28" spans="1:12" x14ac:dyDescent="0.2">
      <c r="A28" s="10" t="str">
        <f>'Ind T2'!A18</f>
        <v>Finance and insurance</v>
      </c>
      <c r="B28" s="11">
        <f>'Ind T2'!B18</f>
        <v>49.228000000000122</v>
      </c>
      <c r="C28" s="11">
        <f>'Ind T2'!C18</f>
        <v>51.731000000000044</v>
      </c>
      <c r="D28" s="11">
        <f>'Ind T2'!D18</f>
        <v>52.370999999999995</v>
      </c>
      <c r="E28" s="11">
        <f>'Ind T2'!E18</f>
        <v>52.349000000000004</v>
      </c>
      <c r="F28" s="11">
        <f>'Ind T2'!F18</f>
        <v>50.501000000000069</v>
      </c>
      <c r="H28" s="11">
        <f t="shared" si="0"/>
        <v>2.502999999999922</v>
      </c>
      <c r="I28" s="31">
        <f t="shared" si="1"/>
        <v>0.63999999999995083</v>
      </c>
      <c r="J28" s="11">
        <f t="shared" si="2"/>
        <v>-2.199999999999136E-2</v>
      </c>
      <c r="K28" s="11">
        <f t="shared" si="3"/>
        <v>-1.847999999999935</v>
      </c>
      <c r="L28" s="31">
        <f t="shared" si="4"/>
        <v>-1.8699999999999264</v>
      </c>
    </row>
    <row r="29" spans="1:12" x14ac:dyDescent="0.2">
      <c r="A29" s="10" t="str">
        <f>'Ind T2'!A19</f>
        <v>Real estate</v>
      </c>
      <c r="B29" s="11">
        <f>'Ind T2'!B19</f>
        <v>26.242999999999988</v>
      </c>
      <c r="C29" s="11">
        <f>'Ind T2'!C19</f>
        <v>30.836000000000041</v>
      </c>
      <c r="D29" s="11">
        <f>'Ind T2'!D19</f>
        <v>31.048999999999943</v>
      </c>
      <c r="E29" s="11">
        <f>'Ind T2'!E19</f>
        <v>31.31299999999997</v>
      </c>
      <c r="F29" s="11">
        <f>'Ind T2'!F19</f>
        <v>34.966000000000022</v>
      </c>
      <c r="H29" s="11">
        <f t="shared" ref="H29:H31" si="9">C29-B29</f>
        <v>4.5930000000000533</v>
      </c>
      <c r="I29" s="31">
        <f t="shared" ref="I29:I31" si="10">D29-C29</f>
        <v>0.21299999999990149</v>
      </c>
      <c r="J29" s="11">
        <f t="shared" ref="J29:J31" si="11">E29-D29</f>
        <v>0.26400000000002777</v>
      </c>
      <c r="K29" s="11">
        <f t="shared" ref="K29:K31" si="12">F29-E29</f>
        <v>3.653000000000052</v>
      </c>
      <c r="L29" s="31">
        <f t="shared" si="4"/>
        <v>3.9170000000000798</v>
      </c>
    </row>
    <row r="30" spans="1:12" x14ac:dyDescent="0.2">
      <c r="A30" s="10" t="str">
        <f>'Ind T2'!A20</f>
        <v>Professional services</v>
      </c>
      <c r="B30" s="11">
        <f>'Ind T2'!B20</f>
        <v>133.90299999999982</v>
      </c>
      <c r="C30" s="11">
        <f>'Ind T2'!C20</f>
        <v>136.59499999999986</v>
      </c>
      <c r="D30" s="11">
        <f>'Ind T2'!D20</f>
        <v>137.3399999999998</v>
      </c>
      <c r="E30" s="11">
        <f>'Ind T2'!E20</f>
        <v>141.9820000000002</v>
      </c>
      <c r="F30" s="11">
        <f>'Ind T2'!F20</f>
        <v>149.61500000000049</v>
      </c>
      <c r="H30" s="11">
        <f t="shared" si="9"/>
        <v>2.6920000000000357</v>
      </c>
      <c r="I30" s="31">
        <f t="shared" si="10"/>
        <v>0.7449999999999477</v>
      </c>
      <c r="J30" s="11">
        <f t="shared" si="11"/>
        <v>4.6420000000003938</v>
      </c>
      <c r="K30" s="11">
        <f t="shared" si="12"/>
        <v>7.633000000000294</v>
      </c>
      <c r="L30" s="31">
        <f t="shared" si="4"/>
        <v>12.275000000000688</v>
      </c>
    </row>
    <row r="31" spans="1:12" x14ac:dyDescent="0.2">
      <c r="A31" s="10" t="str">
        <f>'Ind T2'!A21</f>
        <v>Support services</v>
      </c>
      <c r="B31" s="11">
        <f>'Ind T2'!B21</f>
        <v>139.92999999999998</v>
      </c>
      <c r="C31" s="11">
        <f>'Ind T2'!C21</f>
        <v>167.68100000000015</v>
      </c>
      <c r="D31" s="11">
        <f>'Ind T2'!D21</f>
        <v>155.19200000000021</v>
      </c>
      <c r="E31" s="11">
        <f>'Ind T2'!E21</f>
        <v>164.61600000000016</v>
      </c>
      <c r="F31" s="11">
        <f>'Ind T2'!F21</f>
        <v>174.48199999999969</v>
      </c>
      <c r="H31" s="11">
        <f t="shared" si="9"/>
        <v>27.751000000000175</v>
      </c>
      <c r="I31" s="31">
        <f t="shared" si="10"/>
        <v>-12.488999999999947</v>
      </c>
      <c r="J31" s="11">
        <f t="shared" si="11"/>
        <v>9.4239999999999498</v>
      </c>
      <c r="K31" s="11">
        <f t="shared" si="12"/>
        <v>9.8659999999995307</v>
      </c>
      <c r="L31" s="31">
        <f t="shared" si="4"/>
        <v>19.28999999999948</v>
      </c>
    </row>
    <row r="32" spans="1:12" x14ac:dyDescent="0.2">
      <c r="A32" s="10" t="str">
        <f>'Ind T2'!A25</f>
        <v>Arts and entertainment</v>
      </c>
      <c r="B32" s="11">
        <f>'Ind T2'!B25</f>
        <v>41.442000000000021</v>
      </c>
      <c r="C32" s="11">
        <f>'Ind T2'!C25</f>
        <v>41.585999999999949</v>
      </c>
      <c r="D32" s="11">
        <f>'Ind T2'!D25</f>
        <v>40.289999999999935</v>
      </c>
      <c r="E32" s="11">
        <f>'Ind T2'!E25</f>
        <v>37.156000000000084</v>
      </c>
      <c r="F32" s="11">
        <f>'Ind T2'!F25</f>
        <v>39.164999999999971</v>
      </c>
      <c r="H32" s="11">
        <f t="shared" ref="H32" si="13">C32-B32</f>
        <v>0.1439999999999273</v>
      </c>
      <c r="I32" s="31">
        <f t="shared" ref="I32:I33" si="14">D32-C32</f>
        <v>-1.2960000000000136</v>
      </c>
      <c r="J32" s="11">
        <f t="shared" ref="J32:J33" si="15">E32-D32</f>
        <v>-3.1339999999998511</v>
      </c>
      <c r="K32" s="11">
        <f t="shared" ref="K32:K33" si="16">F32-E32</f>
        <v>2.0089999999998867</v>
      </c>
      <c r="L32" s="31">
        <f t="shared" si="4"/>
        <v>-1.1249999999999645</v>
      </c>
    </row>
    <row r="33" spans="1:12" x14ac:dyDescent="0.2">
      <c r="A33" s="10" t="str">
        <f>'Ind T2'!A26</f>
        <v>Other services</v>
      </c>
      <c r="B33" s="11">
        <f>'Ind T2'!B26</f>
        <v>50.29200000000008</v>
      </c>
      <c r="C33" s="11">
        <f>'Ind T2'!C26</f>
        <v>47.886000000000067</v>
      </c>
      <c r="D33" s="11">
        <f>'Ind T2'!D26</f>
        <v>45.674000000000014</v>
      </c>
      <c r="E33" s="11">
        <f>'Ind T2'!E26</f>
        <v>44.633000000000024</v>
      </c>
      <c r="F33" s="11">
        <f>'Ind T2'!F26</f>
        <v>44.605999999999966</v>
      </c>
      <c r="H33" s="11">
        <f>C33-B33</f>
        <v>-2.406000000000013</v>
      </c>
      <c r="I33" s="31">
        <f t="shared" si="14"/>
        <v>-2.212000000000053</v>
      </c>
      <c r="J33" s="11">
        <f t="shared" si="15"/>
        <v>-1.0409999999999897</v>
      </c>
      <c r="K33" s="11">
        <f t="shared" si="16"/>
        <v>-2.7000000000057867E-2</v>
      </c>
      <c r="L33" s="31">
        <f t="shared" si="4"/>
        <v>-1.0680000000000476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417.07400000000064</v>
      </c>
      <c r="C35" s="31">
        <f>'Ind T1'!C12</f>
        <v>444.25599999999986</v>
      </c>
      <c r="D35" s="31">
        <f>'Ind T1'!D12</f>
        <v>442.892</v>
      </c>
      <c r="E35" s="31">
        <f>'Ind T1'!E12</f>
        <v>460.94400000000002</v>
      </c>
      <c r="F35" s="31">
        <f>'Ind T1'!F12</f>
        <v>487.83099999999956</v>
      </c>
      <c r="H35" s="31">
        <f t="shared" si="0"/>
        <v>27.181999999999221</v>
      </c>
      <c r="I35" s="31">
        <f t="shared" si="1"/>
        <v>-1.3639999999998622</v>
      </c>
      <c r="J35" s="31">
        <f t="shared" si="2"/>
        <v>18.052000000000021</v>
      </c>
      <c r="K35" s="31">
        <f t="shared" si="3"/>
        <v>26.886999999999546</v>
      </c>
      <c r="L35" s="31">
        <f t="shared" si="4"/>
        <v>44.938999999999567</v>
      </c>
    </row>
    <row r="36" spans="1:12" x14ac:dyDescent="0.2">
      <c r="A36" s="10" t="str">
        <f>'Ind T2'!A22</f>
        <v>Public admin. and defence</v>
      </c>
      <c r="B36" s="32">
        <f>'Ind T2'!B22</f>
        <v>64.665999999999954</v>
      </c>
      <c r="C36" s="32">
        <f>'Ind T2'!C22</f>
        <v>64.274000000000029</v>
      </c>
      <c r="D36" s="32">
        <f>'Ind T2'!D22</f>
        <v>63.668000000000013</v>
      </c>
      <c r="E36" s="32">
        <f>'Ind T2'!E22</f>
        <v>63.933999999999862</v>
      </c>
      <c r="F36" s="32">
        <f>'Ind T2'!F22</f>
        <v>66.600999999999942</v>
      </c>
      <c r="H36" s="11">
        <f t="shared" si="0"/>
        <v>-0.39199999999992485</v>
      </c>
      <c r="I36" s="31">
        <f t="shared" si="1"/>
        <v>-0.60600000000001586</v>
      </c>
      <c r="J36" s="11">
        <f t="shared" si="2"/>
        <v>0.26599999999984902</v>
      </c>
      <c r="K36" s="11">
        <f t="shared" si="3"/>
        <v>2.6670000000000798</v>
      </c>
      <c r="L36" s="31">
        <f t="shared" si="4"/>
        <v>2.9329999999999288</v>
      </c>
    </row>
    <row r="37" spans="1:12" x14ac:dyDescent="0.2">
      <c r="A37" s="10" t="str">
        <f>'Ind T2'!A23</f>
        <v>Education</v>
      </c>
      <c r="B37" s="32">
        <f>'Ind T2'!B23</f>
        <v>161.57300000000006</v>
      </c>
      <c r="C37" s="32">
        <f>'Ind T2'!C23</f>
        <v>155.39700000000013</v>
      </c>
      <c r="D37" s="32">
        <f>'Ind T2'!D23</f>
        <v>157.85099999999989</v>
      </c>
      <c r="E37" s="32">
        <f>'Ind T2'!E23</f>
        <v>162.50199999999992</v>
      </c>
      <c r="F37" s="32">
        <f>'Ind T2'!F23</f>
        <v>173.67999999999972</v>
      </c>
      <c r="H37" s="11">
        <f t="shared" si="0"/>
        <v>-6.1759999999999309</v>
      </c>
      <c r="I37" s="31">
        <f t="shared" si="1"/>
        <v>2.4539999999997519</v>
      </c>
      <c r="J37" s="11">
        <f t="shared" si="2"/>
        <v>4.6510000000000389</v>
      </c>
      <c r="K37" s="11">
        <f t="shared" si="3"/>
        <v>11.177999999999798</v>
      </c>
      <c r="L37" s="31">
        <f t="shared" si="4"/>
        <v>15.828999999999837</v>
      </c>
    </row>
    <row r="38" spans="1:12" x14ac:dyDescent="0.2">
      <c r="A38" s="10" t="str">
        <f>'Ind T2'!A24</f>
        <v>Health and social work</v>
      </c>
      <c r="B38" s="32">
        <f>'Ind T2'!B24</f>
        <v>190.8350000000006</v>
      </c>
      <c r="C38" s="32">
        <f>'Ind T2'!C24</f>
        <v>224.5849999999997</v>
      </c>
      <c r="D38" s="32">
        <f>'Ind T2'!D24</f>
        <v>221.3730000000001</v>
      </c>
      <c r="E38" s="32">
        <f>'Ind T2'!E24</f>
        <v>234.50800000000024</v>
      </c>
      <c r="F38" s="32">
        <f>'Ind T2'!F24</f>
        <v>247.54999999999993</v>
      </c>
      <c r="H38" s="11">
        <f t="shared" si="0"/>
        <v>33.749999999999091</v>
      </c>
      <c r="I38" s="31">
        <f t="shared" si="1"/>
        <v>-3.2119999999995912</v>
      </c>
      <c r="J38" s="11">
        <f t="shared" si="2"/>
        <v>13.135000000000133</v>
      </c>
      <c r="K38" s="11">
        <f t="shared" si="3"/>
        <v>13.041999999999689</v>
      </c>
      <c r="L38" s="31">
        <f t="shared" si="4"/>
        <v>26.176999999999822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1681.7959999999998</v>
      </c>
      <c r="C40" s="33">
        <f>'Ind T1'!C14</f>
        <v>1779.3149999999991</v>
      </c>
      <c r="D40" s="33">
        <f>'Ind T1'!D14</f>
        <v>1738.9649999999995</v>
      </c>
      <c r="E40" s="33">
        <f>'Ind T1'!E14</f>
        <v>1788.1640000000002</v>
      </c>
      <c r="F40" s="33">
        <f>'Ind T1'!F14</f>
        <v>1855.4149999999986</v>
      </c>
      <c r="G40" s="24"/>
      <c r="H40" s="34">
        <f t="shared" si="0"/>
        <v>97.518999999999323</v>
      </c>
      <c r="I40" s="34">
        <f>D40-C40</f>
        <v>-40.349999999999682</v>
      </c>
      <c r="J40" s="34">
        <f>E40-D40</f>
        <v>49.199000000000751</v>
      </c>
      <c r="K40" s="34">
        <f>F40-E40</f>
        <v>67.250999999998385</v>
      </c>
      <c r="L40" s="205">
        <f t="shared" si="4"/>
        <v>116.44999999999914</v>
      </c>
    </row>
    <row r="44" spans="1:12" ht="15.75" x14ac:dyDescent="0.25">
      <c r="A44" s="19" t="str">
        <f>CONCATENATE(A1," (Continued)")</f>
        <v>Industry Table 4  Employment by Industry Group in Sector (SIC 2007), 2015-2035, West Midlands and Warwickshire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-2.6040071364877293</v>
      </c>
      <c r="C50" s="44">
        <f t="shared" ref="B50:E54" si="17">IF(AND(D$5-C$5 &lt;&gt; 0,C7&lt;&gt;0,D7&lt;&gt;0),(EXP(LN(D7/C7)/(D$5-C$5))-1)*100,0)</f>
        <v>-14.84747592909198</v>
      </c>
      <c r="D50" s="44">
        <f t="shared" si="17"/>
        <v>-2.255411454387124E-2</v>
      </c>
      <c r="E50" s="44">
        <f t="shared" si="17"/>
        <v>-1.4821038676515741E-2</v>
      </c>
      <c r="F50" s="44">
        <f>IF(AND(F$5-D$5 &lt;&gt; 0,D7&lt;&gt;0,F7&lt;&gt;0),(EXP(LN(F7/D7)/(F$5-D$5))-1)*100,0)</f>
        <v>-1.7398797089962503E-2</v>
      </c>
      <c r="H50" s="44">
        <f>(B7/B$40)*100</f>
        <v>2.2030020287835113</v>
      </c>
      <c r="I50" s="44">
        <f>(C7/C$40)*100</f>
        <v>1.8736985862536988</v>
      </c>
      <c r="J50" s="44">
        <f>(D7/D$40)*100</f>
        <v>1.6325227937307549</v>
      </c>
      <c r="K50" s="44">
        <f>(E7/E$40)*100</f>
        <v>1.5858165134741549</v>
      </c>
      <c r="L50" s="44">
        <f>(F7/F$40)*100</f>
        <v>1.5260736816291773</v>
      </c>
    </row>
    <row r="51" spans="1:12" x14ac:dyDescent="0.2">
      <c r="A51" t="str">
        <f>A8</f>
        <v>Agriculture</v>
      </c>
      <c r="B51" s="40">
        <f t="shared" si="17"/>
        <v>-5.8932400272355796</v>
      </c>
      <c r="C51" s="44">
        <f t="shared" si="17"/>
        <v>-41.564417177913967</v>
      </c>
      <c r="D51" s="40">
        <f t="shared" si="17"/>
        <v>1.2292477397262802</v>
      </c>
      <c r="E51" s="40">
        <f t="shared" si="17"/>
        <v>1.6962355316296751E-2</v>
      </c>
      <c r="F51" s="44">
        <f t="shared" ref="F51:F83" si="18">IF(AND(F$5-D$5 &lt;&gt; 0,D8&lt;&gt;0,F8&lt;&gt;0),(EXP(LN(F8/D8)/(F$5-D$5))-1)*100,0)</f>
        <v>0.41943573752132313</v>
      </c>
      <c r="H51" s="40">
        <f t="shared" ref="H51:L54" si="19">(B8/B$7)*100</f>
        <v>35.900134952766543</v>
      </c>
      <c r="I51" s="40">
        <f t="shared" si="19"/>
        <v>31.290680584300684</v>
      </c>
      <c r="J51" s="40">
        <f t="shared" si="19"/>
        <v>21.473105780407948</v>
      </c>
      <c r="K51" s="40">
        <f t="shared" si="19"/>
        <v>22.851500511337672</v>
      </c>
      <c r="L51" s="40">
        <f t="shared" si="19"/>
        <v>22.924245099770481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10.998901032193098</v>
      </c>
      <c r="C52" s="44">
        <f t="shared" si="17"/>
        <v>6.101694915254452</v>
      </c>
      <c r="D52" s="40">
        <f t="shared" si="17"/>
        <v>-6.1405290587320032</v>
      </c>
      <c r="E52" s="40">
        <f t="shared" si="17"/>
        <v>-4.7600148826854483</v>
      </c>
      <c r="F52" s="44">
        <f t="shared" si="18"/>
        <v>-5.222427766195592</v>
      </c>
      <c r="H52" s="40">
        <f t="shared" si="19"/>
        <v>1.5735492577597918</v>
      </c>
      <c r="I52" s="40">
        <f t="shared" si="19"/>
        <v>2.6545487267164591</v>
      </c>
      <c r="J52" s="40">
        <f t="shared" si="19"/>
        <v>3.3076191482616562</v>
      </c>
      <c r="K52" s="40">
        <f t="shared" si="19"/>
        <v>2.4121028317522959</v>
      </c>
      <c r="L52" s="40">
        <f t="shared" si="19"/>
        <v>1.4833127317676145</v>
      </c>
    </row>
    <row r="53" spans="1:12" x14ac:dyDescent="0.2">
      <c r="A53" t="str">
        <f>A10</f>
        <v>Electricity and gas</v>
      </c>
      <c r="B53" s="40">
        <f t="shared" si="17"/>
        <v>-5.1621003173456632</v>
      </c>
      <c r="C53" s="44">
        <f t="shared" si="17"/>
        <v>10.460839463435656</v>
      </c>
      <c r="D53" s="40">
        <f t="shared" si="17"/>
        <v>-0.90955026735969335</v>
      </c>
      <c r="E53" s="40">
        <f t="shared" si="17"/>
        <v>-0.15380231115582621</v>
      </c>
      <c r="F53" s="44">
        <f t="shared" si="18"/>
        <v>-0.40635657703106398</v>
      </c>
      <c r="H53" s="40">
        <f t="shared" si="19"/>
        <v>30.842105263157961</v>
      </c>
      <c r="I53" s="40">
        <f t="shared" si="19"/>
        <v>27.727286361318605</v>
      </c>
      <c r="J53" s="40">
        <f t="shared" si="19"/>
        <v>35.968156680404363</v>
      </c>
      <c r="K53" s="40">
        <f t="shared" si="19"/>
        <v>34.400677081496546</v>
      </c>
      <c r="L53" s="40">
        <f t="shared" si="19"/>
        <v>33.925481193713665</v>
      </c>
    </row>
    <row r="54" spans="1:12" x14ac:dyDescent="0.2">
      <c r="A54" t="str">
        <f>A11</f>
        <v>Water and sewerage</v>
      </c>
      <c r="B54" s="40">
        <f t="shared" si="17"/>
        <v>2.1428438561498009</v>
      </c>
      <c r="C54" s="44">
        <f t="shared" si="17"/>
        <v>-12.795429644701716</v>
      </c>
      <c r="D54" s="40">
        <f t="shared" si="17"/>
        <v>0.52396084732300174</v>
      </c>
      <c r="E54" s="40">
        <f t="shared" si="17"/>
        <v>0.31036945258913207</v>
      </c>
      <c r="F54" s="44">
        <f t="shared" si="18"/>
        <v>0.38151611038583777</v>
      </c>
      <c r="H54" s="40">
        <f t="shared" si="19"/>
        <v>31.684210526315717</v>
      </c>
      <c r="I54" s="40">
        <f t="shared" si="19"/>
        <v>38.327484327664237</v>
      </c>
      <c r="J54" s="40">
        <f t="shared" si="19"/>
        <v>39.251118390926024</v>
      </c>
      <c r="K54" s="40">
        <f t="shared" si="19"/>
        <v>40.335719575413478</v>
      </c>
      <c r="L54" s="40">
        <f t="shared" si="19"/>
        <v>41.666960974748243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0.60206354425293984</v>
      </c>
      <c r="C56" s="44">
        <f t="shared" si="20"/>
        <v>-8.3681077473234495</v>
      </c>
      <c r="D56" s="44">
        <f t="shared" si="20"/>
        <v>-0.14169982019803795</v>
      </c>
      <c r="E56" s="44">
        <f t="shared" si="20"/>
        <v>-0.80976274476228793</v>
      </c>
      <c r="F56" s="44">
        <f t="shared" si="18"/>
        <v>-0.5875731871555101</v>
      </c>
      <c r="H56" s="44">
        <f>(B13/B$40)*100</f>
        <v>10.697551902846683</v>
      </c>
      <c r="I56" s="44">
        <f>(C13/C$40)*100</f>
        <v>10.356963213371431</v>
      </c>
      <c r="J56" s="44">
        <f>(D13/D$40)*100</f>
        <v>9.7104887102385486</v>
      </c>
      <c r="K56" s="44">
        <f>(E13/E$40)*100</f>
        <v>9.3766008039531012</v>
      </c>
      <c r="L56" s="44">
        <f>(F13/F$40)*100</f>
        <v>8.3310741801699155</v>
      </c>
    </row>
    <row r="57" spans="1:12" x14ac:dyDescent="0.2">
      <c r="A57" t="str">
        <f>A14</f>
        <v>Food drink and tobacco</v>
      </c>
      <c r="B57" s="40">
        <f t="shared" si="20"/>
        <v>-3.9244908327198402</v>
      </c>
      <c r="C57" s="44">
        <f t="shared" si="20"/>
        <v>-0.84593502021242939</v>
      </c>
      <c r="D57" s="40">
        <f t="shared" si="20"/>
        <v>0.15354811995054174</v>
      </c>
      <c r="E57" s="40">
        <f t="shared" si="20"/>
        <v>-0.28150446221310021</v>
      </c>
      <c r="F57" s="44">
        <f t="shared" si="18"/>
        <v>-0.13669731965488818</v>
      </c>
      <c r="H57" s="40">
        <f t="shared" ref="H57:L59" si="21">(B14/B$13)*100</f>
        <v>8.714308741544448</v>
      </c>
      <c r="I57" s="40">
        <f t="shared" si="21"/>
        <v>7.2486338946077558</v>
      </c>
      <c r="J57" s="40">
        <f t="shared" si="21"/>
        <v>7.8436830074262058</v>
      </c>
      <c r="K57" s="40">
        <f t="shared" si="21"/>
        <v>7.9603265958525569</v>
      </c>
      <c r="L57" s="40">
        <f t="shared" si="21"/>
        <v>8.3945761308353219</v>
      </c>
    </row>
    <row r="58" spans="1:12" x14ac:dyDescent="0.2">
      <c r="A58" t="str">
        <f>A15</f>
        <v>Engineering</v>
      </c>
      <c r="B58" s="40">
        <f t="shared" si="20"/>
        <v>4.1395908093878386</v>
      </c>
      <c r="C58" s="44">
        <f t="shared" si="20"/>
        <v>-10.297503098990834</v>
      </c>
      <c r="D58" s="40">
        <f t="shared" si="20"/>
        <v>1.5474521799788921</v>
      </c>
      <c r="E58" s="40">
        <f t="shared" si="20"/>
        <v>-1.1999251039106817</v>
      </c>
      <c r="F58" s="44">
        <f t="shared" si="18"/>
        <v>-0.2924925361777686</v>
      </c>
      <c r="H58" s="40">
        <f t="shared" si="21"/>
        <v>10.674722501681419</v>
      </c>
      <c r="I58" s="40">
        <f t="shared" si="21"/>
        <v>12.257234796481535</v>
      </c>
      <c r="J58" s="40">
        <f t="shared" si="21"/>
        <v>11.999147232651525</v>
      </c>
      <c r="K58" s="40">
        <f t="shared" si="21"/>
        <v>13.048923772432595</v>
      </c>
      <c r="L58" s="40">
        <f t="shared" si="21"/>
        <v>12.544638236207483</v>
      </c>
    </row>
    <row r="59" spans="1:12" x14ac:dyDescent="0.2">
      <c r="A59" t="str">
        <f>A16</f>
        <v>Rest of manufacturing</v>
      </c>
      <c r="B59" s="40">
        <f t="shared" si="20"/>
        <v>0.56559058474603408</v>
      </c>
      <c r="C59" s="44">
        <f t="shared" si="20"/>
        <v>-8.7516937783560742</v>
      </c>
      <c r="D59" s="40">
        <f t="shared" si="20"/>
        <v>-0.43402721661843779</v>
      </c>
      <c r="E59" s="40">
        <f t="shared" si="20"/>
        <v>-0.80097169333313012</v>
      </c>
      <c r="F59" s="44">
        <f t="shared" si="18"/>
        <v>-0.67880737575676253</v>
      </c>
      <c r="H59" s="40">
        <f t="shared" si="21"/>
        <v>80.610968756774142</v>
      </c>
      <c r="I59" s="40">
        <f t="shared" si="21"/>
        <v>80.49413130891071</v>
      </c>
      <c r="J59" s="40">
        <f t="shared" si="21"/>
        <v>80.157169759922269</v>
      </c>
      <c r="K59" s="40">
        <f t="shared" si="21"/>
        <v>78.990749631714834</v>
      </c>
      <c r="L59" s="40">
        <f t="shared" si="21"/>
        <v>79.060785632957192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4.1477106429428146</v>
      </c>
      <c r="C61" s="44">
        <f>IF(AND(D$5-C$5 &lt;&gt; 0,C18&lt;&gt;0,D18&lt;&gt;0),(EXP(LN(D18/C18)/(D$5-C$5))-1)*100,0)</f>
        <v>-3.7114929414370224</v>
      </c>
      <c r="D61" s="44">
        <f>IF(AND(E$5-D$5 &lt;&gt; 0,D18&lt;&gt;0,E18&lt;&gt;0),(EXP(LN(E18/D18)/(E$5-D$5))-1)*100,0)</f>
        <v>0.12947584672533541</v>
      </c>
      <c r="E61" s="44">
        <f>IF(AND(F$5-E$5 &lt;&gt; 0,E18&lt;&gt;0,F18&lt;&gt;0),(EXP(LN(F18/E18)/(F$5-E$5))-1)*100,0)</f>
        <v>0.23755818325548184</v>
      </c>
      <c r="F61" s="44">
        <f t="shared" si="18"/>
        <v>0.20151778097607931</v>
      </c>
      <c r="H61" s="44">
        <f>(B18/B$40)*100</f>
        <v>5.9356188265402032</v>
      </c>
      <c r="I61" s="44">
        <f>(C18/C$40)*100</f>
        <v>6.600630017731536</v>
      </c>
      <c r="J61" s="44">
        <f>(D18/D$40)*100</f>
        <v>6.5031211093955168</v>
      </c>
      <c r="K61" s="44">
        <f>(E18/E$40)*100</f>
        <v>6.3652439038030151</v>
      </c>
      <c r="L61" s="44">
        <f>(F18/F$40)*100</f>
        <v>6.2818291325660249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0.76875804697988936</v>
      </c>
      <c r="C63" s="44">
        <f t="shared" si="22"/>
        <v>-1.1003099080346135</v>
      </c>
      <c r="D63" s="44">
        <f t="shared" si="22"/>
        <v>0.79469559517197919</v>
      </c>
      <c r="E63" s="44">
        <f t="shared" si="22"/>
        <v>0.53665328603349494</v>
      </c>
      <c r="F63" s="44">
        <f t="shared" si="18"/>
        <v>0.62259390449304064</v>
      </c>
      <c r="H63" s="44">
        <f>(B20/B$40)*100</f>
        <v>27.483416538034334</v>
      </c>
      <c r="I63" s="44">
        <f>(C20/C$40)*100</f>
        <v>26.785195426329789</v>
      </c>
      <c r="J63" s="44">
        <f>(D20/D$40)*100</f>
        <v>27.105145877001569</v>
      </c>
      <c r="K63" s="44">
        <f>(E20/E$40)*100</f>
        <v>27.423547280898163</v>
      </c>
      <c r="L63" s="44">
        <f>(F20/F$40)*100</f>
        <v>27.882656979705345</v>
      </c>
    </row>
    <row r="64" spans="1:12" x14ac:dyDescent="0.2">
      <c r="A64" t="str">
        <f>A21</f>
        <v>Wholesale and retail trade</v>
      </c>
      <c r="B64" s="40">
        <f t="shared" si="22"/>
        <v>-0.21638597867162934</v>
      </c>
      <c r="C64" s="44">
        <f t="shared" si="22"/>
        <v>-1.885787748084633</v>
      </c>
      <c r="D64" s="40">
        <f t="shared" si="22"/>
        <v>0.16937672245338486</v>
      </c>
      <c r="E64" s="40">
        <f t="shared" si="22"/>
        <v>9.2369996362706708E-2</v>
      </c>
      <c r="F64" s="44">
        <f t="shared" si="18"/>
        <v>0.11803232502363148</v>
      </c>
      <c r="H64" s="40">
        <f t="shared" ref="H64:L66" si="23">(B21/B$20)*100</f>
        <v>57.376329197451412</v>
      </c>
      <c r="I64" s="40">
        <f t="shared" si="23"/>
        <v>55.165308764501354</v>
      </c>
      <c r="J64" s="40">
        <f t="shared" si="23"/>
        <v>54.727176678002998</v>
      </c>
      <c r="K64" s="40">
        <f t="shared" si="23"/>
        <v>53.050503896993717</v>
      </c>
      <c r="L64" s="40">
        <f t="shared" si="23"/>
        <v>50.752214698679133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2.0923236269649204</v>
      </c>
      <c r="C65" s="44">
        <f t="shared" si="22"/>
        <v>-3.437652162365612</v>
      </c>
      <c r="D65" s="40">
        <f t="shared" si="22"/>
        <v>1.7739849816050368</v>
      </c>
      <c r="E65" s="40">
        <f t="shared" si="22"/>
        <v>0.48846700504214802</v>
      </c>
      <c r="F65" s="44">
        <f t="shared" si="18"/>
        <v>0.91515862550395344</v>
      </c>
      <c r="H65" s="40">
        <f t="shared" si="23"/>
        <v>22.495159179169864</v>
      </c>
      <c r="I65" s="40">
        <f t="shared" si="23"/>
        <v>23.700515953864187</v>
      </c>
      <c r="J65" s="40">
        <f t="shared" si="23"/>
        <v>23.14039066593962</v>
      </c>
      <c r="K65" s="40">
        <f t="shared" si="23"/>
        <v>24.286570767856613</v>
      </c>
      <c r="L65" s="40">
        <f t="shared" si="23"/>
        <v>24.17041823639822</v>
      </c>
    </row>
    <row r="66" spans="1:12" x14ac:dyDescent="0.2">
      <c r="A66" t="str">
        <f>A23</f>
        <v>Accommodation and food</v>
      </c>
      <c r="B66" s="40">
        <f t="shared" si="22"/>
        <v>2.0044965224484512</v>
      </c>
      <c r="C66" s="44">
        <f t="shared" si="22"/>
        <v>3.5711449108453586</v>
      </c>
      <c r="D66" s="40">
        <f t="shared" si="22"/>
        <v>1.2733184622019333</v>
      </c>
      <c r="E66" s="40">
        <f t="shared" si="22"/>
        <v>1.5596091929146683</v>
      </c>
      <c r="F66" s="44">
        <f t="shared" si="18"/>
        <v>1.4640891378478571</v>
      </c>
      <c r="H66" s="40">
        <f t="shared" si="23"/>
        <v>20.128511623378724</v>
      </c>
      <c r="I66" s="40">
        <f t="shared" si="23"/>
        <v>21.134175281634469</v>
      </c>
      <c r="J66" s="40">
        <f t="shared" si="23"/>
        <v>22.132432656057382</v>
      </c>
      <c r="K66" s="40">
        <f t="shared" si="23"/>
        <v>22.662925335149666</v>
      </c>
      <c r="L66" s="40">
        <f t="shared" si="23"/>
        <v>25.077367064922651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1.8852451070114684</v>
      </c>
      <c r="C68" s="44">
        <f t="shared" si="24"/>
        <v>-1.7218254559627999</v>
      </c>
      <c r="D68" s="44">
        <f t="shared" si="24"/>
        <v>0.48551692129517043</v>
      </c>
      <c r="E68" s="44">
        <f t="shared" si="24"/>
        <v>0.44278446652072923</v>
      </c>
      <c r="F68" s="44">
        <f t="shared" si="18"/>
        <v>0.45702659857527195</v>
      </c>
      <c r="H68" s="44">
        <f>(B25/B$40)*100</f>
        <v>28.881089026255264</v>
      </c>
      <c r="I68" s="44">
        <f>(C25/C$40)*100</f>
        <v>29.415702110081703</v>
      </c>
      <c r="J68" s="44">
        <f>(D25/D$40)*100</f>
        <v>29.580008798336944</v>
      </c>
      <c r="K68" s="44">
        <f>(E25/E$40)*100</f>
        <v>29.471290105381843</v>
      </c>
      <c r="L68" s="44">
        <f>(F25/F$40)*100</f>
        <v>29.686081011525754</v>
      </c>
    </row>
    <row r="69" spans="1:12" x14ac:dyDescent="0.2">
      <c r="A69" t="str">
        <f>A26</f>
        <v>Media</v>
      </c>
      <c r="B69" s="40">
        <f t="shared" si="24"/>
        <v>3.6950276214145594</v>
      </c>
      <c r="C69" s="44">
        <f t="shared" si="24"/>
        <v>15.820528580209148</v>
      </c>
      <c r="D69" s="40">
        <f t="shared" si="24"/>
        <v>-0.30970266095896593</v>
      </c>
      <c r="E69" s="40">
        <f t="shared" si="24"/>
        <v>0.13819104446539665</v>
      </c>
      <c r="F69" s="44">
        <f t="shared" si="18"/>
        <v>-1.1330003139964351E-2</v>
      </c>
      <c r="H69" s="40">
        <f t="shared" ref="H69:L71" si="25">(B26/B$25)*100</f>
        <v>1.4485682109688491</v>
      </c>
      <c r="I69" s="40">
        <f t="shared" si="25"/>
        <v>1.5542665428603082</v>
      </c>
      <c r="J69" s="40">
        <f t="shared" si="25"/>
        <v>1.8316983743725552</v>
      </c>
      <c r="K69" s="40">
        <f t="shared" si="25"/>
        <v>1.7603582576684791</v>
      </c>
      <c r="L69" s="40">
        <f t="shared" si="25"/>
        <v>1.7076978939724017</v>
      </c>
    </row>
    <row r="70" spans="1:12" x14ac:dyDescent="0.2">
      <c r="A70" t="str">
        <f>A27</f>
        <v>Information technology</v>
      </c>
      <c r="B70" s="40">
        <f t="shared" si="24"/>
        <v>0.85297107648667492</v>
      </c>
      <c r="C70" s="44">
        <f t="shared" si="24"/>
        <v>10.526856321248811</v>
      </c>
      <c r="D70" s="40">
        <f t="shared" si="24"/>
        <v>1.189093337416347</v>
      </c>
      <c r="E70" s="40">
        <f t="shared" si="24"/>
        <v>0.51140012949910663</v>
      </c>
      <c r="F70" s="44">
        <f t="shared" si="18"/>
        <v>0.73679205723151675</v>
      </c>
      <c r="H70" s="40">
        <f t="shared" si="25"/>
        <v>7.7507457985139485</v>
      </c>
      <c r="I70" s="40">
        <f t="shared" si="25"/>
        <v>7.441373486333533</v>
      </c>
      <c r="J70" s="40">
        <f t="shared" si="25"/>
        <v>8.3688125260018715</v>
      </c>
      <c r="K70" s="40">
        <f t="shared" si="25"/>
        <v>8.6659266216946751</v>
      </c>
      <c r="L70" s="40">
        <f t="shared" si="25"/>
        <v>8.7253086419753085</v>
      </c>
    </row>
    <row r="71" spans="1:12" x14ac:dyDescent="0.2">
      <c r="A71" t="str">
        <f>A28</f>
        <v>Finance and insurance</v>
      </c>
      <c r="B71" s="40">
        <f t="shared" si="24"/>
        <v>1.2475843978800194</v>
      </c>
      <c r="C71" s="44">
        <f t="shared" si="24"/>
        <v>1.2371692022190794</v>
      </c>
      <c r="D71" s="40">
        <f t="shared" si="24"/>
        <v>-8.4030083956299073E-3</v>
      </c>
      <c r="E71" s="40">
        <f t="shared" si="24"/>
        <v>-0.35875191081748969</v>
      </c>
      <c r="F71" s="44">
        <f t="shared" si="18"/>
        <v>-0.24210555025270253</v>
      </c>
      <c r="H71" s="40">
        <f t="shared" si="25"/>
        <v>10.13503636861493</v>
      </c>
      <c r="I71" s="40">
        <f t="shared" si="25"/>
        <v>9.8836831627174817</v>
      </c>
      <c r="J71" s="40">
        <f t="shared" si="25"/>
        <v>10.18126465339259</v>
      </c>
      <c r="K71" s="40">
        <f t="shared" si="25"/>
        <v>9.9334908300837732</v>
      </c>
      <c r="L71" s="40">
        <f t="shared" si="25"/>
        <v>9.1686637618010263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4.1144811416309102</v>
      </c>
      <c r="C72" s="44">
        <f t="shared" si="27"/>
        <v>0.69075107017739779</v>
      </c>
      <c r="D72" s="40">
        <f t="shared" si="27"/>
        <v>0.16947835329885752</v>
      </c>
      <c r="E72" s="40">
        <f t="shared" si="27"/>
        <v>1.1095383615275844</v>
      </c>
      <c r="F72" s="44">
        <f t="shared" si="18"/>
        <v>0.79520884993813379</v>
      </c>
      <c r="H72" s="40">
        <f t="shared" ref="H72:L72" si="28">(B29/B$25)*100</f>
        <v>5.4028959011448938</v>
      </c>
      <c r="I72" s="40">
        <f t="shared" si="28"/>
        <v>5.8915013049343026</v>
      </c>
      <c r="J72" s="40">
        <f t="shared" si="28"/>
        <v>6.036128510495999</v>
      </c>
      <c r="K72" s="40">
        <f t="shared" si="28"/>
        <v>5.9418021043842844</v>
      </c>
      <c r="L72" s="40">
        <f t="shared" si="28"/>
        <v>6.3482207697893989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0.49885732088577051</v>
      </c>
      <c r="C73" s="44">
        <f t="shared" si="29"/>
        <v>0.54540795783151186</v>
      </c>
      <c r="D73" s="40">
        <f t="shared" si="29"/>
        <v>0.66702850795681279</v>
      </c>
      <c r="E73" s="40">
        <f t="shared" si="29"/>
        <v>0.52502383385781837</v>
      </c>
      <c r="F73" s="44">
        <f t="shared" si="18"/>
        <v>0.5723364538025244</v>
      </c>
      <c r="H73" s="40">
        <f t="shared" ref="H73:L73" si="30">(B30/B$25)*100</f>
        <v>27.567883620432269</v>
      </c>
      <c r="I73" s="40">
        <f t="shared" si="30"/>
        <v>26.09773059889412</v>
      </c>
      <c r="J73" s="40">
        <f t="shared" si="30"/>
        <v>26.69979354025962</v>
      </c>
      <c r="K73" s="40">
        <f t="shared" si="30"/>
        <v>26.941811592140368</v>
      </c>
      <c r="L73" s="40">
        <f t="shared" si="30"/>
        <v>27.163217138707413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4.626875315346779</v>
      </c>
      <c r="C74" s="44">
        <f t="shared" si="31"/>
        <v>-7.4480710396526373</v>
      </c>
      <c r="D74" s="40">
        <f t="shared" si="31"/>
        <v>1.1860267528523094</v>
      </c>
      <c r="E74" s="40">
        <f t="shared" si="31"/>
        <v>0.58375822216925055</v>
      </c>
      <c r="F74" s="44">
        <f t="shared" si="18"/>
        <v>0.78411503531605753</v>
      </c>
      <c r="H74" s="40">
        <f>(B31/B$25)*100</f>
        <v>28.808719408878758</v>
      </c>
      <c r="I74" s="40">
        <f t="shared" ref="I74:L74" si="32">(C31/C$25)*100</f>
        <v>32.036996702318341</v>
      </c>
      <c r="J74" s="40">
        <f t="shared" si="32"/>
        <v>30.170339006116077</v>
      </c>
      <c r="K74" s="40">
        <f t="shared" si="32"/>
        <v>31.236729001223935</v>
      </c>
      <c r="L74" s="40">
        <f t="shared" si="32"/>
        <v>31.677923021060206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8.6755431498364288E-2</v>
      </c>
      <c r="C75" s="44">
        <f t="shared" si="33"/>
        <v>-3.1164334150916573</v>
      </c>
      <c r="D75" s="40">
        <f t="shared" si="33"/>
        <v>-1.6065163051091513</v>
      </c>
      <c r="E75" s="40">
        <f t="shared" si="33"/>
        <v>0.52797113408185048</v>
      </c>
      <c r="F75" s="44">
        <f t="shared" si="18"/>
        <v>-0.18862060988127372</v>
      </c>
      <c r="H75" s="40">
        <f t="shared" ref="H75:L75" si="34">(B32/B$25)*100</f>
        <v>8.5320585274262442</v>
      </c>
      <c r="I75" s="40">
        <f t="shared" si="34"/>
        <v>7.9453876399986152</v>
      </c>
      <c r="J75" s="40">
        <f t="shared" si="34"/>
        <v>7.8326393020027654</v>
      </c>
      <c r="K75" s="40">
        <f t="shared" si="34"/>
        <v>7.0505412764827122</v>
      </c>
      <c r="L75" s="40">
        <f t="shared" si="34"/>
        <v>7.1105664488017348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-1.2180912829456991</v>
      </c>
      <c r="C76" s="44">
        <f t="shared" si="35"/>
        <v>-4.6193041807627511</v>
      </c>
      <c r="D76" s="40">
        <f t="shared" si="35"/>
        <v>-0.46005274981048006</v>
      </c>
      <c r="E76" s="40">
        <f t="shared" si="35"/>
        <v>-6.0509830753230354E-3</v>
      </c>
      <c r="F76" s="44">
        <f t="shared" si="18"/>
        <v>-0.1576145182042521</v>
      </c>
      <c r="H76" s="40">
        <f t="shared" ref="H76:L76" si="36">(B33/B$25)*100</f>
        <v>10.354092164020102</v>
      </c>
      <c r="I76" s="40">
        <f t="shared" si="36"/>
        <v>9.1490605619433136</v>
      </c>
      <c r="J76" s="40">
        <f t="shared" si="36"/>
        <v>8.8793240873585262</v>
      </c>
      <c r="K76" s="40">
        <f t="shared" si="36"/>
        <v>8.4693403163217873</v>
      </c>
      <c r="L76" s="40">
        <f t="shared" si="36"/>
        <v>8.0984023238925111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1.5909557708956967</v>
      </c>
      <c r="C78" s="44">
        <f t="shared" ref="C78:C83" si="38">IF(AND(D$5-C$5 &lt;&gt; 0,C35&lt;&gt;0,D35&lt;&gt;0),(EXP(LN(D35/C35)/(D$5-C$5))-1)*100,0)</f>
        <v>-0.30703018079663025</v>
      </c>
      <c r="D78" s="44">
        <f t="shared" si="37"/>
        <v>0.80221287297941313</v>
      </c>
      <c r="E78" s="44">
        <f t="shared" si="37"/>
        <v>0.56853479780862859</v>
      </c>
      <c r="F78" s="44">
        <f t="shared" si="18"/>
        <v>0.64636723757096615</v>
      </c>
      <c r="H78" s="44">
        <f>(B35/B$40)*100</f>
        <v>24.799321677540004</v>
      </c>
      <c r="I78" s="44">
        <f>(C35/C$40)*100</f>
        <v>24.967810646231843</v>
      </c>
      <c r="J78" s="44">
        <f>(D35/D$40)*100</f>
        <v>25.468712711296671</v>
      </c>
      <c r="K78" s="44">
        <f>(E35/E$40)*100</f>
        <v>25.777501392489725</v>
      </c>
      <c r="L78" s="44">
        <f>(F35/F$40)*100</f>
        <v>26.292285014403781</v>
      </c>
    </row>
    <row r="79" spans="1:12" x14ac:dyDescent="0.2">
      <c r="A79" t="str">
        <f>A36</f>
        <v>Public admin. and defence</v>
      </c>
      <c r="B79" s="40">
        <f t="shared" si="37"/>
        <v>-0.15189367913771568</v>
      </c>
      <c r="C79" s="44">
        <f t="shared" si="38"/>
        <v>-0.94283847278839872</v>
      </c>
      <c r="D79" s="40">
        <f t="shared" si="37"/>
        <v>8.3419168208975769E-2</v>
      </c>
      <c r="E79" s="40">
        <f t="shared" si="37"/>
        <v>0.4095191593555203</v>
      </c>
      <c r="F79" s="44">
        <f t="shared" si="18"/>
        <v>0.30070127453556417</v>
      </c>
      <c r="H79" s="40">
        <f>(B36/B$35)*100</f>
        <v>15.504682622268437</v>
      </c>
      <c r="I79" s="40">
        <f t="shared" ref="I79:L81" si="39">(C36/C$35)*100</f>
        <v>14.467784340560408</v>
      </c>
      <c r="J79" s="40">
        <f t="shared" si="39"/>
        <v>14.375513669246681</v>
      </c>
      <c r="K79" s="40">
        <f t="shared" si="39"/>
        <v>13.870231524870668</v>
      </c>
      <c r="L79" s="40">
        <f t="shared" si="39"/>
        <v>13.65247391002212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-0.96961661383183628</v>
      </c>
      <c r="C80" s="44">
        <f t="shared" si="38"/>
        <v>1.5791810652713734</v>
      </c>
      <c r="D80" s="40">
        <f t="shared" si="40"/>
        <v>0.58246495423188716</v>
      </c>
      <c r="E80" s="40">
        <f t="shared" si="40"/>
        <v>0.66745981236091545</v>
      </c>
      <c r="F80" s="44">
        <f t="shared" si="18"/>
        <v>0.63912021565626365</v>
      </c>
      <c r="H80" s="40">
        <f>(B37/B$35)*100</f>
        <v>38.739648119997845</v>
      </c>
      <c r="I80" s="40">
        <f t="shared" si="39"/>
        <v>34.979156162212824</v>
      </c>
      <c r="J80" s="40">
        <f t="shared" si="39"/>
        <v>35.640968904382987</v>
      </c>
      <c r="K80" s="40">
        <f t="shared" si="39"/>
        <v>35.254174042833817</v>
      </c>
      <c r="L80" s="40">
        <f t="shared" si="39"/>
        <v>35.602493486473776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4.1551333533795365</v>
      </c>
      <c r="C81" s="44">
        <f t="shared" si="38"/>
        <v>-1.4301934679518236</v>
      </c>
      <c r="D81" s="40">
        <f t="shared" si="40"/>
        <v>1.1594833115726733</v>
      </c>
      <c r="E81" s="40">
        <f t="shared" si="40"/>
        <v>0.54269608261525715</v>
      </c>
      <c r="F81" s="44">
        <f t="shared" si="18"/>
        <v>0.74787283806005966</v>
      </c>
      <c r="H81" s="40">
        <f>(B38/B$35)*100</f>
        <v>45.755669257733715</v>
      </c>
      <c r="I81" s="40">
        <f t="shared" si="39"/>
        <v>50.553059497226769</v>
      </c>
      <c r="J81" s="40">
        <f t="shared" si="39"/>
        <v>49.983517426370334</v>
      </c>
      <c r="K81" s="40">
        <f t="shared" si="39"/>
        <v>50.875594432295514</v>
      </c>
      <c r="L81" s="40">
        <f t="shared" si="39"/>
        <v>50.745032603504114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1.4191301054205852</v>
      </c>
      <c r="C83" s="206">
        <f t="shared" si="38"/>
        <v>-2.2677266251338146</v>
      </c>
      <c r="D83" s="43">
        <f>IF(AND(E$5-D$5 &lt;&gt; 0,D40&lt;&gt;0,E40&lt;&gt;0),(EXP(LN(E40/D40)/(E$5-D$5))-1)*100,0)</f>
        <v>0.55954536947928624</v>
      </c>
      <c r="E83" s="43">
        <f>IF(AND(F$5-E$5 &lt;&gt; 0,E40&lt;&gt;0,F40&lt;&gt;0),(EXP(LN(F40/E40)/(F$5-E$5))-1)*100,0)</f>
        <v>0.36987230131872995</v>
      </c>
      <c r="F83" s="206">
        <f t="shared" si="18"/>
        <v>0.43305687324404207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-5.186020176781037</v>
      </c>
      <c r="C89" s="44">
        <f>IF(AND(F$5-D$5 &lt;&gt; 0,D7&lt;&gt;0,F7&lt;&gt;0),(EXP(LN(F7/D7)/(F$5-D$5))-1)*100,0)</f>
        <v>-1.7398797089962503E-2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-14.447612672336996</v>
      </c>
      <c r="C90" s="44">
        <f t="shared" ref="C90:C122" si="43">IF(AND(F$5-D$5 &lt;&gt; 0,D8&lt;&gt;0,F8&lt;&gt;0),(EXP(LN(F8/D8)/(F$5-D$5))-1)*100,0)</f>
        <v>0.41943573752132313</v>
      </c>
    </row>
    <row r="91" spans="1:12" x14ac:dyDescent="0.2">
      <c r="A91" s="30" t="str">
        <f t="shared" si="41"/>
        <v>Mining and quarrying</v>
      </c>
      <c r="B91" s="44">
        <f t="shared" si="42"/>
        <v>10.001702677572833</v>
      </c>
      <c r="C91" s="44">
        <f t="shared" si="43"/>
        <v>-5.222427766195592</v>
      </c>
    </row>
    <row r="92" spans="1:12" x14ac:dyDescent="0.2">
      <c r="A92" s="30" t="str">
        <f t="shared" si="41"/>
        <v>Electricity and gas</v>
      </c>
      <c r="B92" s="44">
        <f t="shared" si="42"/>
        <v>-2.2251384269820984</v>
      </c>
      <c r="C92" s="44">
        <f t="shared" si="43"/>
        <v>-0.40635657703106398</v>
      </c>
    </row>
    <row r="93" spans="1:12" x14ac:dyDescent="0.2">
      <c r="A93" s="30" t="str">
        <f t="shared" si="41"/>
        <v>Water and sewerage</v>
      </c>
      <c r="B93" s="44">
        <f t="shared" si="42"/>
        <v>-1.0366915993249792</v>
      </c>
      <c r="C93" s="44">
        <f t="shared" si="43"/>
        <v>0.38151611038583777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-1.2596090891160761</v>
      </c>
      <c r="C95" s="44">
        <f t="shared" si="43"/>
        <v>-0.5875731871555101</v>
      </c>
    </row>
    <row r="96" spans="1:12" x14ac:dyDescent="0.2">
      <c r="A96" s="30" t="str">
        <f t="shared" si="41"/>
        <v>Food drink and tobacco</v>
      </c>
      <c r="B96" s="44">
        <f t="shared" si="42"/>
        <v>-3.3165229820135145</v>
      </c>
      <c r="C96" s="44">
        <f t="shared" si="43"/>
        <v>-0.13669731965488818</v>
      </c>
    </row>
    <row r="97" spans="1:3" x14ac:dyDescent="0.2">
      <c r="A97" s="30" t="str">
        <f t="shared" si="41"/>
        <v>Engineering</v>
      </c>
      <c r="B97" s="44">
        <f t="shared" si="42"/>
        <v>1.0772924300394227</v>
      </c>
      <c r="C97" s="44">
        <f t="shared" si="43"/>
        <v>-0.2924925361777686</v>
      </c>
    </row>
    <row r="98" spans="1:3" x14ac:dyDescent="0.2">
      <c r="A98" s="30" t="str">
        <f t="shared" si="41"/>
        <v>Rest of manufacturing</v>
      </c>
      <c r="B98" s="44">
        <f t="shared" si="42"/>
        <v>-1.3710319696500273</v>
      </c>
      <c r="C98" s="44">
        <f t="shared" si="43"/>
        <v>-0.67880737575676253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2.5261555573286465</v>
      </c>
      <c r="C100" s="44">
        <f t="shared" si="43"/>
        <v>0.20151778097607931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0.39213977342127393</v>
      </c>
      <c r="C102" s="44">
        <f t="shared" si="43"/>
        <v>0.62259390449304064</v>
      </c>
    </row>
    <row r="103" spans="1:3" x14ac:dyDescent="0.2">
      <c r="A103" s="30" t="str">
        <f t="shared" si="41"/>
        <v>Wholesale and retail trade</v>
      </c>
      <c r="B103" s="44">
        <f t="shared" si="42"/>
        <v>-0.55252338402113077</v>
      </c>
      <c r="C103" s="44">
        <f t="shared" si="43"/>
        <v>0.11803232502363148</v>
      </c>
    </row>
    <row r="104" spans="1:3" x14ac:dyDescent="0.2">
      <c r="A104" s="30" t="str">
        <f t="shared" si="41"/>
        <v>Transport and storage</v>
      </c>
      <c r="B104" s="44">
        <f t="shared" si="42"/>
        <v>0.96155575141314564</v>
      </c>
      <c r="C104" s="44">
        <f t="shared" si="43"/>
        <v>0.91515862550395344</v>
      </c>
    </row>
    <row r="105" spans="1:3" x14ac:dyDescent="0.2">
      <c r="A105" s="30" t="str">
        <f t="shared" si="41"/>
        <v>Accommodation and food</v>
      </c>
      <c r="B105" s="44">
        <f t="shared" si="42"/>
        <v>2.3159188254427754</v>
      </c>
      <c r="C105" s="44">
        <f t="shared" si="43"/>
        <v>1.4640891378478571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1.1533922893889992</v>
      </c>
      <c r="C107" s="44">
        <f t="shared" si="43"/>
        <v>0.45702659857527195</v>
      </c>
    </row>
    <row r="108" spans="1:3" x14ac:dyDescent="0.2">
      <c r="A108" s="30" t="str">
        <f t="shared" si="41"/>
        <v>Media</v>
      </c>
      <c r="B108" s="44">
        <f t="shared" si="42"/>
        <v>6.0140568029557917</v>
      </c>
      <c r="C108" s="44">
        <f t="shared" si="43"/>
        <v>-1.1330003139964351E-2</v>
      </c>
    </row>
    <row r="109" spans="1:3" x14ac:dyDescent="0.2">
      <c r="A109" s="30" t="str">
        <f t="shared" si="41"/>
        <v>Information technology</v>
      </c>
      <c r="B109" s="44">
        <f t="shared" si="42"/>
        <v>2.7175189849704351</v>
      </c>
      <c r="C109" s="44">
        <f t="shared" si="43"/>
        <v>0.73679205723151675</v>
      </c>
    </row>
    <row r="110" spans="1:3" x14ac:dyDescent="0.2">
      <c r="A110" s="30" t="str">
        <f t="shared" si="41"/>
        <v>Finance and insurance</v>
      </c>
      <c r="B110" s="44">
        <f t="shared" si="42"/>
        <v>1.2455012730308246</v>
      </c>
      <c r="C110" s="44">
        <f t="shared" si="43"/>
        <v>-0.24210555025270253</v>
      </c>
    </row>
    <row r="111" spans="1:3" x14ac:dyDescent="0.2">
      <c r="A111" s="30" t="str">
        <f t="shared" si="41"/>
        <v>Real estate</v>
      </c>
      <c r="B111" s="44">
        <f t="shared" si="42"/>
        <v>3.4205462665587882</v>
      </c>
      <c r="C111" s="44">
        <f t="shared" si="43"/>
        <v>0.79520884993813379</v>
      </c>
    </row>
    <row r="112" spans="1:3" x14ac:dyDescent="0.2">
      <c r="A112" s="30" t="str">
        <f t="shared" si="41"/>
        <v>Professional services</v>
      </c>
      <c r="B112" s="44">
        <f t="shared" si="42"/>
        <v>0.50816572378982183</v>
      </c>
      <c r="C112" s="44">
        <f t="shared" si="43"/>
        <v>0.5723364538025244</v>
      </c>
    </row>
    <row r="113" spans="1:3" x14ac:dyDescent="0.2">
      <c r="A113" s="30" t="str">
        <f t="shared" si="41"/>
        <v>Support services</v>
      </c>
      <c r="B113" s="44">
        <f t="shared" si="42"/>
        <v>2.0919970325883774</v>
      </c>
      <c r="C113" s="44">
        <f t="shared" si="43"/>
        <v>0.78411503531605753</v>
      </c>
    </row>
    <row r="114" spans="1:3" x14ac:dyDescent="0.2">
      <c r="A114" s="30" t="str">
        <f t="shared" si="41"/>
        <v>Arts and entertainment</v>
      </c>
      <c r="B114" s="44">
        <f t="shared" si="42"/>
        <v>-0.56224465771969045</v>
      </c>
      <c r="C114" s="44">
        <f t="shared" si="43"/>
        <v>-0.18862060988127372</v>
      </c>
    </row>
    <row r="115" spans="1:3" x14ac:dyDescent="0.2">
      <c r="A115" s="30" t="str">
        <f t="shared" si="41"/>
        <v>Other services</v>
      </c>
      <c r="B115" s="44">
        <f t="shared" si="42"/>
        <v>-1.9079009194620911</v>
      </c>
      <c r="C115" s="44">
        <f t="shared" si="43"/>
        <v>-0.1576145182042521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1.2084896108337073</v>
      </c>
      <c r="C117" s="44">
        <f t="shared" si="43"/>
        <v>0.64636723757096615</v>
      </c>
    </row>
    <row r="118" spans="1:3" x14ac:dyDescent="0.2">
      <c r="A118" s="30" t="str">
        <f t="shared" si="41"/>
        <v>Public admin. and defence</v>
      </c>
      <c r="B118" s="44">
        <f t="shared" si="42"/>
        <v>-0.31058626975739578</v>
      </c>
      <c r="C118" s="44">
        <f t="shared" si="43"/>
        <v>0.30070127453556417</v>
      </c>
    </row>
    <row r="119" spans="1:3" x14ac:dyDescent="0.2">
      <c r="A119" s="30" t="str">
        <f t="shared" si="41"/>
        <v>Education</v>
      </c>
      <c r="B119" s="44">
        <f t="shared" si="42"/>
        <v>-0.46502544903779253</v>
      </c>
      <c r="C119" s="44">
        <f t="shared" si="43"/>
        <v>0.63912021565626365</v>
      </c>
    </row>
    <row r="120" spans="1:3" x14ac:dyDescent="0.2">
      <c r="A120" s="30" t="str">
        <f t="shared" si="41"/>
        <v>Health and social work</v>
      </c>
      <c r="B120" s="44">
        <f t="shared" si="42"/>
        <v>3.0133057826814635</v>
      </c>
      <c r="C120" s="44">
        <f t="shared" si="43"/>
        <v>0.74787283806005966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0.67079660252966633</v>
      </c>
      <c r="C122" s="206">
        <f t="shared" si="43"/>
        <v>0.43305687324404207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West Midlands and Warwickshire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626.3138402916893</v>
      </c>
      <c r="C9" s="299" t="str">
        <f>CONCATENATE("(",ROUND((B9/$H11)*100,1),")")</f>
        <v>(36)</v>
      </c>
      <c r="D9" s="249">
        <f>SUM(D30,D51,D72,D93,D114,D135,D156,D177,D198,D219,D240,D261,D282,D303,D324,D345,D366,D387,D408,D429,D450,D471)</f>
        <v>148.4883364974612</v>
      </c>
      <c r="E9" s="299" t="str">
        <f>CONCATENATE("(",ROUND((D9/$H11)*100,1),")")</f>
        <v>(8.5)</v>
      </c>
      <c r="F9" s="249">
        <f>SUM(F30,F51,F72,F93,F114,F135,F156,F177,F198,F219,F240,F261,F282,F303,F324,F345,F366,F387,F408,F429,F450,F471)</f>
        <v>150.11435176650602</v>
      </c>
      <c r="G9" s="299" t="str">
        <f>CONCATENATE("(",ROUND((F9/$H11)*100,1),")")</f>
        <v>(8.6)</v>
      </c>
      <c r="H9" s="249">
        <f>SUM(H30,H51,H72,H93,H114,H135,H156,H177,H198,H219,H240,H261,H282,H303,H324,H345,H366,H387,H408,H429,H450,H471)</f>
        <v>924.91652855565667</v>
      </c>
      <c r="I9" s="299" t="str">
        <f>CONCATENATE("(",ROUND((H9/$H11)*100,1),")")</f>
        <v>(53.2)</v>
      </c>
      <c r="K9" s="249">
        <f>B14-B9</f>
        <v>14.060017819390055</v>
      </c>
      <c r="L9" s="249">
        <f>D14-D9</f>
        <v>5.7709073994509765</v>
      </c>
      <c r="M9" s="249">
        <f>F14-F9</f>
        <v>3.2775374590205217</v>
      </c>
      <c r="N9" s="249">
        <f>SUM(K9:M9)</f>
        <v>23.108462677861553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392.3309945037729</v>
      </c>
      <c r="C10" s="299" t="str">
        <f>CONCATENATE("(",ROUND((B10/$H11)*100,1),")")</f>
        <v>(22.6)</v>
      </c>
      <c r="D10" s="249">
        <f t="shared" ref="D10" si="1">SUM(D31,D52,D73,D94,D115,D136,D157,D178,D199,D220,D241,D262,D283,D304,D325,D346,D367,D388,D409,D430,D451,D472)</f>
        <v>359.38923603951201</v>
      </c>
      <c r="E10" s="299" t="str">
        <f>CONCATENATE("(",ROUND((D10/$H11)*100,1),")")</f>
        <v>(20.7)</v>
      </c>
      <c r="F10" s="249">
        <f t="shared" ref="F10" si="2">SUM(F31,F52,F73,F94,F115,F136,F157,F178,F199,F220,F241,F262,F283,F304,F325,F346,F367,F388,F409,F430,F451,F472)</f>
        <v>62.328240901058066</v>
      </c>
      <c r="G10" s="299" t="str">
        <f>CONCATENATE("(",ROUND((F10/$H11)*100,1),")")</f>
        <v>(3.6)</v>
      </c>
      <c r="H10" s="249">
        <f t="shared" ref="H10" si="3">SUM(H31,H52,H73,H94,H115,H136,H157,H178,H199,H220,H241,H262,H283,H304,H325,H346,H367,H388,H409,H430,H451,H472)</f>
        <v>814.04847144434291</v>
      </c>
      <c r="I10" s="299" t="str">
        <f>CONCATENATE("(",ROUND((H10/$H11)*100,1),")")</f>
        <v>(46.8)</v>
      </c>
      <c r="K10" s="249">
        <f t="shared" ref="K10:K11" si="4">B15-B10</f>
        <v>19.530316600061155</v>
      </c>
      <c r="L10" s="249">
        <f t="shared" ref="L10:L11" si="5">D15-D10</f>
        <v>5.121092452872972</v>
      </c>
      <c r="M10" s="249">
        <f t="shared" ref="M10:M11" si="6">F15-F10</f>
        <v>1.4391282692046019</v>
      </c>
      <c r="N10" s="249">
        <f t="shared" ref="N10:N11" si="7">SUM(K10:M10)</f>
        <v>26.090537322138729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1018.6448347954623</v>
      </c>
      <c r="C11" s="299" t="str">
        <f>CONCATENATE("(",ROUND((B11/$H11)*100,1),")")</f>
        <v>(58.6)</v>
      </c>
      <c r="D11" s="249">
        <f t="shared" ref="D11" si="8">SUM(D32,D53,D74,D95,D116,D137,D158,D179,D200,D221,D242,D263,D284,D305,D326,D347,D368,D389,D410,D431,D452,D473)</f>
        <v>507.87757253697316</v>
      </c>
      <c r="E11" s="299" t="str">
        <f>CONCATENATE("(",ROUND((D11/$H11)*100,1),")")</f>
        <v>(29.2)</v>
      </c>
      <c r="F11" s="249">
        <f t="shared" ref="F11" si="9">SUM(F32,F53,F74,F95,F116,F137,F158,F179,F200,F221,F242,F263,F284,F305,F326,F347,F368,F389,F410,F431,F452,F473)</f>
        <v>212.44259266756404</v>
      </c>
      <c r="G11" s="299" t="str">
        <f>CONCATENATE("(",ROUND((F11/$H11)*100,1),")")</f>
        <v>(12.2)</v>
      </c>
      <c r="H11" s="249">
        <f t="shared" ref="H11" si="10">SUM(H32,H53,H74,H95,H116,H137,H158,H179,H200,H221,H242,H263,H284,H305,H326,H347,H368,H389,H410,H431,H452,H473)</f>
        <v>1738.9649999999992</v>
      </c>
      <c r="I11" s="299" t="str">
        <f>CONCATENATE("(",ROUND((H11/$H11)*100,1),")")</f>
        <v>(100)</v>
      </c>
      <c r="K11" s="249">
        <f t="shared" si="4"/>
        <v>33.590334419451096</v>
      </c>
      <c r="L11" s="249">
        <f t="shared" si="5"/>
        <v>10.891999852324034</v>
      </c>
      <c r="M11" s="249">
        <f t="shared" si="6"/>
        <v>4.7166657282252231</v>
      </c>
      <c r="N11" s="249">
        <f t="shared" si="7"/>
        <v>49.199000000000353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640.37385811107936</v>
      </c>
      <c r="C14" s="299" t="str">
        <f>CONCATENATE("(",ROUND((B14/$H16)*100,1),")")</f>
        <v>(35.8)</v>
      </c>
      <c r="D14" s="249">
        <f t="shared" ref="D14" si="11">SUM(D35,D56,D77,D98,D119,D140,D161,D182,D203,D224,D245,D266,D287,D308,D329,D350,D371,D392,D413,D434,D455,D476)</f>
        <v>154.25924389691218</v>
      </c>
      <c r="E14" s="299" t="str">
        <f>CONCATENATE("(",ROUND((D14/$H16)*100,1),")")</f>
        <v>(8.6)</v>
      </c>
      <c r="F14" s="249">
        <f t="shared" ref="F14" si="12">SUM(F35,F56,F77,F98,F119,F140,F161,F182,F203,F224,F245,F266,F287,F308,F329,F350,F371,F392,F413,F434,F455,F476)</f>
        <v>153.39188922552654</v>
      </c>
      <c r="G14" s="299" t="str">
        <f>CONCATENATE("(",ROUND((F14/$H16)*100,1),")")</f>
        <v>(8.6)</v>
      </c>
      <c r="H14" s="249">
        <f t="shared" ref="H14" si="13">SUM(H35,H56,H77,H98,H119,H140,H161,H182,H203,H224,H245,H266,H287,H308,H329,H350,H371,H392,H413,H434,H455,H476)</f>
        <v>948.02499123351845</v>
      </c>
      <c r="I14" s="299" t="str">
        <f>CONCATENATE("(",ROUND((H14/$H16)*100,1),")")</f>
        <v>(53)</v>
      </c>
      <c r="K14" s="249">
        <f>B19-B14</f>
        <v>7.3449406202845466</v>
      </c>
      <c r="L14" s="249">
        <f>D19-D14</f>
        <v>10.746179510145168</v>
      </c>
      <c r="M14" s="249">
        <f>F19-F14</f>
        <v>6.8836784488819944</v>
      </c>
      <c r="N14" s="249">
        <f>SUM(K14:M14)</f>
        <v>24.97479857931171</v>
      </c>
    </row>
    <row r="15" spans="1:17" x14ac:dyDescent="0.2">
      <c r="A15" s="282" t="s">
        <v>365</v>
      </c>
      <c r="B15" s="249">
        <f t="shared" si="0"/>
        <v>411.86131110383405</v>
      </c>
      <c r="C15" s="299" t="str">
        <f>CONCATENATE("(",ROUND((B15/$H16)*100,1),")")</f>
        <v>(23)</v>
      </c>
      <c r="D15" s="249">
        <f t="shared" ref="D15" si="14">SUM(D36,D57,D78,D99,D120,D141,D162,D183,D204,D225,D246,D267,D288,D309,D330,D351,D372,D393,D414,D435,D456,D477)</f>
        <v>364.51032849238499</v>
      </c>
      <c r="E15" s="299" t="str">
        <f>CONCATENATE("(",ROUND((D15/$H16)*100,1),")")</f>
        <v>(20.4)</v>
      </c>
      <c r="F15" s="249">
        <f t="shared" ref="F15" si="15">SUM(F36,F57,F78,F99,F120,F141,F162,F183,F204,F225,F246,F267,F288,F309,F330,F351,F372,F393,F414,F435,F456,F477)</f>
        <v>63.767369170262668</v>
      </c>
      <c r="G15" s="299" t="str">
        <f>CONCATENATE("(",ROUND((F15/$H16)*100,1),")")</f>
        <v>(3.6)</v>
      </c>
      <c r="H15" s="249">
        <f t="shared" ref="H15" si="16">SUM(H36,H57,H78,H99,H120,H141,H162,H183,H204,H225,H246,H267,H288,H309,H330,H351,H372,H393,H414,H435,H456,H477)</f>
        <v>840.13900876648177</v>
      </c>
      <c r="I15" s="299" t="str">
        <f>CONCATENATE("(",ROUND((H15/$H16)*100,1),")")</f>
        <v>(47)</v>
      </c>
      <c r="K15" s="249">
        <f t="shared" ref="K15:K16" si="17">B20-B15</f>
        <v>32.155264055131056</v>
      </c>
      <c r="L15" s="249">
        <f t="shared" ref="L15:L16" si="18">D20-D15</f>
        <v>5.995319379308512</v>
      </c>
      <c r="M15" s="249">
        <f t="shared" ref="M15:M16" si="19">F20-F15</f>
        <v>4.1256179862481446</v>
      </c>
      <c r="N15" s="249">
        <f t="shared" ref="N15:N16" si="20">SUM(K15:M15)</f>
        <v>42.276201420687713</v>
      </c>
    </row>
    <row r="16" spans="1:17" x14ac:dyDescent="0.2">
      <c r="A16" s="282" t="s">
        <v>363</v>
      </c>
      <c r="B16" s="249">
        <f t="shared" si="0"/>
        <v>1052.2351692149134</v>
      </c>
      <c r="C16" s="299" t="str">
        <f>CONCATENATE("(",ROUND((B16/$H16)*100,1),")")</f>
        <v>(58.8)</v>
      </c>
      <c r="D16" s="249">
        <f t="shared" ref="D16" si="21">SUM(D37,D58,D79,D100,D121,D142,D163,D184,D205,D226,D247,D268,D289,D310,D331,D352,D373,D394,D415,D436,D457,D478)</f>
        <v>518.7695723892972</v>
      </c>
      <c r="E16" s="299" t="str">
        <f>CONCATENATE("(",ROUND((D16/$H16)*100,1),")")</f>
        <v>(29)</v>
      </c>
      <c r="F16" s="249">
        <f t="shared" ref="F16" si="22">SUM(F37,F58,F79,F100,F121,F142,F163,F184,F205,F226,F247,F268,F289,F310,F331,F352,F373,F394,F415,F436,F457,F478)</f>
        <v>217.15925839578927</v>
      </c>
      <c r="G16" s="299" t="str">
        <f>CONCATENATE("(",ROUND((F16/$H16)*100,1),")")</f>
        <v>(12.1)</v>
      </c>
      <c r="H16" s="249">
        <f t="shared" ref="H16" si="23">SUM(H37,H58,H79,H100,H121,H142,H163,H184,H205,H226,H247,H268,H289,H310,H331,H352,H373,H394,H415,H436,H457,H478)</f>
        <v>1788.164</v>
      </c>
      <c r="I16" s="299" t="str">
        <f>CONCATENATE("(",ROUND((H16/$H16)*100,1),")")</f>
        <v>(100)</v>
      </c>
      <c r="K16" s="249">
        <f t="shared" si="17"/>
        <v>39.500204675415489</v>
      </c>
      <c r="L16" s="249">
        <f t="shared" si="18"/>
        <v>16.741498889453624</v>
      </c>
      <c r="M16" s="249">
        <f t="shared" si="19"/>
        <v>11.009296435130096</v>
      </c>
      <c r="N16" s="249">
        <f t="shared" si="20"/>
        <v>67.250999999999209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647.7187987313639</v>
      </c>
      <c r="C19" s="299" t="str">
        <f>CONCATENATE("(",ROUND((B19/$H21)*100,1),")")</f>
        <v>(34.9)</v>
      </c>
      <c r="D19" s="249">
        <f t="shared" ref="D19" si="24">SUM(D40,D61,D82,D103,D124,D145,D166,D187,D208,D229,D250,D271,D292,D313,D334,D355,D376,D397,D418,D439,D460,D481)</f>
        <v>165.00542340705735</v>
      </c>
      <c r="E19" s="299" t="str">
        <f>CONCATENATE("(",ROUND((D19/$H21)*100,1),")")</f>
        <v>(8.9)</v>
      </c>
      <c r="F19" s="249">
        <f t="shared" ref="F19" si="25">SUM(F40,F61,F82,F103,F124,F145,F166,F187,F208,F229,F250,F271,F292,F313,F334,F355,F376,F397,F418,F439,F460,F481)</f>
        <v>160.27556767440853</v>
      </c>
      <c r="G19" s="299" t="str">
        <f>CONCATENATE("(",ROUND((F19/$H21)*100,1),")")</f>
        <v>(8.6)</v>
      </c>
      <c r="H19" s="249">
        <f t="shared" ref="H19" si="26">SUM(H40,H61,H82,H103,H124,H145,H166,H187,H208,H229,H250,H271,H292,H313,H334,H355,H376,H397,H418,H439,H460,H481)</f>
        <v>972.99978981282959</v>
      </c>
      <c r="I19" s="299" t="str">
        <f>CONCATENATE("(",ROUND((H19/$H21)*100,1),")")</f>
        <v>(52.4)</v>
      </c>
      <c r="K19" s="249">
        <f>B19-B9</f>
        <v>21.404958439674601</v>
      </c>
      <c r="L19" s="249">
        <f>D19-D9</f>
        <v>16.517086909596145</v>
      </c>
      <c r="M19" s="249">
        <f>F19-F9</f>
        <v>10.161215907902516</v>
      </c>
      <c r="N19" s="249">
        <f>SUM(K19:M19)</f>
        <v>48.083261257173262</v>
      </c>
    </row>
    <row r="20" spans="1:14" x14ac:dyDescent="0.2">
      <c r="A20" s="282" t="s">
        <v>365</v>
      </c>
      <c r="B20" s="249">
        <f t="shared" si="0"/>
        <v>444.01657515896511</v>
      </c>
      <c r="C20" s="299" t="str">
        <f>CONCATENATE("(",ROUND((B20/$H21)*100,1),")")</f>
        <v>(23.9)</v>
      </c>
      <c r="D20" s="249">
        <f t="shared" ref="D20" si="27">SUM(D41,D62,D83,D104,D125,D146,D167,D188,D209,D230,D251,D272,D293,D314,D335,D356,D377,D398,D419,D440,D461,D482)</f>
        <v>370.5056478716935</v>
      </c>
      <c r="E20" s="299" t="str">
        <f>CONCATENATE("(",ROUND((D20/$H21)*100,1),")")</f>
        <v>(20)</v>
      </c>
      <c r="F20" s="249">
        <f t="shared" ref="F20" si="28">SUM(F41,F62,F83,F104,F125,F146,F167,F188,F209,F230,F251,F272,F293,F314,F335,F356,F377,F398,F419,F440,F461,F482)</f>
        <v>67.892987156510813</v>
      </c>
      <c r="G20" s="299" t="str">
        <f>CONCATENATE("(",ROUND((F20/$H21)*100,1),")")</f>
        <v>(3.7)</v>
      </c>
      <c r="H20" s="249">
        <f t="shared" ref="H20" si="29">SUM(H41,H62,H83,H104,H125,H146,H167,H188,H209,H230,H251,H272,H293,H314,H335,H356,H377,H398,H419,H440,H461,H482)</f>
        <v>882.41521018716946</v>
      </c>
      <c r="I20" s="299" t="str">
        <f>CONCATENATE("(",ROUND((H20/$H21)*100,1),")")</f>
        <v>(47.6)</v>
      </c>
      <c r="K20" s="249">
        <f t="shared" ref="K20:K21" si="30">B20-B10</f>
        <v>51.685580655192211</v>
      </c>
      <c r="L20" s="249">
        <f t="shared" ref="L20:L21" si="31">D20-D10</f>
        <v>11.116411832181484</v>
      </c>
      <c r="M20" s="249">
        <f t="shared" ref="M20:M21" si="32">F20-F10</f>
        <v>5.5647462554527465</v>
      </c>
      <c r="N20" s="249">
        <f t="shared" ref="N20:N21" si="33">SUM(K20:M20)</f>
        <v>68.366738742826442</v>
      </c>
    </row>
    <row r="21" spans="1:14" x14ac:dyDescent="0.2">
      <c r="A21" s="282" t="s">
        <v>363</v>
      </c>
      <c r="B21" s="249">
        <f t="shared" si="0"/>
        <v>1091.7353738903289</v>
      </c>
      <c r="C21" s="299" t="str">
        <f>CONCATENATE("(",ROUND((B21/$H21)*100,1),")")</f>
        <v>(58.8)</v>
      </c>
      <c r="D21" s="249">
        <f t="shared" ref="D21" si="34">SUM(D42,D63,D84,D105,D126,D147,D168,D189,D210,D231,D252,D273,D294,D315,D336,D357,D378,D399,D420,D441,D462,D483)</f>
        <v>535.51107127875082</v>
      </c>
      <c r="E21" s="299" t="str">
        <f>CONCATENATE("(",ROUND((D21/$H21)*100,1),")")</f>
        <v>(28.9)</v>
      </c>
      <c r="F21" s="249">
        <f>SUM(F42,F63,F84,F105,F126,F147,F168,F189,F210,F231,F252,F273,F294,F315,F336,F357,F378,F399,F420,F441,F462,F483)</f>
        <v>228.16855483091936</v>
      </c>
      <c r="G21" s="299" t="str">
        <f>CONCATENATE("(",ROUND((F21/$H21)*100,1),")")</f>
        <v>(12.3)</v>
      </c>
      <c r="H21" s="249">
        <f t="shared" ref="H21" si="35">SUM(H42,H63,H84,H105,H126,H147,H168,H189,H210,H231,H252,H273,H294,H315,H336,H357,H378,H399,H420,H441,H462,H483)</f>
        <v>1855.4149999999991</v>
      </c>
      <c r="I21" s="299" t="str">
        <f>CONCATENATE("(",ROUND((H21/$H21)*100,1),")")</f>
        <v>(100)</v>
      </c>
      <c r="K21" s="249">
        <f t="shared" si="30"/>
        <v>73.090539094866585</v>
      </c>
      <c r="L21" s="249">
        <f t="shared" si="31"/>
        <v>27.633498741777657</v>
      </c>
      <c r="M21" s="249">
        <f t="shared" si="32"/>
        <v>15.725962163355319</v>
      </c>
      <c r="N21" s="249">
        <f t="shared" si="33"/>
        <v>116.44999999999956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1.9801883325575531</v>
      </c>
      <c r="C30" s="299" t="str">
        <f>CONCATENATE("(",ROUND((B30/$H32)*100,1),")")</f>
        <v>(32.5)</v>
      </c>
      <c r="D30" s="302">
        <f>'Ind T6'!M9</f>
        <v>5.011438871127076E-2</v>
      </c>
      <c r="E30" s="299" t="str">
        <f>CONCATENATE("(",ROUND((D30/$H32)*100,1),")")</f>
        <v>(0.8)</v>
      </c>
      <c r="F30" s="302">
        <f>'Ind T6'!N9</f>
        <v>2.0595137820065803</v>
      </c>
      <c r="G30" s="299" t="str">
        <f>CONCATENATE("(",ROUND((F30/$H32)*100,1),")")</f>
        <v>(33.8)</v>
      </c>
      <c r="H30" s="302">
        <f>SUM(B30,D30,F30)</f>
        <v>4.0898165032754044</v>
      </c>
      <c r="I30" s="299" t="str">
        <f>CONCATENATE("(",ROUND((H30/$H32)*100,1),")")</f>
        <v>(67.1)</v>
      </c>
      <c r="K30" s="302">
        <f>B35-B30</f>
        <v>0.19014139312945666</v>
      </c>
      <c r="L30" s="302">
        <f>D35-D30</f>
        <v>3.4370837285708153E-3</v>
      </c>
      <c r="M30" s="302">
        <f>F35-F30</f>
        <v>5.8623645544259251E-2</v>
      </c>
      <c r="N30" s="302">
        <f>SUM(K30:M30)</f>
        <v>0.25220212240228673</v>
      </c>
    </row>
    <row r="31" spans="1:14" x14ac:dyDescent="0.2">
      <c r="A31" s="282" t="s">
        <v>365</v>
      </c>
      <c r="B31" s="302">
        <f>'Ind T6'!L8</f>
        <v>1.1204719743344751</v>
      </c>
      <c r="C31" s="299" t="str">
        <f>CONCATENATE("(",ROUND((B31/$H32)*100,1),")")</f>
        <v>(18.4)</v>
      </c>
      <c r="D31" s="302">
        <f>'Ind T6'!M8</f>
        <v>5.4134259464020881E-2</v>
      </c>
      <c r="E31" s="299" t="str">
        <f>CONCATENATE("(",ROUND((D31/$H32)*100,1),")")</f>
        <v>(0.9)</v>
      </c>
      <c r="F31" s="302">
        <f>'Ind T6'!N8</f>
        <v>0.83157726292609546</v>
      </c>
      <c r="G31" s="299" t="str">
        <f>CONCATENATE("(",ROUND((F31/$H32)*100,1),")")</f>
        <v>(13.6)</v>
      </c>
      <c r="H31" s="302">
        <f t="shared" ref="H31" si="36">SUM(B31,D31,F31)</f>
        <v>2.0061834967245913</v>
      </c>
      <c r="I31" s="299" t="str">
        <f>CONCATENATE("(",ROUND((H31/$H32)*100,1),")")</f>
        <v>(32.9)</v>
      </c>
      <c r="K31" s="302">
        <f t="shared" ref="K31:K32" si="37">B36-B31</f>
        <v>6.7446475235860337E-2</v>
      </c>
      <c r="L31" s="302">
        <f t="shared" ref="L31:L32" si="38">D36-D31</f>
        <v>1.5918920608130396E-3</v>
      </c>
      <c r="M31" s="302">
        <f t="shared" ref="M31:M32" si="39">F36-F31</f>
        <v>6.275951030104765E-2</v>
      </c>
      <c r="N31" s="302">
        <f t="shared" ref="N31:N32" si="40">SUM(K31:M31)</f>
        <v>0.13179787759772102</v>
      </c>
    </row>
    <row r="32" spans="1:14" x14ac:dyDescent="0.2">
      <c r="A32" s="282" t="s">
        <v>363</v>
      </c>
      <c r="B32" s="302">
        <f>SUM(B30:B31)</f>
        <v>3.1006603068920282</v>
      </c>
      <c r="C32" s="299" t="str">
        <f>CONCATENATE("(",ROUND((B32/$H32)*100,1),")")</f>
        <v>(50.9)</v>
      </c>
      <c r="D32" s="302">
        <f>SUM(D30:D31)</f>
        <v>0.10424864817529164</v>
      </c>
      <c r="E32" s="299" t="str">
        <f>CONCATENATE("(",ROUND((D32/$H32)*100,1),")")</f>
        <v>(1.7)</v>
      </c>
      <c r="F32" s="302">
        <f>SUM(F30:F31)</f>
        <v>2.8910910449326757</v>
      </c>
      <c r="G32" s="299" t="str">
        <f>CONCATENATE("(",ROUND((F32/$H32)*100,1),")")</f>
        <v>(47.4)</v>
      </c>
      <c r="H32" s="302">
        <f>SUM(H30:H31)</f>
        <v>6.0959999999999956</v>
      </c>
      <c r="I32" s="299" t="str">
        <f>CONCATENATE("(",ROUND((H32/$H32)*100,1),")")</f>
        <v>(100)</v>
      </c>
      <c r="K32" s="302">
        <f t="shared" si="37"/>
        <v>0.257587868365317</v>
      </c>
      <c r="L32" s="302">
        <f t="shared" si="38"/>
        <v>5.0289757893838549E-3</v>
      </c>
      <c r="M32" s="302">
        <f t="shared" si="39"/>
        <v>0.12138315584530712</v>
      </c>
      <c r="N32" s="302">
        <f t="shared" si="40"/>
        <v>0.384000000000008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2.1703297256870098</v>
      </c>
      <c r="C35" s="299" t="str">
        <f>CONCATENATE("(",ROUND((B35/$H37)*100,1),")")</f>
        <v>(33.5)</v>
      </c>
      <c r="D35" s="302">
        <f>'Ind T6'!R9</f>
        <v>5.3551472439841576E-2</v>
      </c>
      <c r="E35" s="299" t="str">
        <f>CONCATENATE("(",ROUND((D35/$H37)*100,1),")")</f>
        <v>(0.8)</v>
      </c>
      <c r="F35" s="302">
        <f>'Ind T6'!S9</f>
        <v>2.1181374275508396</v>
      </c>
      <c r="G35" s="299" t="str">
        <f>CONCATENATE("(",ROUND((F35/$H37)*100,1),")")</f>
        <v>(32.7)</v>
      </c>
      <c r="H35" s="302">
        <f>SUM(B35,D35,F35)</f>
        <v>4.3420186256776905</v>
      </c>
      <c r="I35" s="299" t="str">
        <f>CONCATENATE("(",ROUND((H35/$H37)*100,1),")")</f>
        <v>(67)</v>
      </c>
      <c r="K35" s="302">
        <f>B40-B35</f>
        <v>0.16954103803607579</v>
      </c>
      <c r="L35" s="302">
        <f>D40-D35</f>
        <v>1.6748414643219522E-5</v>
      </c>
      <c r="M35" s="302">
        <f>F40-F35</f>
        <v>-0.16847172447265568</v>
      </c>
      <c r="N35" s="302">
        <f>SUM(K35:M35)</f>
        <v>1.0860619780633241E-3</v>
      </c>
    </row>
    <row r="36" spans="1:14" x14ac:dyDescent="0.2">
      <c r="A36" s="282" t="s">
        <v>365</v>
      </c>
      <c r="B36" s="302">
        <f>'Ind T6'!Q8</f>
        <v>1.1879184495703354</v>
      </c>
      <c r="C36" s="299" t="str">
        <f>CONCATENATE("(",ROUND((B36/$H37)*100,1),")")</f>
        <v>(18.3)</v>
      </c>
      <c r="D36" s="302">
        <f>'Ind T6'!R8</f>
        <v>5.5726151524833921E-2</v>
      </c>
      <c r="E36" s="299" t="str">
        <f>CONCATENATE("(",ROUND((D36/$H37)*100,1),")")</f>
        <v>(0.9)</v>
      </c>
      <c r="F36" s="302">
        <f>'Ind T6'!S8</f>
        <v>0.89433677322714311</v>
      </c>
      <c r="G36" s="299" t="str">
        <f>CONCATENATE("(",ROUND((F36/$H37)*100,1),")")</f>
        <v>(13.8)</v>
      </c>
      <c r="H36" s="302">
        <f t="shared" ref="H36" si="41">SUM(B36,D36,F36)</f>
        <v>2.1379813743223126</v>
      </c>
      <c r="I36" s="299" t="str">
        <f>CONCATENATE("(",ROUND((H36/$H37)*100,1),")")</f>
        <v>(33)</v>
      </c>
      <c r="K36" s="302">
        <f t="shared" ref="K36:K37" si="42">B41-B36</f>
        <v>-7.5141514313896707E-3</v>
      </c>
      <c r="L36" s="302">
        <f t="shared" ref="L36:L37" si="43">D41-D36</f>
        <v>-4.3332898917345167E-3</v>
      </c>
      <c r="M36" s="302">
        <f t="shared" ref="M36:M37" si="44">F41-F36</f>
        <v>2.1761379345052956E-2</v>
      </c>
      <c r="N36" s="302">
        <f t="shared" ref="N36:N37" si="45">SUM(K36:M36)</f>
        <v>9.9139380219287684E-3</v>
      </c>
    </row>
    <row r="37" spans="1:14" x14ac:dyDescent="0.2">
      <c r="A37" s="282" t="s">
        <v>363</v>
      </c>
      <c r="B37" s="302">
        <f>SUM(B35:B36)</f>
        <v>3.3582481752573452</v>
      </c>
      <c r="C37" s="299" t="str">
        <f>CONCATENATE("(",ROUND((B37/$H37)*100,1),")")</f>
        <v>(51.8)</v>
      </c>
      <c r="D37" s="302">
        <f>SUM(D35:D36)</f>
        <v>0.1092776239646755</v>
      </c>
      <c r="E37" s="299" t="str">
        <f>CONCATENATE("(",ROUND((D37/$H37)*100,1),")")</f>
        <v>(1.7)</v>
      </c>
      <c r="F37" s="302">
        <f>SUM(F35:F36)</f>
        <v>3.0124742007779828</v>
      </c>
      <c r="G37" s="299" t="str">
        <f>CONCATENATE("(",ROUND((F37/$H37)*100,1),")")</f>
        <v>(46.5)</v>
      </c>
      <c r="H37" s="302">
        <f>SUM(H35:H36)</f>
        <v>6.4800000000000031</v>
      </c>
      <c r="I37" s="299" t="str">
        <f>CONCATENATE("(",ROUND((H37/$H37)*100,1),")")</f>
        <v>(100)</v>
      </c>
      <c r="K37" s="302">
        <f t="shared" si="42"/>
        <v>0.16202688660468612</v>
      </c>
      <c r="L37" s="302">
        <f t="shared" si="43"/>
        <v>-4.3165414770912902E-3</v>
      </c>
      <c r="M37" s="302">
        <f t="shared" si="44"/>
        <v>-0.14671034512760261</v>
      </c>
      <c r="N37" s="302">
        <f t="shared" si="45"/>
        <v>1.099999999999221E-2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2.3398707637230856</v>
      </c>
      <c r="C40" s="299" t="str">
        <f>CONCATENATE("(",ROUND((B40/$H42)*100,1),")")</f>
        <v>(36)</v>
      </c>
      <c r="D40" s="302">
        <f>'Ind T6'!W9</f>
        <v>5.3568220854484795E-2</v>
      </c>
      <c r="E40" s="299" t="str">
        <f>CONCATENATE("(",ROUND((D40/$H42)*100,1),")")</f>
        <v>(0.8)</v>
      </c>
      <c r="F40" s="302">
        <f>'Ind T6'!X9</f>
        <v>1.9496657030781839</v>
      </c>
      <c r="G40" s="299" t="str">
        <f>CONCATENATE("(",ROUND((F40/$H42)*100,1),")")</f>
        <v>(30)</v>
      </c>
      <c r="H40" s="302">
        <f>SUM(B40,D40,F40)</f>
        <v>4.343104687655754</v>
      </c>
      <c r="I40" s="299" t="str">
        <f>CONCATENATE("(",ROUND((H40/$H42)*100,1),")")</f>
        <v>(66.9)</v>
      </c>
      <c r="K40" s="302">
        <f>B40-B30</f>
        <v>0.35968243116553245</v>
      </c>
      <c r="L40" s="302">
        <f>D40-D30</f>
        <v>3.4538321432140348E-3</v>
      </c>
      <c r="M40" s="302">
        <f>F40-F30</f>
        <v>-0.10984807892839643</v>
      </c>
      <c r="N40" s="302">
        <f>SUM(K40:M40)</f>
        <v>0.25328818438035006</v>
      </c>
    </row>
    <row r="41" spans="1:14" x14ac:dyDescent="0.2">
      <c r="A41" s="282" t="s">
        <v>365</v>
      </c>
      <c r="B41" s="302">
        <f>'Ind T6'!V8</f>
        <v>1.1804042981389458</v>
      </c>
      <c r="C41" s="299" t="str">
        <f>CONCATENATE("(",ROUND((B41/$H42)*100,1),")")</f>
        <v>(18.2)</v>
      </c>
      <c r="D41" s="302">
        <f>'Ind T6'!W8</f>
        <v>5.1392861633099404E-2</v>
      </c>
      <c r="E41" s="299" t="str">
        <f>CONCATENATE("(",ROUND((D41/$H42)*100,1),")")</f>
        <v>(0.8)</v>
      </c>
      <c r="F41" s="302">
        <f>'Ind T6'!X8</f>
        <v>0.91609815257219607</v>
      </c>
      <c r="G41" s="299" t="str">
        <f>CONCATENATE("(",ROUND((F41/$H42)*100,1),")")</f>
        <v>(14.1)</v>
      </c>
      <c r="H41" s="302">
        <f t="shared" ref="H41" si="46">SUM(B41,D41,F41)</f>
        <v>2.1478953123442412</v>
      </c>
      <c r="I41" s="299" t="str">
        <f>CONCATENATE("(",ROUND((H41/$H42)*100,1),")")</f>
        <v>(33.1)</v>
      </c>
      <c r="K41" s="302">
        <f t="shared" ref="K41:K42" si="47">B41-B31</f>
        <v>5.9932323804470666E-2</v>
      </c>
      <c r="L41" s="302">
        <f t="shared" ref="L41:L42" si="48">D41-D31</f>
        <v>-2.741397830921477E-3</v>
      </c>
      <c r="M41" s="302">
        <f t="shared" ref="M41:M42" si="49">F41-F31</f>
        <v>8.4520889646100605E-2</v>
      </c>
      <c r="N41" s="302">
        <f t="shared" ref="N41:N42" si="50">SUM(K41:M41)</f>
        <v>0.14171181561964979</v>
      </c>
    </row>
    <row r="42" spans="1:14" x14ac:dyDescent="0.2">
      <c r="A42" s="282" t="s">
        <v>363</v>
      </c>
      <c r="B42" s="302">
        <f>SUM(B40:B41)</f>
        <v>3.5202750618620313</v>
      </c>
      <c r="C42" s="299" t="str">
        <f>CONCATENATE("(",ROUND((B42/$H42)*100,1),")")</f>
        <v>(54.2)</v>
      </c>
      <c r="D42" s="302">
        <f>SUM(D40:D41)</f>
        <v>0.10496108248758421</v>
      </c>
      <c r="E42" s="299" t="str">
        <f>CONCATENATE("(",ROUND((D42/$H42)*100,1),")")</f>
        <v>(1.6)</v>
      </c>
      <c r="F42" s="302">
        <f>SUM(F40:F41)</f>
        <v>2.8657638556503802</v>
      </c>
      <c r="G42" s="299" t="str">
        <f>CONCATENATE("(",ROUND((F42/$H42)*100,1),")")</f>
        <v>(44.1)</v>
      </c>
      <c r="H42" s="302">
        <f>SUM(H40:H41)</f>
        <v>6.4909999999999952</v>
      </c>
      <c r="I42" s="299" t="str">
        <f>CONCATENATE("(",ROUND((H42/$H42)*100,1),")")</f>
        <v>(100)</v>
      </c>
      <c r="K42" s="302">
        <f t="shared" si="47"/>
        <v>0.41961475497000311</v>
      </c>
      <c r="L42" s="302">
        <f t="shared" si="48"/>
        <v>7.1243431229256471E-4</v>
      </c>
      <c r="M42" s="302">
        <f t="shared" si="49"/>
        <v>-2.5327189282295492E-2</v>
      </c>
      <c r="N42" s="302">
        <f t="shared" si="50"/>
        <v>0.39500000000000018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0.77227638190783043</v>
      </c>
      <c r="C51" s="299" t="str">
        <f>CONCATENATE("(",ROUND((B51/$H53)*100,1),")")</f>
        <v>(82.2)</v>
      </c>
      <c r="D51" s="302">
        <f>'Ind T6'!M18</f>
        <v>1.2976130653333416E-2</v>
      </c>
      <c r="E51" s="299" t="str">
        <f>CONCATENATE("(",ROUND((D51/$H53)*100,1),")")</f>
        <v>(1.4)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0.7852525125611638</v>
      </c>
      <c r="I51" s="299" t="str">
        <f>CONCATENATE("(",ROUND((H51/$H53)*100,1),")")</f>
        <v>(83.6)</v>
      </c>
      <c r="K51" s="302">
        <f>B56-B51</f>
        <v>-0.20985938917729063</v>
      </c>
      <c r="L51" s="302">
        <f>D56-D51</f>
        <v>-3.4177181323861126E-3</v>
      </c>
      <c r="M51" s="302">
        <f>F56-F51</f>
        <v>0</v>
      </c>
      <c r="N51" s="302">
        <f>SUM(K51:M51)</f>
        <v>-0.21327710730967675</v>
      </c>
    </row>
    <row r="52" spans="1:14" x14ac:dyDescent="0.2">
      <c r="A52" s="282" t="s">
        <v>365</v>
      </c>
      <c r="B52" s="302">
        <f>'Ind T6'!L17</f>
        <v>0.13330025125784276</v>
      </c>
      <c r="C52" s="299" t="str">
        <f>CONCATENATE("(",ROUND((B52/$H53)*100,1),")")</f>
        <v>(14.2)</v>
      </c>
      <c r="D52" s="302">
        <f>'Ind T6'!M17</f>
        <v>2.0447236180994824E-2</v>
      </c>
      <c r="E52" s="299" t="str">
        <f>CONCATENATE("(",ROUND((D52/$H53)*100,1),")")</f>
        <v>(2.2)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0.15374748743883759</v>
      </c>
      <c r="I52" s="299" t="str">
        <f>CONCATENATE("(",ROUND((H52/$H53)*100,1),")")</f>
        <v>(16.4)</v>
      </c>
      <c r="K52" s="302">
        <f t="shared" ref="K52:K53" si="52">B57-B52</f>
        <v>-3.6569116542930047E-2</v>
      </c>
      <c r="L52" s="302">
        <f t="shared" ref="L52:L53" si="53">D57-D52</f>
        <v>-5.1537761473958096E-3</v>
      </c>
      <c r="M52" s="302">
        <f t="shared" ref="M52:M53" si="54">F57-F52</f>
        <v>0</v>
      </c>
      <c r="N52" s="302">
        <f t="shared" ref="N52:N53" si="55">SUM(K52:M52)</f>
        <v>-4.1722892690325857E-2</v>
      </c>
    </row>
    <row r="53" spans="1:14" x14ac:dyDescent="0.2">
      <c r="A53" s="282" t="s">
        <v>363</v>
      </c>
      <c r="B53" s="302">
        <f>SUM(B51:B52)</f>
        <v>0.90557663316567316</v>
      </c>
      <c r="C53" s="299" t="str">
        <f>CONCATENATE("(",ROUND((B53/$H53)*100,1),")")</f>
        <v>(96.4)</v>
      </c>
      <c r="D53" s="302">
        <f>SUM(D51:D52)</f>
        <v>3.3423366834328241E-2</v>
      </c>
      <c r="E53" s="299" t="str">
        <f>CONCATENATE("(",ROUND((D53/$H53)*100,1),")")</f>
        <v>(3.6)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0.93900000000000139</v>
      </c>
      <c r="I53" s="299" t="str">
        <f>CONCATENATE("(",ROUND((H53/$H53)*100,1),")")</f>
        <v>(100)</v>
      </c>
      <c r="K53" s="302">
        <f t="shared" si="52"/>
        <v>-0.24642850572022068</v>
      </c>
      <c r="L53" s="302">
        <f t="shared" si="53"/>
        <v>-8.5714942797819257E-3</v>
      </c>
      <c r="M53" s="302">
        <f t="shared" si="54"/>
        <v>0</v>
      </c>
      <c r="N53" s="302">
        <f t="shared" si="55"/>
        <v>-0.25500000000000261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0.5624169927305398</v>
      </c>
      <c r="C56" s="299" t="str">
        <f>CONCATENATE("(",ROUND((B56/$H58)*100,1),")")</f>
        <v>(82.2)</v>
      </c>
      <c r="D56" s="302">
        <f>'Ind T6'!R18</f>
        <v>9.5584125209473032E-3</v>
      </c>
      <c r="E56" s="299" t="str">
        <f>CONCATENATE("(",ROUND((D56/$H58)*100,1),")")</f>
        <v>(1.4)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0.57197540525148716</v>
      </c>
      <c r="I56" s="299" t="str">
        <f>CONCATENATE("(",ROUND((H56/$H58)*100,1),")")</f>
        <v>(83.6)</v>
      </c>
      <c r="K56" s="302">
        <f>B61-B56</f>
        <v>-0.21636321996573454</v>
      </c>
      <c r="L56" s="302">
        <f>D61-D56</f>
        <v>-3.0016041948519685E-3</v>
      </c>
      <c r="M56" s="302">
        <f>F61-F56</f>
        <v>0</v>
      </c>
      <c r="N56" s="302">
        <f>SUM(K56:M56)</f>
        <v>-0.2193648241605865</v>
      </c>
    </row>
    <row r="57" spans="1:14" x14ac:dyDescent="0.2">
      <c r="A57" s="282" t="s">
        <v>365</v>
      </c>
      <c r="B57" s="302">
        <f>'Ind T6'!Q17</f>
        <v>9.6731134714912709E-2</v>
      </c>
      <c r="C57" s="299" t="str">
        <f>CONCATENATE("(",ROUND((B57/$H58)*100,1),")")</f>
        <v>(14.1)</v>
      </c>
      <c r="D57" s="302">
        <f>'Ind T6'!R17</f>
        <v>1.5293460033599014E-2</v>
      </c>
      <c r="E57" s="299" t="str">
        <f>CONCATENATE("(",ROUND((D57/$H58)*100,1),")")</f>
        <v>(2.2)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0.11202459474851173</v>
      </c>
      <c r="I57" s="299" t="str">
        <f>CONCATENATE("(",ROUND((H57/$H58)*100,1),")")</f>
        <v>(16.4)</v>
      </c>
      <c r="K57" s="302">
        <f t="shared" ref="K57:K58" si="57">B62-B57</f>
        <v>-3.9176928295004174E-2</v>
      </c>
      <c r="L57" s="302">
        <f t="shared" ref="L57:L58" si="58">D62-D57</f>
        <v>-5.4582475444083667E-3</v>
      </c>
      <c r="M57" s="302">
        <f t="shared" ref="M57:M58" si="59">F62-F57</f>
        <v>0</v>
      </c>
      <c r="N57" s="302">
        <f t="shared" ref="N57:N58" si="60">SUM(K57:M57)</f>
        <v>-4.4635175839412539E-2</v>
      </c>
    </row>
    <row r="58" spans="1:14" x14ac:dyDescent="0.2">
      <c r="A58" s="282" t="s">
        <v>363</v>
      </c>
      <c r="B58" s="302">
        <f>SUM(B56:B57)</f>
        <v>0.65914812744545248</v>
      </c>
      <c r="C58" s="299" t="str">
        <f>CONCATENATE("(",ROUND((B58/$H58)*100,1),")")</f>
        <v>(96.4)</v>
      </c>
      <c r="D58" s="302">
        <f>SUM(D56:D57)</f>
        <v>2.4851872554546316E-2</v>
      </c>
      <c r="E58" s="299" t="str">
        <f>CONCATENATE("(",ROUND((D58/$H58)*100,1),")")</f>
        <v>(3.6)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0.68399999999999883</v>
      </c>
      <c r="I58" s="299" t="str">
        <f>CONCATENATE("(",ROUND((H58/$H58)*100,1),")")</f>
        <v>(100)</v>
      </c>
      <c r="K58" s="302">
        <f t="shared" si="57"/>
        <v>-0.25554014826073868</v>
      </c>
      <c r="L58" s="302">
        <f t="shared" si="58"/>
        <v>-8.4598517392603344E-3</v>
      </c>
      <c r="M58" s="302">
        <f t="shared" si="59"/>
        <v>0</v>
      </c>
      <c r="N58" s="302">
        <f t="shared" si="60"/>
        <v>-0.26399999999999901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0.34605377276480526</v>
      </c>
      <c r="C61" s="299" t="str">
        <f>CONCATENATE("(",ROUND((B61/$H63)*100,1),")")</f>
        <v>(82.4)</v>
      </c>
      <c r="D61" s="302">
        <f>'Ind T6'!W18</f>
        <v>6.5568083260953347E-3</v>
      </c>
      <c r="E61" s="299" t="str">
        <f>CONCATENATE("(",ROUND((D61/$H63)*100,1),")")</f>
        <v>(1.6)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0.3526105810909006</v>
      </c>
      <c r="I61" s="299" t="str">
        <f>CONCATENATE("(",ROUND((H61/$H63)*100,1),")")</f>
        <v>(84)</v>
      </c>
      <c r="K61" s="302">
        <f>B61-B51</f>
        <v>-0.42622260914302518</v>
      </c>
      <c r="L61" s="302">
        <f>D61-D51</f>
        <v>-6.4193223272380811E-3</v>
      </c>
      <c r="M61" s="302">
        <f>F61-F51</f>
        <v>0</v>
      </c>
      <c r="N61" s="302">
        <f>SUM(K61:M61)</f>
        <v>-0.43264193147026325</v>
      </c>
    </row>
    <row r="62" spans="1:14" x14ac:dyDescent="0.2">
      <c r="A62" s="282" t="s">
        <v>365</v>
      </c>
      <c r="B62" s="302">
        <f>'Ind T6'!V17</f>
        <v>5.7554206419908535E-2</v>
      </c>
      <c r="C62" s="299" t="str">
        <f>CONCATENATE("(",ROUND((B62/$H63)*100,1),")")</f>
        <v>(13.7)</v>
      </c>
      <c r="D62" s="302">
        <f>'Ind T6'!W17</f>
        <v>9.8352124891906475E-3</v>
      </c>
      <c r="E62" s="299" t="str">
        <f>CONCATENATE("(",ROUND((D62/$H63)*100,1),")")</f>
        <v>(2.3)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6.7389418909099177E-2</v>
      </c>
      <c r="I62" s="299" t="str">
        <f>CONCATENATE("(",ROUND((H62/$H63)*100,1),")")</f>
        <v>(16)</v>
      </c>
      <c r="K62" s="302">
        <f t="shared" ref="K62:K63" si="62">B62-B52</f>
        <v>-7.574604483793422E-2</v>
      </c>
      <c r="L62" s="302">
        <f t="shared" ref="L62:L63" si="63">D62-D52</f>
        <v>-1.0612023691804176E-2</v>
      </c>
      <c r="M62" s="302">
        <f t="shared" ref="M62:M63" si="64">F62-F52</f>
        <v>0</v>
      </c>
      <c r="N62" s="302">
        <f t="shared" ref="N62:N63" si="65">SUM(K62:M62)</f>
        <v>-8.6358068529738402E-2</v>
      </c>
    </row>
    <row r="63" spans="1:14" x14ac:dyDescent="0.2">
      <c r="A63" s="282" t="s">
        <v>363</v>
      </c>
      <c r="B63" s="302">
        <f>SUM(B61:B62)</f>
        <v>0.40360797918471381</v>
      </c>
      <c r="C63" s="299" t="str">
        <f>CONCATENATE("(",ROUND((B63/$H63)*100,1),")")</f>
        <v>(96.1)</v>
      </c>
      <c r="D63" s="302">
        <f>SUM(D61:D62)</f>
        <v>1.6392020815285981E-2</v>
      </c>
      <c r="E63" s="299" t="str">
        <f>CONCATENATE("(",ROUND((D63/$H63)*100,1),")")</f>
        <v>(3.9)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0.41999999999999976</v>
      </c>
      <c r="I63" s="299" t="str">
        <f>CONCATENATE("(",ROUND((H63/$H63)*100,1),")")</f>
        <v>(100)</v>
      </c>
      <c r="K63" s="302">
        <f t="shared" si="62"/>
        <v>-0.50196865398095936</v>
      </c>
      <c r="L63" s="302">
        <f t="shared" si="63"/>
        <v>-1.703134601904226E-2</v>
      </c>
      <c r="M63" s="302">
        <f t="shared" si="64"/>
        <v>0</v>
      </c>
      <c r="N63" s="302">
        <f t="shared" si="65"/>
        <v>-0.51900000000000157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7.8467918837958406</v>
      </c>
      <c r="C72" s="299" t="str">
        <f>CONCATENATE("(",ROUND((B72/$H74)*100,1),")")</f>
        <v>(59.2)</v>
      </c>
      <c r="D72" s="302">
        <f>'Ind T6'!M27</f>
        <v>0.73255855829465988</v>
      </c>
      <c r="E72" s="299" t="str">
        <f>CONCATENATE("(",ROUND((D72/$H74)*100,1),")")</f>
        <v>(5.5)</v>
      </c>
      <c r="F72" s="302">
        <f>'Ind T6'!N27</f>
        <v>0.13534300521382703</v>
      </c>
      <c r="G72" s="299" t="str">
        <f>CONCATENATE("(",ROUND((F72/$H74)*100,1),")")</f>
        <v>(1)</v>
      </c>
      <c r="H72" s="302">
        <f>SUM(B72,D72,F72)</f>
        <v>8.7146934473043274</v>
      </c>
      <c r="I72" s="299" t="str">
        <f>CONCATENATE("(",ROUND((H72/$H74)*100,1),")")</f>
        <v>(65.8)</v>
      </c>
      <c r="K72" s="302">
        <f>B77-B72</f>
        <v>-5.4682111154424007E-2</v>
      </c>
      <c r="L72" s="302">
        <f>D77-D72</f>
        <v>3.1089597757677501E-3</v>
      </c>
      <c r="M72" s="302">
        <f>F77-F72</f>
        <v>1.4082501175295692E-3</v>
      </c>
      <c r="N72" s="302">
        <f>SUM(K72:M72)</f>
        <v>-5.0164901261126688E-2</v>
      </c>
    </row>
    <row r="73" spans="1:14" x14ac:dyDescent="0.2">
      <c r="A73" s="282" t="s">
        <v>365</v>
      </c>
      <c r="B73" s="302">
        <f>'Ind T6'!L26</f>
        <v>3.462686800960268</v>
      </c>
      <c r="C73" s="299" t="str">
        <f>CONCATENATE("(",ROUND((B73/$H74)*100,1),")")</f>
        <v>(26.1)</v>
      </c>
      <c r="D73" s="302">
        <f>'Ind T6'!M26</f>
        <v>0.85083826201062451</v>
      </c>
      <c r="E73" s="299" t="str">
        <f>CONCATENATE("(",ROUND((D73/$H74)*100,1),")")</f>
        <v>(6.4)</v>
      </c>
      <c r="F73" s="302">
        <f>'Ind T6'!N26</f>
        <v>0.21678148972477965</v>
      </c>
      <c r="G73" s="299" t="str">
        <f>CONCATENATE("(",ROUND((F73/$H74)*100,1),")")</f>
        <v>(1.6)</v>
      </c>
      <c r="H73" s="302">
        <f t="shared" ref="H73" si="66">SUM(B73,D73,F73)</f>
        <v>4.5303065526956727</v>
      </c>
      <c r="I73" s="299" t="str">
        <f>CONCATENATE("(",ROUND((H73/$H74)*100,1),")")</f>
        <v>(34.2)</v>
      </c>
      <c r="K73" s="302">
        <f t="shared" ref="K73:K74" si="67">B78-B73</f>
        <v>0.14359488720322533</v>
      </c>
      <c r="L73" s="302">
        <f t="shared" ref="L73:L74" si="68">D78-D73</f>
        <v>1.8232478968105426E-3</v>
      </c>
      <c r="M73" s="302">
        <f t="shared" ref="M73:M74" si="69">F78-F73</f>
        <v>6.7467661611080032E-3</v>
      </c>
      <c r="N73" s="302">
        <f t="shared" ref="N73:N74" si="70">SUM(K73:M73)</f>
        <v>0.15216490126114388</v>
      </c>
    </row>
    <row r="74" spans="1:14" x14ac:dyDescent="0.2">
      <c r="A74" s="282" t="s">
        <v>363</v>
      </c>
      <c r="B74" s="302">
        <f>SUM(B72:B73)</f>
        <v>11.309478684756108</v>
      </c>
      <c r="C74" s="299" t="str">
        <f>CONCATENATE("(",ROUND((B74/$H74)*100,1),")")</f>
        <v>(85.4)</v>
      </c>
      <c r="D74" s="302">
        <f>SUM(D72:D73)</f>
        <v>1.5833968203052844</v>
      </c>
      <c r="E74" s="299" t="str">
        <f>CONCATENATE("(",ROUND((D74/$H74)*100,1),")")</f>
        <v>(12)</v>
      </c>
      <c r="F74" s="302">
        <f>SUM(F72:F73)</f>
        <v>0.35212449493860665</v>
      </c>
      <c r="G74" s="299" t="str">
        <f>CONCATENATE("(",ROUND((F74/$H74)*100,1),")")</f>
        <v>(2.7)</v>
      </c>
      <c r="H74" s="302">
        <f>SUM(H72:H73)</f>
        <v>13.245000000000001</v>
      </c>
      <c r="I74" s="299" t="str">
        <f>CONCATENATE("(",ROUND((H74/$H74)*100,1),")")</f>
        <v>(100)</v>
      </c>
      <c r="K74" s="302">
        <f t="shared" si="67"/>
        <v>8.8912776048800879E-2</v>
      </c>
      <c r="L74" s="302">
        <f t="shared" si="68"/>
        <v>4.9322076725781816E-3</v>
      </c>
      <c r="M74" s="302">
        <f t="shared" si="69"/>
        <v>8.1550162786375724E-3</v>
      </c>
      <c r="N74" s="302">
        <f t="shared" si="70"/>
        <v>0.10200000000001663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7.7921097726414166</v>
      </c>
      <c r="C77" s="299" t="str">
        <f>CONCATENATE("(",ROUND((B77/$H79)*100,1),")")</f>
        <v>(58.4)</v>
      </c>
      <c r="D77" s="302">
        <f>'Ind T6'!R27</f>
        <v>0.73566751807042763</v>
      </c>
      <c r="E77" s="299" t="str">
        <f>CONCATENATE("(",ROUND((D77/$H79)*100,1),")")</f>
        <v>(5.5)</v>
      </c>
      <c r="F77" s="302">
        <f>'Ind T6'!S27</f>
        <v>0.1367512553313566</v>
      </c>
      <c r="G77" s="299" t="str">
        <f>CONCATENATE("(",ROUND((F77/$H79)*100,1),")")</f>
        <v>(1)</v>
      </c>
      <c r="H77" s="302">
        <f>SUM(B77,D77,F77)</f>
        <v>8.6645285460432007</v>
      </c>
      <c r="I77" s="299" t="str">
        <f>CONCATENATE("(",ROUND((H77/$H79)*100,1),")")</f>
        <v>(64.9)</v>
      </c>
      <c r="K77" s="302">
        <f>B82-B77</f>
        <v>-0.42764669292411472</v>
      </c>
      <c r="L77" s="302">
        <f>D82-D77</f>
        <v>-2.5105685369542385E-2</v>
      </c>
      <c r="M77" s="302">
        <f>F82-F77</f>
        <v>2.3854638308679066E-4</v>
      </c>
      <c r="N77" s="302">
        <f>SUM(K77:M77)</f>
        <v>-0.45251383191057032</v>
      </c>
    </row>
    <row r="78" spans="1:14" x14ac:dyDescent="0.2">
      <c r="A78" s="282" t="s">
        <v>365</v>
      </c>
      <c r="B78" s="302">
        <f>'Ind T6'!Q26</f>
        <v>3.6062816881634934</v>
      </c>
      <c r="C78" s="299" t="str">
        <f>CONCATENATE("(",ROUND((B78/$H79)*100,1),")")</f>
        <v>(27)</v>
      </c>
      <c r="D78" s="302">
        <f>'Ind T6'!R26</f>
        <v>0.85266150990743506</v>
      </c>
      <c r="E78" s="299" t="str">
        <f>CONCATENATE("(",ROUND((D78/$H79)*100,1),")")</f>
        <v>(6.4)</v>
      </c>
      <c r="F78" s="302">
        <f>'Ind T6'!S26</f>
        <v>0.22352825588588765</v>
      </c>
      <c r="G78" s="299" t="str">
        <f>CONCATENATE("(",ROUND((F78/$H79)*100,1),")")</f>
        <v>(1.7)</v>
      </c>
      <c r="H78" s="302">
        <f t="shared" ref="H78" si="71">SUM(B78,D78,F78)</f>
        <v>4.6824714539568157</v>
      </c>
      <c r="I78" s="299" t="str">
        <f>CONCATENATE("(",ROUND((H78/$H79)*100,1),")")</f>
        <v>(35.1)</v>
      </c>
      <c r="K78" s="302">
        <f t="shared" ref="K78:K79" si="72">B83-B78</f>
        <v>0.11495119764351847</v>
      </c>
      <c r="L78" s="302">
        <f t="shared" ref="L78:L79" si="73">D83-D78</f>
        <v>-3.4991503601938034E-2</v>
      </c>
      <c r="M78" s="302">
        <f t="shared" ref="M78:M79" si="74">F83-F78</f>
        <v>1.5541378689344354E-3</v>
      </c>
      <c r="N78" s="302">
        <f t="shared" ref="N78:N79" si="75">SUM(K78:M78)</f>
        <v>8.1513831910514867E-2</v>
      </c>
    </row>
    <row r="79" spans="1:14" x14ac:dyDescent="0.2">
      <c r="A79" s="282" t="s">
        <v>363</v>
      </c>
      <c r="B79" s="302">
        <f>SUM(B77:B78)</f>
        <v>11.398391460804909</v>
      </c>
      <c r="C79" s="299" t="str">
        <f>CONCATENATE("(",ROUND((B79/$H79)*100,1),")")</f>
        <v>(85.4)</v>
      </c>
      <c r="D79" s="302">
        <f>SUM(D77:D78)</f>
        <v>1.5883290279778626</v>
      </c>
      <c r="E79" s="299" t="str">
        <f>CONCATENATE("(",ROUND((D79/$H79)*100,1),")")</f>
        <v>(11.9)</v>
      </c>
      <c r="F79" s="302">
        <f>SUM(F77:F78)</f>
        <v>0.36027951121724422</v>
      </c>
      <c r="G79" s="299" t="str">
        <f>CONCATENATE("(",ROUND((F79/$H79)*100,1),")")</f>
        <v>(2.7)</v>
      </c>
      <c r="H79" s="302">
        <f>SUM(H77:H78)</f>
        <v>13.347000000000016</v>
      </c>
      <c r="I79" s="299" t="str">
        <f>CONCATENATE("(",ROUND((H79/$H79)*100,1),")")</f>
        <v>(100)</v>
      </c>
      <c r="K79" s="302">
        <f t="shared" si="72"/>
        <v>-0.31269549528059493</v>
      </c>
      <c r="L79" s="302">
        <f t="shared" si="73"/>
        <v>-6.0097188971480309E-2</v>
      </c>
      <c r="M79" s="302">
        <f t="shared" si="74"/>
        <v>1.7926842520212816E-3</v>
      </c>
      <c r="N79" s="302">
        <f t="shared" si="75"/>
        <v>-0.37100000000005395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7.3644630797173019</v>
      </c>
      <c r="C82" s="299" t="str">
        <f>CONCATENATE("(",ROUND((B82/$H84)*100,1),")")</f>
        <v>(56.8)</v>
      </c>
      <c r="D82" s="302">
        <f>'Ind T6'!W27</f>
        <v>0.71056183270088524</v>
      </c>
      <c r="E82" s="299" t="str">
        <f>CONCATENATE("(",ROUND((D82/$H84)*100,1),")")</f>
        <v>(5.5)</v>
      </c>
      <c r="F82" s="302">
        <f>'Ind T6'!X27</f>
        <v>0.13698980171444339</v>
      </c>
      <c r="G82" s="299" t="str">
        <f>CONCATENATE("(",ROUND((F82/$H84)*100,1),")")</f>
        <v>(1.1)</v>
      </c>
      <c r="H82" s="302">
        <f>SUM(B82,D82,F82)</f>
        <v>8.2120147141326303</v>
      </c>
      <c r="I82" s="299" t="str">
        <f>CONCATENATE("(",ROUND((H82/$H84)*100,1),")")</f>
        <v>(63.3)</v>
      </c>
      <c r="K82" s="302">
        <f>B82-B72</f>
        <v>-0.48232880407853873</v>
      </c>
      <c r="L82" s="302">
        <f>D82-D72</f>
        <v>-2.1996725593774635E-2</v>
      </c>
      <c r="M82" s="302">
        <f>F82-F72</f>
        <v>1.6467965006163598E-3</v>
      </c>
      <c r="N82" s="302">
        <f>SUM(K82:M82)</f>
        <v>-0.50267873317169698</v>
      </c>
    </row>
    <row r="83" spans="1:14" x14ac:dyDescent="0.2">
      <c r="A83" s="282" t="s">
        <v>365</v>
      </c>
      <c r="B83" s="302">
        <f>'Ind T6'!V26</f>
        <v>3.7212328858070118</v>
      </c>
      <c r="C83" s="299" t="str">
        <f>CONCATENATE("(",ROUND((B83/$H84)*100,1),")")</f>
        <v>(28.7)</v>
      </c>
      <c r="D83" s="302">
        <f>'Ind T6'!W26</f>
        <v>0.81767000630549702</v>
      </c>
      <c r="E83" s="299" t="str">
        <f>CONCATENATE("(",ROUND((D83/$H84)*100,1),")")</f>
        <v>(6.3)</v>
      </c>
      <c r="F83" s="302">
        <f>'Ind T6'!X26</f>
        <v>0.22508239375482209</v>
      </c>
      <c r="G83" s="299" t="str">
        <f>CONCATENATE("(",ROUND((F83/$H84)*100,1),")")</f>
        <v>(1.7)</v>
      </c>
      <c r="H83" s="302">
        <f t="shared" ref="H83" si="76">SUM(B83,D83,F83)</f>
        <v>4.7639852858673306</v>
      </c>
      <c r="I83" s="299" t="str">
        <f>CONCATENATE("(",ROUND((H83/$H84)*100,1),")")</f>
        <v>(36.7)</v>
      </c>
      <c r="K83" s="302">
        <f t="shared" ref="K83:K84" si="77">B83-B73</f>
        <v>0.2585460848467438</v>
      </c>
      <c r="L83" s="302">
        <f t="shared" ref="L83:L84" si="78">D83-D73</f>
        <v>-3.3168255705127492E-2</v>
      </c>
      <c r="M83" s="302">
        <f t="shared" ref="M83:M84" si="79">F83-F73</f>
        <v>8.3009040300424386E-3</v>
      </c>
      <c r="N83" s="302">
        <f t="shared" ref="N83:N84" si="80">SUM(K83:M83)</f>
        <v>0.23367873317165874</v>
      </c>
    </row>
    <row r="84" spans="1:14" x14ac:dyDescent="0.2">
      <c r="A84" s="282" t="s">
        <v>363</v>
      </c>
      <c r="B84" s="302">
        <f>SUM(B82:B83)</f>
        <v>11.085695965524314</v>
      </c>
      <c r="C84" s="299" t="str">
        <f>CONCATENATE("(",ROUND((B84/$H84)*100,1),")")</f>
        <v>(85.4)</v>
      </c>
      <c r="D84" s="302">
        <f>SUM(D82:D83)</f>
        <v>1.5282318390063823</v>
      </c>
      <c r="E84" s="299" t="str">
        <f>CONCATENATE("(",ROUND((D84/$H84)*100,1),")")</f>
        <v>(11.8)</v>
      </c>
      <c r="F84" s="302">
        <f>SUM(F82:F83)</f>
        <v>0.3620721954692655</v>
      </c>
      <c r="G84" s="299" t="str">
        <f>CONCATENATE("(",ROUND((F84/$H84)*100,1),")")</f>
        <v>(2.8)</v>
      </c>
      <c r="H84" s="302">
        <f>SUM(H82:H83)</f>
        <v>12.97599999999996</v>
      </c>
      <c r="I84" s="299" t="str">
        <f>CONCATENATE("(",ROUND((H84/$H84)*100,1),")")</f>
        <v>(100)</v>
      </c>
      <c r="K84" s="302">
        <f t="shared" si="77"/>
        <v>-0.22378271923179405</v>
      </c>
      <c r="L84" s="302">
        <f t="shared" si="78"/>
        <v>-5.5164981298902127E-2</v>
      </c>
      <c r="M84" s="302">
        <f t="shared" si="79"/>
        <v>9.947700530658854E-3</v>
      </c>
      <c r="N84" s="302">
        <f t="shared" si="80"/>
        <v>-0.26900000000003732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14.459758671448483</v>
      </c>
      <c r="C93" s="299" t="str">
        <f>CONCATENATE("(",ROUND((B93/$H95)*100,1),")")</f>
        <v>(71.4)</v>
      </c>
      <c r="D93" s="302">
        <f>'Ind T6'!M36</f>
        <v>0.55191617424500072</v>
      </c>
      <c r="E93" s="299" t="str">
        <f>CONCATENATE("(",ROUND((D93/$H95)*100,1),")")</f>
        <v>(2.7)</v>
      </c>
      <c r="F93" s="302">
        <f>'Ind T6'!N36</f>
        <v>0.54345939415104227</v>
      </c>
      <c r="G93" s="299" t="str">
        <f>CONCATENATE("(",ROUND((F93/$H95)*100,1),")")</f>
        <v>(2.7)</v>
      </c>
      <c r="H93" s="302">
        <f>SUM(B93,D93,F93)</f>
        <v>15.555134239844527</v>
      </c>
      <c r="I93" s="299" t="str">
        <f>CONCATENATE("(",ROUND((H93/$H95)*100,1),")")</f>
        <v>(76.8)</v>
      </c>
      <c r="K93" s="302">
        <f>B98-B93</f>
        <v>1.1461791270371364</v>
      </c>
      <c r="L93" s="302">
        <f>D98-D93</f>
        <v>6.9830791915038937E-2</v>
      </c>
      <c r="M93" s="302">
        <f>F98-F93</f>
        <v>5.3826854438034144E-2</v>
      </c>
      <c r="N93" s="302">
        <f>SUM(K93:M93)</f>
        <v>1.2698367733902094</v>
      </c>
    </row>
    <row r="94" spans="1:14" x14ac:dyDescent="0.2">
      <c r="A94" s="282" t="s">
        <v>365</v>
      </c>
      <c r="B94" s="302">
        <f>'Ind T6'!L35</f>
        <v>3.5153499549594867</v>
      </c>
      <c r="C94" s="299" t="str">
        <f>CONCATENATE("(",ROUND((B94/$H95)*100,1),")")</f>
        <v>(17.3)</v>
      </c>
      <c r="D94" s="302">
        <f>'Ind T6'!M35</f>
        <v>0.90042453265462807</v>
      </c>
      <c r="E94" s="299" t="str">
        <f>CONCATENATE("(",ROUND((D94/$H95)*100,1),")")</f>
        <v>(4.4)</v>
      </c>
      <c r="F94" s="302">
        <f>'Ind T6'!N35</f>
        <v>0.29109127254132494</v>
      </c>
      <c r="G94" s="299" t="str">
        <f>CONCATENATE("(",ROUND((F94/$H95)*100,1),")")</f>
        <v>(1.4)</v>
      </c>
      <c r="H94" s="302">
        <f t="shared" ref="H94" si="81">SUM(B94,D94,F94)</f>
        <v>4.7068657601554404</v>
      </c>
      <c r="I94" s="299" t="str">
        <f>CONCATENATE("(",ROUND((H94/$H95)*100,1),")")</f>
        <v>(23.2)</v>
      </c>
      <c r="K94" s="302">
        <f t="shared" ref="K94:K95" si="82">B99-B94</f>
        <v>0.25604795141597014</v>
      </c>
      <c r="L94" s="302">
        <f t="shared" ref="L94:L95" si="83">D99-D94</f>
        <v>6.4217219552810234E-2</v>
      </c>
      <c r="M94" s="302">
        <f t="shared" ref="M94:M95" si="84">F99-F94</f>
        <v>2.6898055641048191E-2</v>
      </c>
      <c r="N94" s="302">
        <f t="shared" ref="N94:N95" si="85">SUM(K94:M94)</f>
        <v>0.34716322660982857</v>
      </c>
    </row>
    <row r="95" spans="1:14" x14ac:dyDescent="0.2">
      <c r="A95" s="282" t="s">
        <v>363</v>
      </c>
      <c r="B95" s="302">
        <f>SUM(B93:B94)</f>
        <v>17.97510862640797</v>
      </c>
      <c r="C95" s="299" t="str">
        <f>CONCATENATE("(",ROUND((B95/$H95)*100,1),")")</f>
        <v>(88.7)</v>
      </c>
      <c r="D95" s="302">
        <f>SUM(D93:D94)</f>
        <v>1.4523407068996288</v>
      </c>
      <c r="E95" s="299" t="str">
        <f>CONCATENATE("(",ROUND((D95/$H95)*100,1),")")</f>
        <v>(7.2)</v>
      </c>
      <c r="F95" s="302">
        <f>SUM(F93:F94)</f>
        <v>0.83455066669236722</v>
      </c>
      <c r="G95" s="299" t="str">
        <f>CONCATENATE("(",ROUND((F95/$H95)*100,1),")")</f>
        <v>(4.1)</v>
      </c>
      <c r="H95" s="302">
        <f>SUM(H93:H94)</f>
        <v>20.261999999999968</v>
      </c>
      <c r="I95" s="299" t="str">
        <f>CONCATENATE("(",ROUND((H95/$H95)*100,1),")")</f>
        <v>(100)</v>
      </c>
      <c r="K95" s="302">
        <f t="shared" si="82"/>
        <v>1.4022270784531052</v>
      </c>
      <c r="L95" s="302">
        <f t="shared" si="83"/>
        <v>0.13404801146784906</v>
      </c>
      <c r="M95" s="302">
        <f t="shared" si="84"/>
        <v>8.0724910079082335E-2</v>
      </c>
      <c r="N95" s="302">
        <f t="shared" si="85"/>
        <v>1.6170000000000366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15.60593779848562</v>
      </c>
      <c r="C98" s="299" t="str">
        <f>CONCATENATE("(",ROUND((B98/$H100)*100,1),")")</f>
        <v>(71.3)</v>
      </c>
      <c r="D98" s="302">
        <f>'Ind T6'!R36</f>
        <v>0.62174696616003966</v>
      </c>
      <c r="E98" s="299" t="str">
        <f>CONCATENATE("(",ROUND((D98/$H100)*100,1),")")</f>
        <v>(2.8)</v>
      </c>
      <c r="F98" s="302">
        <f>'Ind T6'!S36</f>
        <v>0.59728624858907642</v>
      </c>
      <c r="G98" s="299" t="str">
        <f>CONCATENATE("(",ROUND((F98/$H100)*100,1),")")</f>
        <v>(2.7)</v>
      </c>
      <c r="H98" s="302">
        <f>SUM(B98,D98,F98)</f>
        <v>16.824971013234734</v>
      </c>
      <c r="I98" s="299" t="str">
        <f>CONCATENATE("(",ROUND((H98/$H100)*100,1),")")</f>
        <v>(76.9)</v>
      </c>
      <c r="K98" s="302">
        <f>B103-B98</f>
        <v>-1.7751989993474329</v>
      </c>
      <c r="L98" s="302">
        <f>D103-D98</f>
        <v>-3.1749995224954808E-2</v>
      </c>
      <c r="M98" s="302">
        <f>F103-F98</f>
        <v>-4.5424297337040342E-2</v>
      </c>
      <c r="N98" s="302">
        <f>SUM(K98:M98)</f>
        <v>-1.8523732919094282</v>
      </c>
    </row>
    <row r="99" spans="1:14" x14ac:dyDescent="0.2">
      <c r="A99" s="282" t="s">
        <v>365</v>
      </c>
      <c r="B99" s="302">
        <f>'Ind T6'!Q35</f>
        <v>3.7713979063754568</v>
      </c>
      <c r="C99" s="299" t="str">
        <f>CONCATENATE("(",ROUND((B99/$H100)*100,1),")")</f>
        <v>(17.2)</v>
      </c>
      <c r="D99" s="302">
        <f>'Ind T6'!R35</f>
        <v>0.96464175220743831</v>
      </c>
      <c r="E99" s="299" t="str">
        <f>CONCATENATE("(",ROUND((D99/$H100)*100,1),")")</f>
        <v>(4.4)</v>
      </c>
      <c r="F99" s="302">
        <f>'Ind T6'!S35</f>
        <v>0.31798932818237313</v>
      </c>
      <c r="G99" s="299" t="str">
        <f>CONCATENATE("(",ROUND((F99/$H100)*100,1),")")</f>
        <v>(1.5)</v>
      </c>
      <c r="H99" s="302">
        <f t="shared" ref="H99" si="86">SUM(B99,D99,F99)</f>
        <v>5.0540289867652675</v>
      </c>
      <c r="I99" s="299" t="str">
        <f>CONCATENATE("(",ROUND((H99/$H100)*100,1),")")</f>
        <v>(23.1)</v>
      </c>
      <c r="K99" s="302">
        <f t="shared" ref="K99:K100" si="87">B104-B99</f>
        <v>-0.49704621769525081</v>
      </c>
      <c r="L99" s="302">
        <f t="shared" ref="L99:L100" si="88">D104-D99</f>
        <v>-0.11690464835377423</v>
      </c>
      <c r="M99" s="302">
        <f t="shared" ref="M99:M100" si="89">F104-F99</f>
        <v>-2.1675842041565363E-2</v>
      </c>
      <c r="N99" s="302">
        <f t="shared" ref="N99:N100" si="90">SUM(K99:M99)</f>
        <v>-0.63562670809059041</v>
      </c>
    </row>
    <row r="100" spans="1:14" x14ac:dyDescent="0.2">
      <c r="A100" s="282" t="s">
        <v>363</v>
      </c>
      <c r="B100" s="302">
        <f>SUM(B98:B99)</f>
        <v>19.377335704861075</v>
      </c>
      <c r="C100" s="299" t="str">
        <f>CONCATENATE("(",ROUND((B100/$H100)*100,1),")")</f>
        <v>(88.6)</v>
      </c>
      <c r="D100" s="302">
        <f>SUM(D98:D99)</f>
        <v>1.5863887183674779</v>
      </c>
      <c r="E100" s="299" t="str">
        <f>CONCATENATE("(",ROUND((D100/$H100)*100,1),")")</f>
        <v>(7.3)</v>
      </c>
      <c r="F100" s="302">
        <f>SUM(F98:F99)</f>
        <v>0.91527557677144955</v>
      </c>
      <c r="G100" s="299" t="str">
        <f>CONCATENATE("(",ROUND((F100/$H100)*100,1),")")</f>
        <v>(4.2)</v>
      </c>
      <c r="H100" s="302">
        <f>SUM(H98:H99)</f>
        <v>21.879000000000001</v>
      </c>
      <c r="I100" s="299" t="str">
        <f>CONCATENATE("(",ROUND((H100/$H100)*100,1),")")</f>
        <v>(100)</v>
      </c>
      <c r="K100" s="302">
        <f t="shared" si="87"/>
        <v>-2.2722452170426806</v>
      </c>
      <c r="L100" s="302">
        <f t="shared" si="88"/>
        <v>-0.14865464357872904</v>
      </c>
      <c r="M100" s="302">
        <f t="shared" si="89"/>
        <v>-6.7100139378605705E-2</v>
      </c>
      <c r="N100" s="302">
        <f t="shared" si="90"/>
        <v>-2.4880000000000155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13.830738799138187</v>
      </c>
      <c r="C103" s="299" t="str">
        <f>CONCATENATE("(",ROUND((B103/$H105)*100,1),")")</f>
        <v>(71.3)</v>
      </c>
      <c r="D103" s="302">
        <f>'Ind T6'!W36</f>
        <v>0.58999697093508485</v>
      </c>
      <c r="E103" s="299" t="str">
        <f>CONCATENATE("(",ROUND((D103/$H105)*100,1),")")</f>
        <v>(3)</v>
      </c>
      <c r="F103" s="302">
        <f>'Ind T6'!X36</f>
        <v>0.55186195125203608</v>
      </c>
      <c r="G103" s="299" t="str">
        <f>CONCATENATE("(",ROUND((F103/$H105)*100,1),")")</f>
        <v>(2.8)</v>
      </c>
      <c r="H103" s="302">
        <f>SUM(B103,D103,F103)</f>
        <v>14.972597721325307</v>
      </c>
      <c r="I103" s="299" t="str">
        <f>CONCATENATE("(",ROUND((H103/$H105)*100,1),")")</f>
        <v>(77.2)</v>
      </c>
      <c r="K103" s="302">
        <f>B103-B93</f>
        <v>-0.62901987231029644</v>
      </c>
      <c r="L103" s="302">
        <f>D103-D93</f>
        <v>3.8080796690084129E-2</v>
      </c>
      <c r="M103" s="302">
        <f>F103-F93</f>
        <v>8.4025571009938016E-3</v>
      </c>
      <c r="N103" s="302">
        <f>SUM(K103:M103)</f>
        <v>-0.5825365185192185</v>
      </c>
    </row>
    <row r="104" spans="1:14" x14ac:dyDescent="0.2">
      <c r="A104" s="282" t="s">
        <v>365</v>
      </c>
      <c r="B104" s="302">
        <f>'Ind T6'!V35</f>
        <v>3.274351688680206</v>
      </c>
      <c r="C104" s="299" t="str">
        <f>CONCATENATE("(",ROUND((B104/$H105)*100,1),")")</f>
        <v>(16.9)</v>
      </c>
      <c r="D104" s="302">
        <f>'Ind T6'!W35</f>
        <v>0.84773710385366408</v>
      </c>
      <c r="E104" s="299" t="str">
        <f>CONCATENATE("(",ROUND((D104/$H105)*100,1),")")</f>
        <v>(4.4)</v>
      </c>
      <c r="F104" s="302">
        <f>'Ind T6'!X35</f>
        <v>0.29631348614080777</v>
      </c>
      <c r="G104" s="299" t="str">
        <f>CONCATENATE("(",ROUND((F104/$H105)*100,1),")")</f>
        <v>(1.5)</v>
      </c>
      <c r="H104" s="302">
        <f t="shared" ref="H104" si="91">SUM(B104,D104,F104)</f>
        <v>4.4184022786746784</v>
      </c>
      <c r="I104" s="299" t="str">
        <f>CONCATENATE("(",ROUND((H104/$H105)*100,1),")")</f>
        <v>(22.8)</v>
      </c>
      <c r="K104" s="302">
        <f t="shared" ref="K104:K105" si="92">B104-B94</f>
        <v>-0.24099826627928067</v>
      </c>
      <c r="L104" s="302">
        <f t="shared" ref="L104:L105" si="93">D104-D94</f>
        <v>-5.2687428800963998E-2</v>
      </c>
      <c r="M104" s="302">
        <f t="shared" ref="M104:M105" si="94">F104-F94</f>
        <v>5.2222135994828278E-3</v>
      </c>
      <c r="N104" s="302">
        <f t="shared" ref="N104:N105" si="95">SUM(K104:M104)</f>
        <v>-0.28846348148076184</v>
      </c>
    </row>
    <row r="105" spans="1:14" x14ac:dyDescent="0.2">
      <c r="A105" s="282" t="s">
        <v>363</v>
      </c>
      <c r="B105" s="302">
        <f>SUM(B103:B104)</f>
        <v>17.105090487818394</v>
      </c>
      <c r="C105" s="299" t="str">
        <f>CONCATENATE("(",ROUND((B105/$H105)*100,1),")")</f>
        <v>(88.2)</v>
      </c>
      <c r="D105" s="302">
        <f>SUM(D103:D104)</f>
        <v>1.4377340747887488</v>
      </c>
      <c r="E105" s="299" t="str">
        <f>CONCATENATE("(",ROUND((D105/$H105)*100,1),")")</f>
        <v>(7.4)</v>
      </c>
      <c r="F105" s="302">
        <f>SUM(F103:F104)</f>
        <v>0.84817543739284385</v>
      </c>
      <c r="G105" s="299" t="str">
        <f>CONCATENATE("(",ROUND((F105/$H105)*100,1),")")</f>
        <v>(4.4)</v>
      </c>
      <c r="H105" s="302">
        <f>SUM(H103:H104)</f>
        <v>19.390999999999984</v>
      </c>
      <c r="I105" s="299" t="str">
        <f>CONCATENATE("(",ROUND((H105/$H105)*100,1),")")</f>
        <v>(100)</v>
      </c>
      <c r="K105" s="302">
        <f t="shared" si="92"/>
        <v>-0.87001813858957533</v>
      </c>
      <c r="L105" s="302">
        <f t="shared" si="93"/>
        <v>-1.460663211087998E-2</v>
      </c>
      <c r="M105" s="302">
        <f t="shared" si="94"/>
        <v>1.3624770700476629E-2</v>
      </c>
      <c r="N105" s="302">
        <f t="shared" si="95"/>
        <v>-0.87099999999997868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95.227853823136471</v>
      </c>
      <c r="C114" s="299" t="str">
        <f>CONCATENATE("(",ROUND((B114/$H116)*100,1),")")</f>
        <v>(70.4)</v>
      </c>
      <c r="D114" s="302">
        <f>'Ind T6'!M45</f>
        <v>5.3479585147413253</v>
      </c>
      <c r="E114" s="299" t="str">
        <f>CONCATENATE("(",ROUND((D114/$H116)*100,1),")")</f>
        <v>(4)</v>
      </c>
      <c r="F114" s="302">
        <f>'Ind T6'!N45</f>
        <v>5.6001866346980185</v>
      </c>
      <c r="G114" s="299" t="str">
        <f>CONCATENATE("(",ROUND((F114/$H116)*100,1),")")</f>
        <v>(4.1)</v>
      </c>
      <c r="H114" s="302">
        <f>SUM(B114,D114,F114)</f>
        <v>106.17599897257581</v>
      </c>
      <c r="I114" s="299" t="str">
        <f>CONCATENATE("(",ROUND((H114/$H116)*100,1),")")</f>
        <v>(78.4)</v>
      </c>
      <c r="K114" s="302">
        <f>B119-B114</f>
        <v>-1.8248960893893269</v>
      </c>
      <c r="L114" s="302">
        <f>D119-D114</f>
        <v>-0.27366871776202384</v>
      </c>
      <c r="M114" s="302">
        <f>F119-F114</f>
        <v>-0.23974135240282202</v>
      </c>
      <c r="N114" s="302">
        <f>SUM(K114:M114)</f>
        <v>-2.3383061595541728</v>
      </c>
    </row>
    <row r="115" spans="1:14" x14ac:dyDescent="0.2">
      <c r="A115" s="282" t="s">
        <v>365</v>
      </c>
      <c r="B115" s="302">
        <f>'Ind T6'!L44</f>
        <v>20.959614989508488</v>
      </c>
      <c r="C115" s="299" t="str">
        <f>CONCATENATE("(",ROUND((B115/$H116)*100,1),")")</f>
        <v>(15.5)</v>
      </c>
      <c r="D115" s="302">
        <f>'Ind T6'!M44</f>
        <v>6.1190903087477855</v>
      </c>
      <c r="E115" s="299" t="str">
        <f>CONCATENATE("(",ROUND((D115/$H116)*100,1),")")</f>
        <v>(4.5)</v>
      </c>
      <c r="F115" s="302">
        <f>'Ind T6'!N44</f>
        <v>2.1002957291678732</v>
      </c>
      <c r="G115" s="299" t="str">
        <f>CONCATENATE("(",ROUND((F115/$H116)*100,1),")")</f>
        <v>(1.6)</v>
      </c>
      <c r="H115" s="302">
        <f t="shared" ref="H115" si="96">SUM(B115,D115,F115)</f>
        <v>29.179001027424146</v>
      </c>
      <c r="I115" s="299" t="str">
        <f>CONCATENATE("(",ROUND((H115/$H116)*100,1),")")</f>
        <v>(21.6)</v>
      </c>
      <c r="K115" s="302">
        <f t="shared" ref="K115:K116" si="97">B120-B115</f>
        <v>-0.19195593970866298</v>
      </c>
      <c r="L115" s="302">
        <f t="shared" ref="L115:L116" si="98">D120-D115</f>
        <v>-0.21645568551719929</v>
      </c>
      <c r="M115" s="302">
        <f t="shared" ref="M115:M116" si="99">F120-F115</f>
        <v>-0.1652822152199882</v>
      </c>
      <c r="N115" s="302">
        <f t="shared" ref="N115:N116" si="100">SUM(K115:M115)</f>
        <v>-0.57369384044585048</v>
      </c>
    </row>
    <row r="116" spans="1:14" x14ac:dyDescent="0.2">
      <c r="A116" s="282" t="s">
        <v>363</v>
      </c>
      <c r="B116" s="302">
        <f>SUM(B114:B115)</f>
        <v>116.18746881264497</v>
      </c>
      <c r="C116" s="299" t="str">
        <f>CONCATENATE("(",ROUND((B116/$H116)*100,1),")")</f>
        <v>(85.8)</v>
      </c>
      <c r="D116" s="302">
        <f>SUM(D114:D115)</f>
        <v>11.467048823489112</v>
      </c>
      <c r="E116" s="299" t="str">
        <f>CONCATENATE("(",ROUND((D116/$H116)*100,1),")")</f>
        <v>(8.5)</v>
      </c>
      <c r="F116" s="302">
        <f>SUM(F114:F115)</f>
        <v>7.7004823638658912</v>
      </c>
      <c r="G116" s="299" t="str">
        <f>CONCATENATE("(",ROUND((F116/$H116)*100,1),")")</f>
        <v>(5.7)</v>
      </c>
      <c r="H116" s="302">
        <f>SUM(H114:H115)</f>
        <v>135.35499999999996</v>
      </c>
      <c r="I116" s="299" t="str">
        <f>CONCATENATE("(",ROUND((H116/$H116)*100,1),")")</f>
        <v>(100)</v>
      </c>
      <c r="K116" s="302">
        <f t="shared" si="97"/>
        <v>-2.0168520290980041</v>
      </c>
      <c r="L116" s="302">
        <f t="shared" si="98"/>
        <v>-0.49012440327922491</v>
      </c>
      <c r="M116" s="302">
        <f t="shared" si="99"/>
        <v>-0.40502356762281</v>
      </c>
      <c r="N116" s="302">
        <f t="shared" si="100"/>
        <v>-2.912000000000039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93.402957733747144</v>
      </c>
      <c r="C119" s="299" t="str">
        <f>CONCATENATE("(",ROUND((B119/$H121)*100,1),")")</f>
        <v>(70.5)</v>
      </c>
      <c r="D119" s="302">
        <f>'Ind T6'!R45</f>
        <v>5.0742897969793015</v>
      </c>
      <c r="E119" s="299" t="str">
        <f>CONCATENATE("(",ROUND((D119/$H121)*100,1),")")</f>
        <v>(3.8)</v>
      </c>
      <c r="F119" s="302">
        <f>'Ind T6'!S45</f>
        <v>5.3604452822951965</v>
      </c>
      <c r="G119" s="299" t="str">
        <f>CONCATENATE("(",ROUND((F119/$H121)*100,1),")")</f>
        <v>(4)</v>
      </c>
      <c r="H119" s="302">
        <f>SUM(B119,D119,F119)</f>
        <v>103.83769281302165</v>
      </c>
      <c r="I119" s="299" t="str">
        <f>CONCATENATE("(",ROUND((H119/$H121)*100,1),")")</f>
        <v>(78.4)</v>
      </c>
      <c r="K119" s="302">
        <f>B124-B119</f>
        <v>-7.7192405085680775</v>
      </c>
      <c r="L119" s="302">
        <f>D124-D119</f>
        <v>-0.36001559837345987</v>
      </c>
      <c r="M119" s="302">
        <f>F124-F119</f>
        <v>-0.19770649002285889</v>
      </c>
      <c r="N119" s="302">
        <f>SUM(K119:M119)</f>
        <v>-8.2769625969643954</v>
      </c>
    </row>
    <row r="120" spans="1:14" x14ac:dyDescent="0.2">
      <c r="A120" s="282" t="s">
        <v>365</v>
      </c>
      <c r="B120" s="302">
        <f>'Ind T6'!Q44</f>
        <v>20.767659049799825</v>
      </c>
      <c r="C120" s="299" t="str">
        <f>CONCATENATE("(",ROUND((B120/$H121)*100,1),")")</f>
        <v>(15.7)</v>
      </c>
      <c r="D120" s="302">
        <f>'Ind T6'!R44</f>
        <v>5.9026346232305862</v>
      </c>
      <c r="E120" s="299" t="str">
        <f>CONCATENATE("(",ROUND((D120/$H121)*100,1),")")</f>
        <v>(4.5)</v>
      </c>
      <c r="F120" s="302">
        <f>'Ind T6'!S44</f>
        <v>1.935013513947885</v>
      </c>
      <c r="G120" s="299" t="str">
        <f>CONCATENATE("(",ROUND((F120/$H121)*100,1),")")</f>
        <v>(1.5)</v>
      </c>
      <c r="H120" s="302">
        <f t="shared" ref="H120" si="101">SUM(B120,D120,F120)</f>
        <v>28.605307186978298</v>
      </c>
      <c r="I120" s="299" t="str">
        <f>CONCATENATE("(",ROUND((H120/$H121)*100,1),")")</f>
        <v>(21.6)</v>
      </c>
      <c r="K120" s="302">
        <f t="shared" ref="K120:K121" si="102">B125-B120</f>
        <v>-1.2402635705489189</v>
      </c>
      <c r="L120" s="302">
        <f t="shared" ref="L120:L121" si="103">D125-D120</f>
        <v>-0.49647788283726779</v>
      </c>
      <c r="M120" s="302">
        <f t="shared" ref="M120:M121" si="104">F125-F120</f>
        <v>-0.22029594964959331</v>
      </c>
      <c r="N120" s="302">
        <f t="shared" ref="N120:N121" si="105">SUM(K120:M120)</f>
        <v>-1.95703740303578</v>
      </c>
    </row>
    <row r="121" spans="1:14" x14ac:dyDescent="0.2">
      <c r="A121" s="282" t="s">
        <v>363</v>
      </c>
      <c r="B121" s="302">
        <f>SUM(B119:B120)</f>
        <v>114.17061678354696</v>
      </c>
      <c r="C121" s="299" t="str">
        <f>CONCATENATE("(",ROUND((B121/$H121)*100,1),")")</f>
        <v>(86.2)</v>
      </c>
      <c r="D121" s="302">
        <f>SUM(D119:D120)</f>
        <v>10.976924420209887</v>
      </c>
      <c r="E121" s="299" t="str">
        <f>CONCATENATE("(",ROUND((D121/$H121)*100,1),")")</f>
        <v>(8.3)</v>
      </c>
      <c r="F121" s="302">
        <f>SUM(F119:F120)</f>
        <v>7.2954587962430812</v>
      </c>
      <c r="G121" s="299" t="str">
        <f>CONCATENATE("(",ROUND((F121/$H121)*100,1),")")</f>
        <v>(5.5)</v>
      </c>
      <c r="H121" s="302">
        <f>SUM(H119:H120)</f>
        <v>132.44299999999996</v>
      </c>
      <c r="I121" s="299" t="str">
        <f>CONCATENATE("(",ROUND((H121/$H121)*100,1),")")</f>
        <v>(100)</v>
      </c>
      <c r="K121" s="302">
        <f t="shared" si="102"/>
        <v>-8.9595040791169822</v>
      </c>
      <c r="L121" s="302">
        <f t="shared" si="103"/>
        <v>-0.85649348121072677</v>
      </c>
      <c r="M121" s="302">
        <f t="shared" si="104"/>
        <v>-0.41800243967245176</v>
      </c>
      <c r="N121" s="302">
        <f t="shared" si="105"/>
        <v>-10.234000000000162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85.683717225179066</v>
      </c>
      <c r="C124" s="299" t="str">
        <f>CONCATENATE("(",ROUND((B124/$H126)*100,1),")")</f>
        <v>(70.1)</v>
      </c>
      <c r="D124" s="302">
        <f>'Ind T6'!W45</f>
        <v>4.7142741986058416</v>
      </c>
      <c r="E124" s="299" t="str">
        <f>CONCATENATE("(",ROUND((D124/$H126)*100,1),")")</f>
        <v>(3.9)</v>
      </c>
      <c r="F124" s="302">
        <f>'Ind T6'!X45</f>
        <v>5.1627387922723376</v>
      </c>
      <c r="G124" s="299" t="str">
        <f>CONCATENATE("(",ROUND((F124/$H126)*100,1),")")</f>
        <v>(4.2)</v>
      </c>
      <c r="H124" s="302">
        <f>SUM(B124,D124,F124)</f>
        <v>95.560730216057237</v>
      </c>
      <c r="I124" s="299" t="str">
        <f>CONCATENATE("(",ROUND((H124/$H126)*100,1),")")</f>
        <v>(78.2)</v>
      </c>
      <c r="K124" s="302">
        <f>B124-B114</f>
        <v>-9.5441365979574044</v>
      </c>
      <c r="L124" s="302">
        <f>D124-D114</f>
        <v>-0.63368431613548371</v>
      </c>
      <c r="M124" s="302">
        <f>F124-F114</f>
        <v>-0.43744784242568091</v>
      </c>
      <c r="N124" s="302">
        <f>SUM(K124:M124)</f>
        <v>-10.615268756518567</v>
      </c>
    </row>
    <row r="125" spans="1:14" x14ac:dyDescent="0.2">
      <c r="A125" s="282" t="s">
        <v>365</v>
      </c>
      <c r="B125" s="302">
        <f>'Ind T6'!V44</f>
        <v>19.527395479250906</v>
      </c>
      <c r="C125" s="299" t="str">
        <f>CONCATENATE("(",ROUND((B125/$H126)*100,1),")")</f>
        <v>(16)</v>
      </c>
      <c r="D125" s="302">
        <f>'Ind T6'!W44</f>
        <v>5.4061567403933184</v>
      </c>
      <c r="E125" s="299" t="str">
        <f>CONCATENATE("(",ROUND((D125/$H126)*100,1),")")</f>
        <v>(4.4)</v>
      </c>
      <c r="F125" s="302">
        <f>'Ind T6'!X44</f>
        <v>1.7147175642982917</v>
      </c>
      <c r="G125" s="299" t="str">
        <f>CONCATENATE("(",ROUND((F125/$H126)*100,1),")")</f>
        <v>(1.4)</v>
      </c>
      <c r="H125" s="302">
        <f t="shared" ref="H125" si="106">SUM(B125,D125,F125)</f>
        <v>26.648269783942514</v>
      </c>
      <c r="I125" s="299" t="str">
        <f>CONCATENATE("(",ROUND((H125/$H126)*100,1),")")</f>
        <v>(21.8)</v>
      </c>
      <c r="K125" s="302">
        <f t="shared" ref="K125:K126" si="107">B125-B115</f>
        <v>-1.4322195102575819</v>
      </c>
      <c r="L125" s="302">
        <f t="shared" ref="L125:L126" si="108">D125-D115</f>
        <v>-0.71293356835446708</v>
      </c>
      <c r="M125" s="302">
        <f t="shared" ref="M125:M126" si="109">F125-F115</f>
        <v>-0.38557816486958152</v>
      </c>
      <c r="N125" s="302">
        <f t="shared" ref="N125:N126" si="110">SUM(K125:M125)</f>
        <v>-2.5307312434816307</v>
      </c>
    </row>
    <row r="126" spans="1:14" x14ac:dyDescent="0.2">
      <c r="A126" s="282" t="s">
        <v>363</v>
      </c>
      <c r="B126" s="302">
        <f>SUM(B124:B125)</f>
        <v>105.21111270442998</v>
      </c>
      <c r="C126" s="299" t="str">
        <f>CONCATENATE("(",ROUND((B126/$H126)*100,1),")")</f>
        <v>(86.1)</v>
      </c>
      <c r="D126" s="302">
        <f>SUM(D124:D125)</f>
        <v>10.12043093899916</v>
      </c>
      <c r="E126" s="299" t="str">
        <f>CONCATENATE("(",ROUND((D126/$H126)*100,1),")")</f>
        <v>(8.3)</v>
      </c>
      <c r="F126" s="302">
        <f>SUM(F124:F125)</f>
        <v>6.8774563565706295</v>
      </c>
      <c r="G126" s="299" t="str">
        <f>CONCATENATE("(",ROUND((F126/$H126)*100,1),")")</f>
        <v>(5.6)</v>
      </c>
      <c r="H126" s="302">
        <f>SUM(H124:H125)</f>
        <v>122.20899999999975</v>
      </c>
      <c r="I126" s="299" t="str">
        <f>CONCATENATE("(",ROUND((H126/$H126)*100,1),")")</f>
        <v>(100)</v>
      </c>
      <c r="K126" s="302">
        <f t="shared" si="107"/>
        <v>-10.976356108214986</v>
      </c>
      <c r="L126" s="302">
        <f t="shared" si="108"/>
        <v>-1.3466178844899517</v>
      </c>
      <c r="M126" s="302">
        <f t="shared" si="109"/>
        <v>-0.82302600729526176</v>
      </c>
      <c r="N126" s="302">
        <f t="shared" si="110"/>
        <v>-13.1460000000002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7.0206163860807198</v>
      </c>
      <c r="C135" s="299" t="str">
        <f>CONCATENATE("(",ROUND((B135/$H137)*100,1),")")</f>
        <v>(68.8)</v>
      </c>
      <c r="D135" s="302">
        <f>'Ind T6'!M54</f>
        <v>0.11963938552298316</v>
      </c>
      <c r="E135" s="299" t="str">
        <f>CONCATENATE("(",ROUND((D135/$H137)*100,1),")")</f>
        <v>(1.2)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7.1402557716037034</v>
      </c>
      <c r="I135" s="299" t="str">
        <f>CONCATENATE("(",ROUND((H135/$H137)*100,1),")")</f>
        <v>(69.9)</v>
      </c>
      <c r="K135" s="302">
        <f>B140-B135</f>
        <v>-0.34334502108059173</v>
      </c>
      <c r="L135" s="302">
        <f>D140-D135</f>
        <v>-3.5822608302195497E-3</v>
      </c>
      <c r="M135" s="302">
        <f>F140-F135</f>
        <v>0</v>
      </c>
      <c r="N135" s="302">
        <f>SUM(K135:M135)</f>
        <v>-0.34692728191081129</v>
      </c>
    </row>
    <row r="136" spans="1:14" x14ac:dyDescent="0.2">
      <c r="A136" s="282" t="s">
        <v>365</v>
      </c>
      <c r="B136" s="302">
        <f>'Ind T6'!L53</f>
        <v>2.5088822252716469</v>
      </c>
      <c r="C136" s="299" t="str">
        <f>CONCATENATE("(",ROUND((B136/$H137)*100,1),")")</f>
        <v>(24.6)</v>
      </c>
      <c r="D136" s="302">
        <f>'Ind T6'!M53</f>
        <v>0.5618620031246333</v>
      </c>
      <c r="E136" s="299" t="str">
        <f>CONCATENATE("(",ROUND((D136/$H137)*100,1),")")</f>
        <v>(5.5)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3.07074422839628</v>
      </c>
      <c r="I136" s="299" t="str">
        <f>CONCATENATE("(",ROUND((H136/$H137)*100,1),")")</f>
        <v>(30.1)</v>
      </c>
      <c r="K136" s="302">
        <f t="shared" ref="K136:K137" si="112">B141-B136</f>
        <v>-8.4971590449775647E-2</v>
      </c>
      <c r="L136" s="302">
        <f t="shared" ref="L136:L137" si="113">D141-D136</f>
        <v>-2.410112763940031E-2</v>
      </c>
      <c r="M136" s="302">
        <f t="shared" ref="M136:M137" si="114">F141-F136</f>
        <v>0</v>
      </c>
      <c r="N136" s="302">
        <f t="shared" ref="N136:N137" si="115">SUM(K136:M136)</f>
        <v>-0.10907271808917596</v>
      </c>
    </row>
    <row r="137" spans="1:14" x14ac:dyDescent="0.2">
      <c r="A137" s="282" t="s">
        <v>363</v>
      </c>
      <c r="B137" s="302">
        <f>SUM(B135:B136)</f>
        <v>9.5294986113523663</v>
      </c>
      <c r="C137" s="299" t="str">
        <f>CONCATENATE("(",ROUND((B137/$H137)*100,1),")")</f>
        <v>(93.3)</v>
      </c>
      <c r="D137" s="302">
        <f>SUM(D135:D136)</f>
        <v>0.68150138864761645</v>
      </c>
      <c r="E137" s="299" t="str">
        <f>CONCATENATE("(",ROUND((D137/$H137)*100,1),")")</f>
        <v>(6.7)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10.210999999999984</v>
      </c>
      <c r="I137" s="299" t="str">
        <f>CONCATENATE("(",ROUND((H137/$H137)*100,1),")")</f>
        <v>(100)</v>
      </c>
      <c r="K137" s="302">
        <f t="shared" si="112"/>
        <v>-0.42831661153036649</v>
      </c>
      <c r="L137" s="302">
        <f t="shared" si="113"/>
        <v>-2.7683388469619818E-2</v>
      </c>
      <c r="M137" s="302">
        <f t="shared" si="114"/>
        <v>0</v>
      </c>
      <c r="N137" s="302">
        <f t="shared" si="115"/>
        <v>-0.45599999999998631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6.6772713650001281</v>
      </c>
      <c r="C140" s="299" t="str">
        <f>CONCATENATE("(",ROUND((B140/$H142)*100,1),")")</f>
        <v>(68.4)</v>
      </c>
      <c r="D140" s="302">
        <f>'Ind T6'!R54</f>
        <v>0.11605712469276361</v>
      </c>
      <c r="E140" s="299" t="str">
        <f>CONCATENATE("(",ROUND((D140/$H142)*100,1),")")</f>
        <v>(1.2)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6.7933284896928914</v>
      </c>
      <c r="I140" s="299" t="str">
        <f>CONCATENATE("(",ROUND((H140/$H142)*100,1),")")</f>
        <v>(69.6)</v>
      </c>
      <c r="K140" s="302">
        <f>B145-B140</f>
        <v>-0.16255213956699244</v>
      </c>
      <c r="L140" s="302">
        <f>D145-D140</f>
        <v>1.7481311850068293E-3</v>
      </c>
      <c r="M140" s="302">
        <f>F145-F140</f>
        <v>0</v>
      </c>
      <c r="N140" s="302">
        <f>SUM(K140:M140)</f>
        <v>-0.16080400838198561</v>
      </c>
    </row>
    <row r="141" spans="1:14" x14ac:dyDescent="0.2">
      <c r="A141" s="282" t="s">
        <v>365</v>
      </c>
      <c r="B141" s="302">
        <f>'Ind T6'!Q53</f>
        <v>2.4239106348218713</v>
      </c>
      <c r="C141" s="299" t="str">
        <f>CONCATENATE("(",ROUND((B141/$H142)*100,1),")")</f>
        <v>(24.8)</v>
      </c>
      <c r="D141" s="302">
        <f>'Ind T6'!R53</f>
        <v>0.53776087548523299</v>
      </c>
      <c r="E141" s="299" t="str">
        <f>CONCATENATE("(",ROUND((D141/$H142)*100,1),")")</f>
        <v>(5.5)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2.9616715103071041</v>
      </c>
      <c r="I141" s="299" t="str">
        <f>CONCATENATE("(",ROUND((H141/$H142)*100,1),")")</f>
        <v>(30.4)</v>
      </c>
      <c r="K141" s="302">
        <f t="shared" ref="K141:K142" si="117">B146-B141</f>
        <v>1.811260170910467E-2</v>
      </c>
      <c r="L141" s="302">
        <f t="shared" ref="L141:L142" si="118">D146-D141</f>
        <v>-6.3085933270985439E-3</v>
      </c>
      <c r="M141" s="302">
        <f t="shared" ref="M141:M142" si="119">F146-F141</f>
        <v>0</v>
      </c>
      <c r="N141" s="302">
        <f t="shared" ref="N141:N142" si="120">SUM(K141:M141)</f>
        <v>1.1804008382006126E-2</v>
      </c>
    </row>
    <row r="142" spans="1:14" x14ac:dyDescent="0.2">
      <c r="A142" s="282" t="s">
        <v>363</v>
      </c>
      <c r="B142" s="302">
        <f>SUM(B140:B141)</f>
        <v>9.1011819998219998</v>
      </c>
      <c r="C142" s="299" t="str">
        <f>CONCATENATE("(",ROUND((B142/$H142)*100,1),")")</f>
        <v>(93.3)</v>
      </c>
      <c r="D142" s="302">
        <f>SUM(D140:D141)</f>
        <v>0.65381800017799663</v>
      </c>
      <c r="E142" s="299" t="str">
        <f>CONCATENATE("(",ROUND((D142/$H142)*100,1),")")</f>
        <v>(6.7)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9.7549999999999955</v>
      </c>
      <c r="I142" s="299" t="str">
        <f>CONCATENATE("(",ROUND((H142/$H142)*100,1),")")</f>
        <v>(100)</v>
      </c>
      <c r="K142" s="302">
        <f t="shared" si="117"/>
        <v>-0.14443953785788821</v>
      </c>
      <c r="L142" s="302">
        <f t="shared" si="118"/>
        <v>-4.5604621420917146E-3</v>
      </c>
      <c r="M142" s="302">
        <f t="shared" si="119"/>
        <v>0</v>
      </c>
      <c r="N142" s="302">
        <f t="shared" si="120"/>
        <v>-0.14899999999997993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6.5147192254331356</v>
      </c>
      <c r="C145" s="299" t="str">
        <f>CONCATENATE("(",ROUND((B145/$H147)*100,1),")")</f>
        <v>(67.8)</v>
      </c>
      <c r="D145" s="302">
        <f>'Ind T6'!W54</f>
        <v>0.11780525587777044</v>
      </c>
      <c r="E145" s="299" t="str">
        <f>CONCATENATE("(",ROUND((D145/$H147)*100,1),")")</f>
        <v>(1.2)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6.6325244813109059</v>
      </c>
      <c r="I145" s="299" t="str">
        <f>CONCATENATE("(",ROUND((H145/$H147)*100,1),")")</f>
        <v>(69)</v>
      </c>
      <c r="K145" s="302">
        <f>B145-B135</f>
        <v>-0.50589716064758417</v>
      </c>
      <c r="L145" s="302">
        <f>D145-D135</f>
        <v>-1.8341296452127204E-3</v>
      </c>
      <c r="M145" s="302">
        <f>F145-F135</f>
        <v>0</v>
      </c>
      <c r="N145" s="302">
        <f>SUM(K145:M145)</f>
        <v>-0.50773129029279684</v>
      </c>
    </row>
    <row r="146" spans="1:14" x14ac:dyDescent="0.2">
      <c r="A146" s="282" t="s">
        <v>365</v>
      </c>
      <c r="B146" s="302">
        <f>'Ind T6'!V53</f>
        <v>2.442023236530976</v>
      </c>
      <c r="C146" s="299" t="str">
        <f>CONCATENATE("(",ROUND((B146/$H147)*100,1),")")</f>
        <v>(25.4)</v>
      </c>
      <c r="D146" s="302">
        <f>'Ind T6'!W53</f>
        <v>0.53145228215813445</v>
      </c>
      <c r="E146" s="299" t="str">
        <f>CONCATENATE("(",ROUND((D146/$H147)*100,1),")")</f>
        <v>(5.5)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2.9734755186891104</v>
      </c>
      <c r="I146" s="299" t="str">
        <f>CONCATENATE("(",ROUND((H146/$H147)*100,1),")")</f>
        <v>(31)</v>
      </c>
      <c r="K146" s="302">
        <f t="shared" ref="K146:K147" si="122">B146-B136</f>
        <v>-6.6858988740670977E-2</v>
      </c>
      <c r="L146" s="302">
        <f t="shared" ref="L146:L147" si="123">D146-D136</f>
        <v>-3.0409720966498854E-2</v>
      </c>
      <c r="M146" s="302">
        <f t="shared" ref="M146:M147" si="124">F146-F136</f>
        <v>0</v>
      </c>
      <c r="N146" s="302">
        <f t="shared" ref="N146:N147" si="125">SUM(K146:M146)</f>
        <v>-9.7268709707169831E-2</v>
      </c>
    </row>
    <row r="147" spans="1:14" x14ac:dyDescent="0.2">
      <c r="A147" s="282" t="s">
        <v>363</v>
      </c>
      <c r="B147" s="302">
        <f>SUM(B145:B146)</f>
        <v>8.9567424619641116</v>
      </c>
      <c r="C147" s="299" t="str">
        <f>CONCATENATE("(",ROUND((B147/$H147)*100,1),")")</f>
        <v>(93.2)</v>
      </c>
      <c r="D147" s="302">
        <f>SUM(D145:D146)</f>
        <v>0.64925753803590491</v>
      </c>
      <c r="E147" s="299" t="str">
        <f>CONCATENATE("(",ROUND((D147/$H147)*100,1),")")</f>
        <v>(6.8)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9.6060000000000159</v>
      </c>
      <c r="I147" s="299" t="str">
        <f>CONCATENATE("(",ROUND((H147/$H147)*100,1),")")</f>
        <v>(100)</v>
      </c>
      <c r="K147" s="302">
        <f t="shared" si="122"/>
        <v>-0.5727561493882547</v>
      </c>
      <c r="L147" s="302">
        <f t="shared" si="123"/>
        <v>-3.2243850611711533E-2</v>
      </c>
      <c r="M147" s="302">
        <f t="shared" si="124"/>
        <v>0</v>
      </c>
      <c r="N147" s="302">
        <f t="shared" si="125"/>
        <v>-0.60499999999996623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6.1738715136199538</v>
      </c>
      <c r="C156" s="299" t="str">
        <f>CONCATENATE("(",ROUND((B156/$H158)*100,1),")")</f>
        <v>(55.4)</v>
      </c>
      <c r="D156" s="302">
        <f>'Ind T6'!M63</f>
        <v>2.0020850308072773</v>
      </c>
      <c r="E156" s="299" t="str">
        <f>CONCATENATE("(",ROUND((D156/$H158)*100,1),")")</f>
        <v>(18)</v>
      </c>
      <c r="F156" s="302">
        <f>'Ind T6'!N63</f>
        <v>0</v>
      </c>
      <c r="G156" s="299" t="str">
        <f>CONCATENATE("(",ROUND((F156/$H158)*100,1),")")</f>
        <v>(0)</v>
      </c>
      <c r="H156" s="302">
        <f>SUM(B156,D156,F156)</f>
        <v>8.1759565444272315</v>
      </c>
      <c r="I156" s="299" t="str">
        <f>CONCATENATE("(",ROUND((H156/$H158)*100,1),")")</f>
        <v>(73.4)</v>
      </c>
      <c r="K156" s="302">
        <f>B161-B156</f>
        <v>8.986432581199022E-2</v>
      </c>
      <c r="L156" s="302">
        <f>D161-D156</f>
        <v>5.1932241225359554E-2</v>
      </c>
      <c r="M156" s="302">
        <f>F161-F156</f>
        <v>0</v>
      </c>
      <c r="N156" s="302">
        <f>SUM(K156:M156)</f>
        <v>0.14179656703734977</v>
      </c>
    </row>
    <row r="157" spans="1:14" x14ac:dyDescent="0.2">
      <c r="A157" s="282" t="s">
        <v>365</v>
      </c>
      <c r="B157" s="302">
        <f>'Ind T6'!L62</f>
        <v>1.920022824620977</v>
      </c>
      <c r="C157" s="299" t="str">
        <f>CONCATENATE("(",ROUND((B157/$H158)*100,1),")")</f>
        <v>(17.2)</v>
      </c>
      <c r="D157" s="302">
        <f>'Ind T6'!M62</f>
        <v>1.000460513955562</v>
      </c>
      <c r="E157" s="299" t="str">
        <f>CONCATENATE("(",ROUND((D157/$H158)*100,1),")")</f>
        <v>(9)</v>
      </c>
      <c r="F157" s="302">
        <f>'Ind T6'!N62</f>
        <v>4.6560116996222284E-2</v>
      </c>
      <c r="G157" s="299" t="str">
        <f>CONCATENATE("(",ROUND((F157/$H158)*100,1),")")</f>
        <v>(0.4)</v>
      </c>
      <c r="H157" s="302">
        <f t="shared" ref="H157" si="126">SUM(B157,D157,F157)</f>
        <v>2.9670434555727616</v>
      </c>
      <c r="I157" s="299" t="str">
        <f>CONCATENATE("(",ROUND((H157/$H158)*100,1),")")</f>
        <v>(26.6)</v>
      </c>
      <c r="K157" s="302">
        <f t="shared" ref="K157:K158" si="127">B162-B157</f>
        <v>0.11888710683711845</v>
      </c>
      <c r="L157" s="302">
        <f t="shared" ref="L157:L158" si="128">D162-D157</f>
        <v>3.4392318152945967E-2</v>
      </c>
      <c r="M157" s="302">
        <f t="shared" ref="M157:M158" si="129">F162-F157</f>
        <v>-7.5992027413936125E-5</v>
      </c>
      <c r="N157" s="302">
        <f t="shared" ref="N157:N158" si="130">SUM(K157:M157)</f>
        <v>0.15320343296265049</v>
      </c>
    </row>
    <row r="158" spans="1:14" x14ac:dyDescent="0.2">
      <c r="A158" s="282" t="s">
        <v>363</v>
      </c>
      <c r="B158" s="302">
        <f>SUM(B156:B157)</f>
        <v>8.093894338240931</v>
      </c>
      <c r="C158" s="299" t="str">
        <f>CONCATENATE("(",ROUND((B158/$H158)*100,1),")")</f>
        <v>(72.6)</v>
      </c>
      <c r="D158" s="302">
        <f>SUM(D156:D157)</f>
        <v>3.0025455447628393</v>
      </c>
      <c r="E158" s="299" t="str">
        <f>CONCATENATE("(",ROUND((D158/$H158)*100,1),")")</f>
        <v>(26.9)</v>
      </c>
      <c r="F158" s="302">
        <f>SUM(F156:F157)</f>
        <v>4.6560116996222284E-2</v>
      </c>
      <c r="G158" s="299" t="str">
        <f>CONCATENATE("(",ROUND((F158/$H158)*100,1),")")</f>
        <v>(0.4)</v>
      </c>
      <c r="H158" s="302">
        <f>SUM(H156:H157)</f>
        <v>11.142999999999994</v>
      </c>
      <c r="I158" s="299" t="str">
        <f>CONCATENATE("(",ROUND((H158/$H158)*100,1),")")</f>
        <v>(100)</v>
      </c>
      <c r="K158" s="302">
        <f t="shared" si="127"/>
        <v>0.20875143264910889</v>
      </c>
      <c r="L158" s="302">
        <f t="shared" si="128"/>
        <v>8.6324559378305299E-2</v>
      </c>
      <c r="M158" s="302">
        <f t="shared" si="129"/>
        <v>-7.5992027413936125E-5</v>
      </c>
      <c r="N158" s="302">
        <f t="shared" si="130"/>
        <v>0.29500000000000026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6.263735839431944</v>
      </c>
      <c r="C161" s="299" t="str">
        <f>CONCATENATE("(",ROUND((B161/$H163)*100,1),")")</f>
        <v>(54.8)</v>
      </c>
      <c r="D161" s="302">
        <f>'Ind T6'!R63</f>
        <v>2.0540172720326368</v>
      </c>
      <c r="E161" s="299" t="str">
        <f>CONCATENATE("(",ROUND((D161/$H163)*100,1),")")</f>
        <v>(18)</v>
      </c>
      <c r="F161" s="302">
        <f>'Ind T6'!S63</f>
        <v>0</v>
      </c>
      <c r="G161" s="299" t="str">
        <f>CONCATENATE("(",ROUND((F161/$H163)*100,1),")")</f>
        <v>(0)</v>
      </c>
      <c r="H161" s="302">
        <f>SUM(B161,D161,F161)</f>
        <v>8.3177531114645813</v>
      </c>
      <c r="I161" s="299" t="str">
        <f>CONCATENATE("(",ROUND((H161/$H163)*100,1),")")</f>
        <v>(72.7)</v>
      </c>
      <c r="K161" s="302">
        <f>B166-B161</f>
        <v>5.5794950875553972E-2</v>
      </c>
      <c r="L161" s="302">
        <f>D166-D161</f>
        <v>5.0950466741066958E-2</v>
      </c>
      <c r="M161" s="302">
        <f>F166-F161</f>
        <v>0</v>
      </c>
      <c r="N161" s="302">
        <f>SUM(K161:M161)</f>
        <v>0.10674541761662093</v>
      </c>
    </row>
    <row r="162" spans="1:14" x14ac:dyDescent="0.2">
      <c r="A162" s="282" t="s">
        <v>365</v>
      </c>
      <c r="B162" s="302">
        <f>'Ind T6'!Q62</f>
        <v>2.0389099314580954</v>
      </c>
      <c r="C162" s="299" t="str">
        <f>CONCATENATE("(",ROUND((B162/$H163)*100,1),")")</f>
        <v>(17.8)</v>
      </c>
      <c r="D162" s="302">
        <f>'Ind T6'!R62</f>
        <v>1.034852832108508</v>
      </c>
      <c r="E162" s="299" t="str">
        <f>CONCATENATE("(",ROUND((D162/$H163)*100,1),")")</f>
        <v>(9)</v>
      </c>
      <c r="F162" s="302">
        <f>'Ind T6'!S62</f>
        <v>4.6484124968808348E-2</v>
      </c>
      <c r="G162" s="299" t="str">
        <f>CONCATENATE("(",ROUND((F162/$H163)*100,1),")")</f>
        <v>(0.4)</v>
      </c>
      <c r="H162" s="302">
        <f t="shared" ref="H162" si="131">SUM(B162,D162,F162)</f>
        <v>3.1202468885354113</v>
      </c>
      <c r="I162" s="299" t="str">
        <f>CONCATENATE("(",ROUND((H162/$H163)*100,1),")")</f>
        <v>(27.3)</v>
      </c>
      <c r="K162" s="302">
        <f t="shared" ref="K162:K163" si="132">B167-B162</f>
        <v>0.20662036863663324</v>
      </c>
      <c r="L162" s="302">
        <f t="shared" ref="L162:L163" si="133">D167-D162</f>
        <v>4.6264151620052596E-2</v>
      </c>
      <c r="M162" s="302">
        <f t="shared" ref="M162:M163" si="134">F167-F162</f>
        <v>3.7006212667942129E-4</v>
      </c>
      <c r="N162" s="302">
        <f t="shared" ref="N162:N163" si="135">SUM(K162:M162)</f>
        <v>0.25325458238336529</v>
      </c>
    </row>
    <row r="163" spans="1:14" x14ac:dyDescent="0.2">
      <c r="A163" s="282" t="s">
        <v>363</v>
      </c>
      <c r="B163" s="302">
        <f>SUM(B161:B162)</f>
        <v>8.3026457708900399</v>
      </c>
      <c r="C163" s="299" t="str">
        <f>CONCATENATE("(",ROUND((B163/$H163)*100,1),")")</f>
        <v>(72.6)</v>
      </c>
      <c r="D163" s="302">
        <f>SUM(D161:D162)</f>
        <v>3.0888701041411446</v>
      </c>
      <c r="E163" s="299" t="str">
        <f>CONCATENATE("(",ROUND((D163/$H163)*100,1),")")</f>
        <v>(27)</v>
      </c>
      <c r="F163" s="302">
        <f>SUM(F161:F162)</f>
        <v>4.6484124968808348E-2</v>
      </c>
      <c r="G163" s="299" t="str">
        <f>CONCATENATE("(",ROUND((F163/$H163)*100,1),")")</f>
        <v>(0.4)</v>
      </c>
      <c r="H163" s="302">
        <f>SUM(H161:H162)</f>
        <v>11.437999999999992</v>
      </c>
      <c r="I163" s="299" t="str">
        <f>CONCATENATE("(",ROUND((H163/$H163)*100,1),")")</f>
        <v>(100)</v>
      </c>
      <c r="K163" s="302">
        <f t="shared" si="132"/>
        <v>0.26241531951218633</v>
      </c>
      <c r="L163" s="302">
        <f t="shared" si="133"/>
        <v>9.7214618361119776E-2</v>
      </c>
      <c r="M163" s="302">
        <f t="shared" si="134"/>
        <v>3.7006212667942129E-4</v>
      </c>
      <c r="N163" s="302">
        <f t="shared" si="135"/>
        <v>0.35999999999998555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6.319530790307498</v>
      </c>
      <c r="C166" s="299" t="str">
        <f>CONCATENATE("(",ROUND((B166/$H168)*100,1),")")</f>
        <v>(53.6)</v>
      </c>
      <c r="D166" s="302">
        <f>'Ind T6'!W63</f>
        <v>2.1049677387737038</v>
      </c>
      <c r="E166" s="299" t="str">
        <f>CONCATENATE("(",ROUND((D166/$H168)*100,1),")")</f>
        <v>(17.8)</v>
      </c>
      <c r="F166" s="302">
        <f>'Ind T6'!X63</f>
        <v>0</v>
      </c>
      <c r="G166" s="299" t="str">
        <f>CONCATENATE("(",ROUND((F166/$H168)*100,1),")")</f>
        <v>(0)</v>
      </c>
      <c r="H166" s="302">
        <f>SUM(B166,D166,F166)</f>
        <v>8.4244985290812018</v>
      </c>
      <c r="I166" s="299" t="str">
        <f>CONCATENATE("(",ROUND((H166/$H168)*100,1),")")</f>
        <v>(71.4)</v>
      </c>
      <c r="K166" s="302">
        <f>B166-B156</f>
        <v>0.14565927668754419</v>
      </c>
      <c r="L166" s="302">
        <f>D166-D156</f>
        <v>0.10288270796642651</v>
      </c>
      <c r="M166" s="302">
        <f>F166-F156</f>
        <v>0</v>
      </c>
      <c r="N166" s="302">
        <f>SUM(K166:M166)</f>
        <v>0.2485419846539707</v>
      </c>
    </row>
    <row r="167" spans="1:14" x14ac:dyDescent="0.2">
      <c r="A167" s="282" t="s">
        <v>365</v>
      </c>
      <c r="B167" s="302">
        <f>'Ind T6'!V62</f>
        <v>2.2455303000947286</v>
      </c>
      <c r="C167" s="299" t="str">
        <f>CONCATENATE("(",ROUND((B167/$H168)*100,1),")")</f>
        <v>(19)</v>
      </c>
      <c r="D167" s="302">
        <f>'Ind T6'!W62</f>
        <v>1.0811169837285606</v>
      </c>
      <c r="E167" s="299" t="str">
        <f>CONCATENATE("(",ROUND((D167/$H168)*100,1),")")</f>
        <v>(9.2)</v>
      </c>
      <c r="F167" s="302">
        <f>'Ind T6'!X62</f>
        <v>4.6854187095487769E-2</v>
      </c>
      <c r="G167" s="299" t="str">
        <f>CONCATENATE("(",ROUND((F167/$H168)*100,1),")")</f>
        <v>(0.4)</v>
      </c>
      <c r="H167" s="302">
        <f t="shared" ref="H167" si="136">SUM(B167,D167,F167)</f>
        <v>3.3735014709187769</v>
      </c>
      <c r="I167" s="299" t="str">
        <f>CONCATENATE("(",ROUND((H167/$H168)*100,1),")")</f>
        <v>(28.6)</v>
      </c>
      <c r="K167" s="302">
        <f t="shared" ref="K167:K168" si="137">B167-B157</f>
        <v>0.3255074754737517</v>
      </c>
      <c r="L167" s="302">
        <f t="shared" ref="L167:L168" si="138">D167-D157</f>
        <v>8.0656469772998562E-2</v>
      </c>
      <c r="M167" s="302">
        <f t="shared" ref="M167:M168" si="139">F167-F157</f>
        <v>2.9407009926548516E-4</v>
      </c>
      <c r="N167" s="302">
        <f t="shared" ref="N167:N168" si="140">SUM(K167:M167)</f>
        <v>0.40645801534601572</v>
      </c>
    </row>
    <row r="168" spans="1:14" x14ac:dyDescent="0.2">
      <c r="A168" s="282" t="s">
        <v>363</v>
      </c>
      <c r="B168" s="302">
        <f>SUM(B166:B167)</f>
        <v>8.5650610904022262</v>
      </c>
      <c r="C168" s="299" t="str">
        <f>CONCATENATE("(",ROUND((B168/$H168)*100,1),")")</f>
        <v>(72.6)</v>
      </c>
      <c r="D168" s="302">
        <f>SUM(D166:D167)</f>
        <v>3.1860847225022644</v>
      </c>
      <c r="E168" s="299" t="str">
        <f>CONCATENATE("(",ROUND((D168/$H168)*100,1),")")</f>
        <v>(27)</v>
      </c>
      <c r="F168" s="302">
        <f>SUM(F166:F167)</f>
        <v>4.6854187095487769E-2</v>
      </c>
      <c r="G168" s="299" t="str">
        <f>CONCATENATE("(",ROUND((F168/$H168)*100,1),")")</f>
        <v>(0.4)</v>
      </c>
      <c r="H168" s="302">
        <f>SUM(H166:H167)</f>
        <v>11.797999999999979</v>
      </c>
      <c r="I168" s="299" t="str">
        <f>CONCATENATE("(",ROUND((H168/$H168)*100,1),")")</f>
        <v>(100)</v>
      </c>
      <c r="K168" s="302">
        <f t="shared" si="137"/>
        <v>0.47116675216129522</v>
      </c>
      <c r="L168" s="302">
        <f t="shared" si="138"/>
        <v>0.18353917773942507</v>
      </c>
      <c r="M168" s="302">
        <f t="shared" si="139"/>
        <v>2.9407009926548516E-4</v>
      </c>
      <c r="N168" s="302">
        <f t="shared" si="140"/>
        <v>0.65499999999998582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45.390335636181092</v>
      </c>
      <c r="C177" s="299" t="str">
        <f>CONCATENATE("(",ROUND((B177/$H179)*100,1),")")</f>
        <v>(40.1)</v>
      </c>
      <c r="D177" s="302">
        <f>'Ind T6'!M72</f>
        <v>2.886467437784193</v>
      </c>
      <c r="E177" s="299" t="str">
        <f>CONCATENATE("(",ROUND((D177/$H179)*100,1),")")</f>
        <v>(2.6)</v>
      </c>
      <c r="F177" s="302">
        <f>'Ind T6'!N72</f>
        <v>48.89430605589552</v>
      </c>
      <c r="G177" s="299" t="str">
        <f>CONCATENATE("(",ROUND((F177/$H179)*100,1),")")</f>
        <v>(43.2)</v>
      </c>
      <c r="H177" s="302">
        <f>SUM(B177,D177,F177)</f>
        <v>97.17110912986081</v>
      </c>
      <c r="I177" s="299" t="str">
        <f>CONCATENATE("(",ROUND((H177/$H179)*100,1),")")</f>
        <v>(85.9)</v>
      </c>
      <c r="K177" s="302">
        <f>B182-B177</f>
        <v>-0.31488611828323343</v>
      </c>
      <c r="L177" s="302">
        <f>D182-D177</f>
        <v>6.979974129315103E-2</v>
      </c>
      <c r="M177" s="302">
        <f>F182-F177</f>
        <v>0.7722025396727048</v>
      </c>
      <c r="N177" s="302">
        <f>SUM(K177:M177)</f>
        <v>0.5271161626826224</v>
      </c>
    </row>
    <row r="178" spans="1:14" x14ac:dyDescent="0.2">
      <c r="A178" s="282" t="s">
        <v>365</v>
      </c>
      <c r="B178" s="302">
        <f>'Ind T6'!L71</f>
        <v>8.33242398900647</v>
      </c>
      <c r="C178" s="299" t="str">
        <f>CONCATENATE("(",ROUND((B178/$H179)*100,1),")")</f>
        <v>(7.4)</v>
      </c>
      <c r="D178" s="302">
        <f>'Ind T6'!M71</f>
        <v>5.2067984186956471</v>
      </c>
      <c r="E178" s="299" t="str">
        <f>CONCATENATE("(",ROUND((D178/$H179)*100,1),")")</f>
        <v>(4.6)</v>
      </c>
      <c r="F178" s="302">
        <f>'Ind T6'!N71</f>
        <v>2.3766684624369527</v>
      </c>
      <c r="G178" s="299" t="str">
        <f>CONCATENATE("(",ROUND((F178/$H179)*100,1),")")</f>
        <v>(2.1)</v>
      </c>
      <c r="H178" s="302">
        <f t="shared" ref="H178" si="141">SUM(B178,D178,F178)</f>
        <v>15.915890870139069</v>
      </c>
      <c r="I178" s="299" t="str">
        <f>CONCATENATE("(",ROUND((H178/$H179)*100,1),")")</f>
        <v>(14.1)</v>
      </c>
      <c r="K178" s="302">
        <f t="shared" ref="K178:K179" si="142">B183-B178</f>
        <v>8.4425241000092299E-2</v>
      </c>
      <c r="L178" s="302">
        <f t="shared" ref="L178:L179" si="143">D183-D178</f>
        <v>8.7420819447492804E-2</v>
      </c>
      <c r="M178" s="302">
        <f t="shared" ref="M178:M179" si="144">F183-F178</f>
        <v>3.5037776869858206E-2</v>
      </c>
      <c r="N178" s="302">
        <f t="shared" ref="N178:N179" si="145">SUM(K178:M178)</f>
        <v>0.20688383731744331</v>
      </c>
    </row>
    <row r="179" spans="1:14" x14ac:dyDescent="0.2">
      <c r="A179" s="282" t="s">
        <v>363</v>
      </c>
      <c r="B179" s="302">
        <f>SUM(B177:B178)</f>
        <v>53.722759625187564</v>
      </c>
      <c r="C179" s="299" t="str">
        <f>CONCATENATE("(",ROUND((B179/$H179)*100,1),")")</f>
        <v>(47.5)</v>
      </c>
      <c r="D179" s="302">
        <f>SUM(D177:D178)</f>
        <v>8.0932658564798405</v>
      </c>
      <c r="E179" s="299" t="str">
        <f>CONCATENATE("(",ROUND((D179/$H179)*100,1),")")</f>
        <v>(7.2)</v>
      </c>
      <c r="F179" s="302">
        <f>SUM(F177:F178)</f>
        <v>51.270974518332473</v>
      </c>
      <c r="G179" s="299" t="str">
        <f>CONCATENATE("(",ROUND((F179/$H179)*100,1),")")</f>
        <v>(45.3)</v>
      </c>
      <c r="H179" s="302">
        <f>SUM(H177:H178)</f>
        <v>113.08699999999988</v>
      </c>
      <c r="I179" s="299" t="str">
        <f>CONCATENATE("(",ROUND((H179/$H179)*100,1),")")</f>
        <v>(100)</v>
      </c>
      <c r="K179" s="302">
        <f t="shared" si="142"/>
        <v>-0.23046087728314291</v>
      </c>
      <c r="L179" s="302">
        <f t="shared" si="143"/>
        <v>0.15722056074064383</v>
      </c>
      <c r="M179" s="302">
        <f t="shared" si="144"/>
        <v>0.80724031654256123</v>
      </c>
      <c r="N179" s="302">
        <f t="shared" si="145"/>
        <v>0.73400000000006216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45.075449517897859</v>
      </c>
      <c r="C182" s="299" t="str">
        <f>CONCATENATE("(",ROUND((B182/$H184)*100,1),")")</f>
        <v>(39.6)</v>
      </c>
      <c r="D182" s="302">
        <f>'Ind T6'!R72</f>
        <v>2.956267179077344</v>
      </c>
      <c r="E182" s="299" t="str">
        <f>CONCATENATE("(",ROUND((D182/$H184)*100,1),")")</f>
        <v>(2.6)</v>
      </c>
      <c r="F182" s="302">
        <f>'Ind T6'!S72</f>
        <v>49.666508595568224</v>
      </c>
      <c r="G182" s="299" t="str">
        <f>CONCATENATE("(",ROUND((F182/$H184)*100,1),")")</f>
        <v>(43.6)</v>
      </c>
      <c r="H182" s="302">
        <f>SUM(B182,D182,F182)</f>
        <v>97.698225292543427</v>
      </c>
      <c r="I182" s="299" t="str">
        <f>CONCATENATE("(",ROUND((H182/$H184)*100,1),")")</f>
        <v>(85.8)</v>
      </c>
      <c r="K182" s="302">
        <f>B187-B182</f>
        <v>-0.4273893620105369</v>
      </c>
      <c r="L182" s="302">
        <f>D187-D182</f>
        <v>0.17754426259350353</v>
      </c>
      <c r="M182" s="302">
        <f>F187-F182</f>
        <v>2.2578404723852614</v>
      </c>
      <c r="N182" s="302">
        <f>SUM(K182:M182)</f>
        <v>2.0079953729682281</v>
      </c>
    </row>
    <row r="183" spans="1:14" x14ac:dyDescent="0.2">
      <c r="A183" s="282" t="s">
        <v>365</v>
      </c>
      <c r="B183" s="302">
        <f>'Ind T6'!Q71</f>
        <v>8.4168492300065623</v>
      </c>
      <c r="C183" s="299" t="str">
        <f>CONCATENATE("(",ROUND((B183/$H184)*100,1),")")</f>
        <v>(7.4)</v>
      </c>
      <c r="D183" s="302">
        <f>'Ind T6'!R71</f>
        <v>5.2942192381431399</v>
      </c>
      <c r="E183" s="299" t="str">
        <f>CONCATENATE("(",ROUND((D183/$H184)*100,1),")")</f>
        <v>(4.7)</v>
      </c>
      <c r="F183" s="302">
        <f>'Ind T6'!S71</f>
        <v>2.4117062393068109</v>
      </c>
      <c r="G183" s="299" t="str">
        <f>CONCATENATE("(",ROUND((F183/$H184)*100,1),")")</f>
        <v>(2.1)</v>
      </c>
      <c r="H183" s="302">
        <f t="shared" ref="H183" si="146">SUM(B183,D183,F183)</f>
        <v>16.122774707456511</v>
      </c>
      <c r="I183" s="299" t="str">
        <f>CONCATENATE("(",ROUND((H183/$H184)*100,1),")")</f>
        <v>(14.2)</v>
      </c>
      <c r="K183" s="302">
        <f t="shared" ref="K183:K184" si="147">B188-B183</f>
        <v>0.30991811701653482</v>
      </c>
      <c r="L183" s="302">
        <f t="shared" ref="L183:L184" si="148">D188-D183</f>
        <v>0.25594477464367582</v>
      </c>
      <c r="M183" s="302">
        <f t="shared" ref="M183:M184" si="149">F188-F183</f>
        <v>0.15914173537146858</v>
      </c>
      <c r="N183" s="302">
        <f t="shared" ref="N183:N184" si="150">SUM(K183:M183)</f>
        <v>0.72500462703167923</v>
      </c>
    </row>
    <row r="184" spans="1:14" x14ac:dyDescent="0.2">
      <c r="A184" s="282" t="s">
        <v>363</v>
      </c>
      <c r="B184" s="302">
        <f>SUM(B182:B183)</f>
        <v>53.492298747904421</v>
      </c>
      <c r="C184" s="299" t="str">
        <f>CONCATENATE("(",ROUND((B184/$H184)*100,1),")")</f>
        <v>(47)</v>
      </c>
      <c r="D184" s="302">
        <f>SUM(D182:D183)</f>
        <v>8.2504864172204844</v>
      </c>
      <c r="E184" s="299" t="str">
        <f>CONCATENATE("(",ROUND((D184/$H184)*100,1),")")</f>
        <v>(7.2)</v>
      </c>
      <c r="F184" s="302">
        <f>SUM(F182:F183)</f>
        <v>52.078214834875034</v>
      </c>
      <c r="G184" s="299" t="str">
        <f>CONCATENATE("(",ROUND((F184/$H184)*100,1),")")</f>
        <v>(45.8)</v>
      </c>
      <c r="H184" s="302">
        <f>SUM(H182:H183)</f>
        <v>113.82099999999994</v>
      </c>
      <c r="I184" s="299" t="str">
        <f>CONCATENATE("(",ROUND((H184/$H184)*100,1),")")</f>
        <v>(100)</v>
      </c>
      <c r="K184" s="302">
        <f t="shared" si="147"/>
        <v>-0.1174712449940003</v>
      </c>
      <c r="L184" s="302">
        <f t="shared" si="148"/>
        <v>0.43348903723717847</v>
      </c>
      <c r="M184" s="302">
        <f t="shared" si="149"/>
        <v>2.4169822077567318</v>
      </c>
      <c r="N184" s="302">
        <f t="shared" si="150"/>
        <v>2.7329999999999099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44.648060155887322</v>
      </c>
      <c r="C187" s="299" t="str">
        <f>CONCATENATE("(",ROUND((B187/$H189)*100,1),")")</f>
        <v>(38.3)</v>
      </c>
      <c r="D187" s="302">
        <f>'Ind T6'!W72</f>
        <v>3.1338114416708476</v>
      </c>
      <c r="E187" s="299" t="str">
        <f>CONCATENATE("(",ROUND((D187/$H189)*100,1),")")</f>
        <v>(2.7)</v>
      </c>
      <c r="F187" s="302">
        <f>'Ind T6'!X72</f>
        <v>51.924349067953486</v>
      </c>
      <c r="G187" s="299" t="str">
        <f>CONCATENATE("(",ROUND((F187/$H189)*100,1),")")</f>
        <v>(44.5)</v>
      </c>
      <c r="H187" s="302">
        <f>SUM(B187,D187,F187)</f>
        <v>99.706220665511665</v>
      </c>
      <c r="I187" s="299" t="str">
        <f>CONCATENATE("(",ROUND((H187/$H189)*100,1),")")</f>
        <v>(85.5)</v>
      </c>
      <c r="K187" s="302">
        <f>B187-B177</f>
        <v>-0.74227548029377033</v>
      </c>
      <c r="L187" s="302">
        <f>D187-D177</f>
        <v>0.24734400388665456</v>
      </c>
      <c r="M187" s="302">
        <f>F187-F177</f>
        <v>3.0300430120579662</v>
      </c>
      <c r="N187" s="302">
        <f>SUM(K187:M187)</f>
        <v>2.5351115356508505</v>
      </c>
    </row>
    <row r="188" spans="1:14" x14ac:dyDescent="0.2">
      <c r="A188" s="282" t="s">
        <v>365</v>
      </c>
      <c r="B188" s="302">
        <f>'Ind T6'!V71</f>
        <v>8.7267673470230971</v>
      </c>
      <c r="C188" s="299" t="str">
        <f>CONCATENATE("(",ROUND((B188/$H189)*100,1),")")</f>
        <v>(7.5)</v>
      </c>
      <c r="D188" s="302">
        <f>'Ind T6'!W71</f>
        <v>5.5501640127868157</v>
      </c>
      <c r="E188" s="299" t="str">
        <f>CONCATENATE("(",ROUND((D188/$H189)*100,1),")")</f>
        <v>(4.8)</v>
      </c>
      <c r="F188" s="302">
        <f>'Ind T6'!X71</f>
        <v>2.5708479746782795</v>
      </c>
      <c r="G188" s="299" t="str">
        <f>CONCATENATE("(",ROUND((F188/$H189)*100,1),")")</f>
        <v>(2.2)</v>
      </c>
      <c r="H188" s="302">
        <f t="shared" ref="H188" si="151">SUM(B188,D188,F188)</f>
        <v>16.847779334488191</v>
      </c>
      <c r="I188" s="299" t="str">
        <f>CONCATENATE("(",ROUND((H188/$H189)*100,1),")")</f>
        <v>(14.5)</v>
      </c>
      <c r="K188" s="302">
        <f t="shared" ref="K188:K189" si="152">B188-B178</f>
        <v>0.39434335801662712</v>
      </c>
      <c r="L188" s="302">
        <f t="shared" ref="L188:L189" si="153">D188-D178</f>
        <v>0.34336559409116862</v>
      </c>
      <c r="M188" s="302">
        <f t="shared" ref="M188:M189" si="154">F188-F178</f>
        <v>0.19417951224132679</v>
      </c>
      <c r="N188" s="302">
        <f t="shared" ref="N188:N189" si="155">SUM(K188:M188)</f>
        <v>0.93188846434912254</v>
      </c>
    </row>
    <row r="189" spans="1:14" x14ac:dyDescent="0.2">
      <c r="A189" s="282" t="s">
        <v>363</v>
      </c>
      <c r="B189" s="302">
        <f>SUM(B187:B188)</f>
        <v>53.374827502910421</v>
      </c>
      <c r="C189" s="299" t="str">
        <f>CONCATENATE("(",ROUND((B189/$H189)*100,1),")")</f>
        <v>(45.8)</v>
      </c>
      <c r="D189" s="302">
        <f>SUM(D187:D188)</f>
        <v>8.6839754544576628</v>
      </c>
      <c r="E189" s="299" t="str">
        <f>CONCATENATE("(",ROUND((D189/$H189)*100,1),")")</f>
        <v>(7.5)</v>
      </c>
      <c r="F189" s="302">
        <f>SUM(F187:F188)</f>
        <v>54.495197042631766</v>
      </c>
      <c r="G189" s="299" t="str">
        <f>CONCATENATE("(",ROUND((F189/$H189)*100,1),")")</f>
        <v>(46.8)</v>
      </c>
      <c r="H189" s="302">
        <f>SUM(H187:H188)</f>
        <v>116.55399999999986</v>
      </c>
      <c r="I189" s="299" t="str">
        <f>CONCATENATE("(",ROUND((H189/$H189)*100,1),")")</f>
        <v>(100)</v>
      </c>
      <c r="K189" s="302">
        <f t="shared" si="152"/>
        <v>-0.34793212227714321</v>
      </c>
      <c r="L189" s="302">
        <f t="shared" si="153"/>
        <v>0.5907095979778223</v>
      </c>
      <c r="M189" s="302">
        <f t="shared" si="154"/>
        <v>3.224222524299293</v>
      </c>
      <c r="N189" s="302">
        <f t="shared" si="155"/>
        <v>3.4669999999999721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98.288226509322413</v>
      </c>
      <c r="C198" s="299" t="str">
        <f>CONCATENATE("(",ROUND((B198/$H200)*100,1),")")</f>
        <v>(38.1)</v>
      </c>
      <c r="D198" s="302">
        <f>'Ind T6'!M81</f>
        <v>35.384718028765271</v>
      </c>
      <c r="E198" s="299" t="str">
        <f>CONCATENATE("(",ROUND((D198/$H200)*100,1),")")</f>
        <v>(13.7)</v>
      </c>
      <c r="F198" s="302">
        <f>'Ind T6'!N81</f>
        <v>8.179118287838822</v>
      </c>
      <c r="G198" s="299" t="str">
        <f>CONCATENATE("(",ROUND((F198/$H200)*100,1),")")</f>
        <v>(3.2)</v>
      </c>
      <c r="H198" s="302">
        <f>SUM(B198,D198,F198)</f>
        <v>141.85206282592651</v>
      </c>
      <c r="I198" s="299" t="str">
        <f>CONCATENATE("(",ROUND((H198/$H200)*100,1),")")</f>
        <v>(55)</v>
      </c>
      <c r="K198" s="302">
        <f>B203-B198</f>
        <v>1.6086427900586671</v>
      </c>
      <c r="L198" s="302">
        <f>D203-D198</f>
        <v>0.12354839638273063</v>
      </c>
      <c r="M198" s="302">
        <f>F203-F198</f>
        <v>0.13260430888650809</v>
      </c>
      <c r="N198" s="302">
        <f>SUM(K198:M198)</f>
        <v>1.8647954953279058</v>
      </c>
    </row>
    <row r="199" spans="1:14" x14ac:dyDescent="0.2">
      <c r="A199" s="282" t="s">
        <v>365</v>
      </c>
      <c r="B199" s="302">
        <f>'Ind T6'!L80</f>
        <v>47.445768099544857</v>
      </c>
      <c r="C199" s="299" t="str">
        <f>CONCATENATE("(",ROUND((B199/$H200)*100,1),")")</f>
        <v>(18.4)</v>
      </c>
      <c r="D199" s="302">
        <f>'Ind T6'!M80</f>
        <v>61.48219421623449</v>
      </c>
      <c r="E199" s="299" t="str">
        <f>CONCATENATE("(",ROUND((D199/$H200)*100,1),")")</f>
        <v>(23.8)</v>
      </c>
      <c r="F199" s="302">
        <f>'Ind T6'!N80</f>
        <v>7.1759748582944356</v>
      </c>
      <c r="G199" s="299" t="str">
        <f>CONCATENATE("(",ROUND((F199/$H200)*100,1),")")</f>
        <v>(2.8)</v>
      </c>
      <c r="H199" s="302">
        <f t="shared" ref="H199" si="156">SUM(B199,D199,F199)</f>
        <v>116.10393717407379</v>
      </c>
      <c r="I199" s="299" t="str">
        <f>CONCATENATE("(",ROUND((H199/$H200)*100,1),")")</f>
        <v>(45)</v>
      </c>
      <c r="K199" s="302">
        <f t="shared" ref="K199:K200" si="157">B204-B199</f>
        <v>2.214749086626739</v>
      </c>
      <c r="L199" s="302">
        <f t="shared" ref="L199:L200" si="158">D204-D199</f>
        <v>-2.1216560496970089</v>
      </c>
      <c r="M199" s="302">
        <f t="shared" ref="M199:M200" si="159">F204-F199</f>
        <v>0.23411146774196201</v>
      </c>
      <c r="N199" s="302">
        <f t="shared" ref="N199:N200" si="160">SUM(K199:M199)</f>
        <v>0.32720450467169204</v>
      </c>
    </row>
    <row r="200" spans="1:14" x14ac:dyDescent="0.2">
      <c r="A200" s="282" t="s">
        <v>363</v>
      </c>
      <c r="B200" s="302">
        <f>SUM(B198:B199)</f>
        <v>145.73399460886728</v>
      </c>
      <c r="C200" s="299" t="str">
        <f>CONCATENATE("(",ROUND((B200/$H200)*100,1),")")</f>
        <v>(56.5)</v>
      </c>
      <c r="D200" s="302">
        <f>SUM(D198:D199)</f>
        <v>96.866912244999753</v>
      </c>
      <c r="E200" s="299" t="str">
        <f>CONCATENATE("(",ROUND((D200/$H200)*100,1),")")</f>
        <v>(37.6)</v>
      </c>
      <c r="F200" s="302">
        <f>SUM(F198:F199)</f>
        <v>15.355093146133257</v>
      </c>
      <c r="G200" s="299" t="str">
        <f>CONCATENATE("(",ROUND((F200/$H200)*100,1),")")</f>
        <v>(6)</v>
      </c>
      <c r="H200" s="302">
        <f>SUM(H198:H199)</f>
        <v>257.9560000000003</v>
      </c>
      <c r="I200" s="299" t="str">
        <f>CONCATENATE("(",ROUND((H200/$H200)*100,1),")")</f>
        <v>(100)</v>
      </c>
      <c r="K200" s="302">
        <f t="shared" si="157"/>
        <v>3.823391876685406</v>
      </c>
      <c r="L200" s="302">
        <f t="shared" si="158"/>
        <v>-1.9981076533142641</v>
      </c>
      <c r="M200" s="302">
        <f t="shared" si="159"/>
        <v>0.36671577662847099</v>
      </c>
      <c r="N200" s="302">
        <f t="shared" si="160"/>
        <v>2.1919999999996129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99.896869299381081</v>
      </c>
      <c r="C203" s="299" t="str">
        <f>CONCATENATE("(",ROUND((B203/$H205)*100,1),")")</f>
        <v>(38.4)</v>
      </c>
      <c r="D203" s="302">
        <f>'Ind T6'!R81</f>
        <v>35.508266425148001</v>
      </c>
      <c r="E203" s="299" t="str">
        <f>CONCATENATE("(",ROUND((D203/$H205)*100,1),")")</f>
        <v>(13.6)</v>
      </c>
      <c r="F203" s="302">
        <f>'Ind T6'!S81</f>
        <v>8.3117225967253301</v>
      </c>
      <c r="G203" s="299" t="str">
        <f>CONCATENATE("(",ROUND((F203/$H205)*100,1),")")</f>
        <v>(3.2)</v>
      </c>
      <c r="H203" s="302">
        <f>SUM(B203,D203,F203)</f>
        <v>143.71685832125442</v>
      </c>
      <c r="I203" s="299" t="str">
        <f>CONCATENATE("(",ROUND((H203/$H205)*100,1),")")</f>
        <v>(55.2)</v>
      </c>
      <c r="K203" s="302">
        <f>B208-B203</f>
        <v>1.2757387761367767</v>
      </c>
      <c r="L203" s="302">
        <f>D208-D203</f>
        <v>0.37556548010805102</v>
      </c>
      <c r="M203" s="302">
        <f>F208-F203</f>
        <v>0.176668950790555</v>
      </c>
      <c r="N203" s="302">
        <f>SUM(K203:M203)</f>
        <v>1.8279732070353827</v>
      </c>
    </row>
    <row r="204" spans="1:14" x14ac:dyDescent="0.2">
      <c r="A204" s="282" t="s">
        <v>365</v>
      </c>
      <c r="B204" s="302">
        <f>'Ind T6'!Q80</f>
        <v>49.660517186171596</v>
      </c>
      <c r="C204" s="299" t="str">
        <f>CONCATENATE("(",ROUND((B204/$H205)*100,1),")")</f>
        <v>(19.1)</v>
      </c>
      <c r="D204" s="302">
        <f>'Ind T6'!R80</f>
        <v>59.360538166537481</v>
      </c>
      <c r="E204" s="299" t="str">
        <f>CONCATENATE("(",ROUND((D204/$H205)*100,1),")")</f>
        <v>(22.8)</v>
      </c>
      <c r="F204" s="302">
        <f>'Ind T6'!S80</f>
        <v>7.4100863260363976</v>
      </c>
      <c r="G204" s="299" t="str">
        <f>CONCATENATE("(",ROUND((F204/$H205)*100,1),")")</f>
        <v>(2.8)</v>
      </c>
      <c r="H204" s="302">
        <f t="shared" ref="H204" si="161">SUM(B204,D204,F204)</f>
        <v>116.43114167874548</v>
      </c>
      <c r="I204" s="299" t="str">
        <f>CONCATENATE("(",ROUND((H204/$H205)*100,1),")")</f>
        <v>(44.8)</v>
      </c>
      <c r="K204" s="302">
        <f t="shared" ref="K204:K205" si="162">B209-B204</f>
        <v>3.9703396728298728</v>
      </c>
      <c r="L204" s="302">
        <f t="shared" ref="L204:L205" si="163">D209-D204</f>
        <v>-3.8961327991996129</v>
      </c>
      <c r="M204" s="302">
        <f t="shared" ref="M204:M205" si="164">F209-F204</f>
        <v>0.51081991933411786</v>
      </c>
      <c r="N204" s="302">
        <f t="shared" ref="N204:N205" si="165">SUM(K204:M204)</f>
        <v>0.58502679296437776</v>
      </c>
    </row>
    <row r="205" spans="1:14" x14ac:dyDescent="0.2">
      <c r="A205" s="282" t="s">
        <v>363</v>
      </c>
      <c r="B205" s="302">
        <f>SUM(B203:B204)</f>
        <v>149.55738648555268</v>
      </c>
      <c r="C205" s="299" t="str">
        <f>CONCATENATE("(",ROUND((B205/$H205)*100,1),")")</f>
        <v>(57.5)</v>
      </c>
      <c r="D205" s="302">
        <f>SUM(D203:D204)</f>
        <v>94.868804591685489</v>
      </c>
      <c r="E205" s="299" t="str">
        <f>CONCATENATE("(",ROUND((D205/$H205)*100,1),")")</f>
        <v>(36.5)</v>
      </c>
      <c r="F205" s="302">
        <f>SUM(F203:F204)</f>
        <v>15.721808922761728</v>
      </c>
      <c r="G205" s="299" t="str">
        <f>CONCATENATE("(",ROUND((F205/$H205)*100,1),")")</f>
        <v>(6)</v>
      </c>
      <c r="H205" s="302">
        <f>SUM(H203:H204)</f>
        <v>260.14799999999991</v>
      </c>
      <c r="I205" s="299" t="str">
        <f>CONCATENATE("(",ROUND((H205/$H205)*100,1),")")</f>
        <v>(100)</v>
      </c>
      <c r="K205" s="302">
        <f t="shared" si="162"/>
        <v>5.2460784489666423</v>
      </c>
      <c r="L205" s="302">
        <f t="shared" si="163"/>
        <v>-3.5205673190915689</v>
      </c>
      <c r="M205" s="302">
        <f t="shared" si="164"/>
        <v>0.68748887012467108</v>
      </c>
      <c r="N205" s="302">
        <f t="shared" si="165"/>
        <v>2.4129999999997445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101.17260807551786</v>
      </c>
      <c r="C208" s="299" t="str">
        <f>CONCATENATE("(",ROUND((B208/$H210)*100,1),")")</f>
        <v>(38.5)</v>
      </c>
      <c r="D208" s="302">
        <f>'Ind T6'!W81</f>
        <v>35.883831905256052</v>
      </c>
      <c r="E208" s="299" t="str">
        <f>CONCATENATE("(",ROUND((D208/$H210)*100,1),")")</f>
        <v>(13.7)</v>
      </c>
      <c r="F208" s="302">
        <f>'Ind T6'!X81</f>
        <v>8.4883915475158851</v>
      </c>
      <c r="G208" s="299" t="str">
        <f>CONCATENATE("(",ROUND((F208/$H210)*100,1),")")</f>
        <v>(3.2)</v>
      </c>
      <c r="H208" s="302">
        <f>SUM(B208,D208,F208)</f>
        <v>145.54483152828979</v>
      </c>
      <c r="I208" s="299" t="str">
        <f>CONCATENATE("(",ROUND((H208/$H210)*100,1),")")</f>
        <v>(55.4)</v>
      </c>
      <c r="K208" s="302">
        <f>B208-B198</f>
        <v>2.8843815661954437</v>
      </c>
      <c r="L208" s="302">
        <f>D208-D198</f>
        <v>0.49911387649078165</v>
      </c>
      <c r="M208" s="302">
        <f>F208-F198</f>
        <v>0.30927325967706309</v>
      </c>
      <c r="N208" s="302">
        <f>SUM(K208:M208)</f>
        <v>3.6927687023632885</v>
      </c>
    </row>
    <row r="209" spans="1:14" x14ac:dyDescent="0.2">
      <c r="A209" s="282" t="s">
        <v>365</v>
      </c>
      <c r="B209" s="302">
        <f>'Ind T6'!V80</f>
        <v>53.630856859001469</v>
      </c>
      <c r="C209" s="299" t="str">
        <f>CONCATENATE("(",ROUND((B209/$H210)*100,1),")")</f>
        <v>(20.4)</v>
      </c>
      <c r="D209" s="302">
        <f>'Ind T6'!W80</f>
        <v>55.464405367337868</v>
      </c>
      <c r="E209" s="299" t="str">
        <f>CONCATENATE("(",ROUND((D209/$H210)*100,1),")")</f>
        <v>(21.1)</v>
      </c>
      <c r="F209" s="302">
        <f>'Ind T6'!X80</f>
        <v>7.9209062453705155</v>
      </c>
      <c r="G209" s="299" t="str">
        <f>CONCATENATE("(",ROUND((F209/$H210)*100,1),")")</f>
        <v>(3)</v>
      </c>
      <c r="H209" s="302">
        <f t="shared" ref="H209" si="166">SUM(B209,D209,F209)</f>
        <v>117.01616847170986</v>
      </c>
      <c r="I209" s="299" t="str">
        <f>CONCATENATE("(",ROUND((H209/$H210)*100,1),")")</f>
        <v>(44.6)</v>
      </c>
      <c r="K209" s="302">
        <f t="shared" ref="K209:K210" si="167">B209-B199</f>
        <v>6.1850887594566117</v>
      </c>
      <c r="L209" s="302">
        <f t="shared" ref="L209:L210" si="168">D209-D199</f>
        <v>-6.0177888488966218</v>
      </c>
      <c r="M209" s="302">
        <f t="shared" ref="M209:M210" si="169">F209-F199</f>
        <v>0.74493138707607987</v>
      </c>
      <c r="N209" s="302">
        <f t="shared" ref="N209:N210" si="170">SUM(K209:M209)</f>
        <v>0.9122312976360698</v>
      </c>
    </row>
    <row r="210" spans="1:14" x14ac:dyDescent="0.2">
      <c r="A210" s="282" t="s">
        <v>363</v>
      </c>
      <c r="B210" s="302">
        <f>SUM(B208:B209)</f>
        <v>154.80346493451933</v>
      </c>
      <c r="C210" s="299" t="str">
        <f>CONCATENATE("(",ROUND((B210/$H210)*100,1),")")</f>
        <v>(59)</v>
      </c>
      <c r="D210" s="302">
        <f>SUM(D208:D209)</f>
        <v>91.34823727259392</v>
      </c>
      <c r="E210" s="299" t="str">
        <f>CONCATENATE("(",ROUND((D210/$H210)*100,1),")")</f>
        <v>(34.8)</v>
      </c>
      <c r="F210" s="302">
        <f>SUM(F208:F209)</f>
        <v>16.409297792886399</v>
      </c>
      <c r="G210" s="299" t="str">
        <f>CONCATENATE("(",ROUND((F210/$H210)*100,1),")")</f>
        <v>(6.2)</v>
      </c>
      <c r="H210" s="302">
        <f>SUM(H208:H209)</f>
        <v>262.56099999999964</v>
      </c>
      <c r="I210" s="299" t="str">
        <f>CONCATENATE("(",ROUND((H210/$H210)*100,1),")")</f>
        <v>(100)</v>
      </c>
      <c r="K210" s="302">
        <f t="shared" si="167"/>
        <v>9.0694703256520484</v>
      </c>
      <c r="L210" s="302">
        <f t="shared" si="168"/>
        <v>-5.518674972405833</v>
      </c>
      <c r="M210" s="302">
        <f t="shared" si="169"/>
        <v>1.0542046467531421</v>
      </c>
      <c r="N210" s="302">
        <f t="shared" si="170"/>
        <v>4.6049999999993574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58.681726839705348</v>
      </c>
      <c r="C219" s="299" t="str">
        <f>CONCATENATE("(",ROUND((B219/$H221)*100,1),")")</f>
        <v>(53.8)</v>
      </c>
      <c r="D219" s="302">
        <f>'Ind T6'!M90</f>
        <v>10.862410230082228</v>
      </c>
      <c r="E219" s="299" t="str">
        <f>CONCATENATE("(",ROUND((D219/$H221)*100,1),")")</f>
        <v>(10)</v>
      </c>
      <c r="F219" s="302">
        <f>'Ind T6'!N90</f>
        <v>15.647312035270083</v>
      </c>
      <c r="G219" s="299" t="str">
        <f>CONCATENATE("(",ROUND((F219/$H221)*100,1),")")</f>
        <v>(14.3)</v>
      </c>
      <c r="H219" s="302">
        <f>SUM(B219,D219,F219)</f>
        <v>85.191449105057671</v>
      </c>
      <c r="I219" s="299" t="str">
        <f>CONCATENATE("(",ROUND((H219/$H221)*100,1),")")</f>
        <v>(78.1)</v>
      </c>
      <c r="K219" s="302">
        <f>B224-B219</f>
        <v>4.6886957905794659</v>
      </c>
      <c r="L219" s="302">
        <f>D224-D219</f>
        <v>0.94472699238305324</v>
      </c>
      <c r="M219" s="302">
        <f>F224-F219</f>
        <v>1.312492235512309</v>
      </c>
      <c r="N219" s="302">
        <f>SUM(K219:M219)</f>
        <v>6.9459150184748282</v>
      </c>
    </row>
    <row r="220" spans="1:14" x14ac:dyDescent="0.2">
      <c r="A220" s="282" t="s">
        <v>365</v>
      </c>
      <c r="B220" s="302">
        <f>'Ind T6'!L89</f>
        <v>14.004228435779329</v>
      </c>
      <c r="C220" s="299" t="str">
        <f>CONCATENATE("(",ROUND((B220/$H221)*100,1),")")</f>
        <v>(12.8)</v>
      </c>
      <c r="D220" s="302">
        <f>'Ind T6'!M89</f>
        <v>9.408227782292613</v>
      </c>
      <c r="E220" s="299" t="str">
        <f>CONCATENATE("(",ROUND((D220/$H221)*100,1),")")</f>
        <v>(8.6)</v>
      </c>
      <c r="F220" s="302">
        <f>'Ind T6'!N89</f>
        <v>0.4680946768702442</v>
      </c>
      <c r="G220" s="299" t="str">
        <f>CONCATENATE("(",ROUND((F220/$H221)*100,1),")")</f>
        <v>(0.4)</v>
      </c>
      <c r="H220" s="302">
        <f t="shared" ref="H220" si="171">SUM(B220,D220,F220)</f>
        <v>23.880550894942186</v>
      </c>
      <c r="I220" s="299" t="str">
        <f>CONCATENATE("(",ROUND((H220/$H221)*100,1),")")</f>
        <v>(21.9)</v>
      </c>
      <c r="K220" s="302">
        <f t="shared" ref="K220:K221" si="172">B225-B220</f>
        <v>1.7354715222730324</v>
      </c>
      <c r="L220" s="302">
        <f t="shared" ref="L220:L221" si="173">D225-D220</f>
        <v>1.3193592555669973</v>
      </c>
      <c r="M220" s="302">
        <f t="shared" ref="M220:M221" si="174">F225-F220</f>
        <v>2.3254203685274033E-2</v>
      </c>
      <c r="N220" s="302">
        <f t="shared" ref="N220:N221" si="175">SUM(K220:M220)</f>
        <v>3.0780849815253037</v>
      </c>
    </row>
    <row r="221" spans="1:14" x14ac:dyDescent="0.2">
      <c r="A221" s="282" t="s">
        <v>363</v>
      </c>
      <c r="B221" s="302">
        <f>SUM(B219:B220)</f>
        <v>72.685955275484673</v>
      </c>
      <c r="C221" s="299" t="str">
        <f>CONCATENATE("(",ROUND((B221/$H221)*100,1),")")</f>
        <v>(66.6)</v>
      </c>
      <c r="D221" s="302">
        <f>SUM(D219:D220)</f>
        <v>20.270638012374839</v>
      </c>
      <c r="E221" s="299" t="str">
        <f>CONCATENATE("(",ROUND((D221/$H221)*100,1),")")</f>
        <v>(18.6)</v>
      </c>
      <c r="F221" s="302">
        <f>SUM(F219:F220)</f>
        <v>16.115406712140327</v>
      </c>
      <c r="G221" s="299" t="str">
        <f>CONCATENATE("(",ROUND((F221/$H221)*100,1),")")</f>
        <v>(14.8)</v>
      </c>
      <c r="H221" s="302">
        <f>SUM(H219:H220)</f>
        <v>109.07199999999986</v>
      </c>
      <c r="I221" s="299" t="str">
        <f>CONCATENATE("(",ROUND((H221/$H221)*100,1),")")</f>
        <v>(100)</v>
      </c>
      <c r="K221" s="302">
        <f t="shared" si="172"/>
        <v>6.4241673128525036</v>
      </c>
      <c r="L221" s="302">
        <f t="shared" si="173"/>
        <v>2.2640862479500541</v>
      </c>
      <c r="M221" s="302">
        <f t="shared" si="174"/>
        <v>1.3357464391975817</v>
      </c>
      <c r="N221" s="302">
        <f t="shared" si="175"/>
        <v>10.024000000000139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63.370422630284814</v>
      </c>
      <c r="C224" s="299" t="str">
        <f>CONCATENATE("(",ROUND((B224/$H226)*100,1),")")</f>
        <v>(53.2)</v>
      </c>
      <c r="D224" s="302">
        <f>'Ind T6'!R90</f>
        <v>11.807137222465281</v>
      </c>
      <c r="E224" s="299" t="str">
        <f>CONCATENATE("(",ROUND((D224/$H226)*100,1),")")</f>
        <v>(9.9)</v>
      </c>
      <c r="F224" s="302">
        <f>'Ind T6'!S90</f>
        <v>16.959804270782392</v>
      </c>
      <c r="G224" s="299" t="str">
        <f>CONCATENATE("(",ROUND((F224/$H226)*100,1),")")</f>
        <v>(14.2)</v>
      </c>
      <c r="H224" s="302">
        <f>SUM(B224,D224,F224)</f>
        <v>92.137364123532478</v>
      </c>
      <c r="I224" s="299" t="str">
        <f>CONCATENATE("(",ROUND((H224/$H226)*100,1),")")</f>
        <v>(77.4)</v>
      </c>
      <c r="K224" s="302">
        <f>B229-B224</f>
        <v>1.2116175855411413</v>
      </c>
      <c r="L224" s="302">
        <f>D229-D224</f>
        <v>0.86695129125805082</v>
      </c>
      <c r="M224" s="302">
        <f>F229-F224</f>
        <v>1.1405697254639371</v>
      </c>
      <c r="N224" s="302">
        <f>SUM(K224:M224)</f>
        <v>3.2191386022631292</v>
      </c>
    </row>
    <row r="225" spans="1:14" x14ac:dyDescent="0.2">
      <c r="A225" s="282" t="s">
        <v>365</v>
      </c>
      <c r="B225" s="302">
        <f>'Ind T6'!Q89</f>
        <v>15.739699958052361</v>
      </c>
      <c r="C225" s="299" t="str">
        <f>CONCATENATE("(",ROUND((B225/$H226)*100,1),")")</f>
        <v>(13.2)</v>
      </c>
      <c r="D225" s="302">
        <f>'Ind T6'!R89</f>
        <v>10.72758703785961</v>
      </c>
      <c r="E225" s="299" t="str">
        <f>CONCATENATE("(",ROUND((D225/$H226)*100,1),")")</f>
        <v>(9)</v>
      </c>
      <c r="F225" s="302">
        <f>'Ind T6'!S89</f>
        <v>0.49134888055551823</v>
      </c>
      <c r="G225" s="299" t="str">
        <f>CONCATENATE("(",ROUND((F225/$H226)*100,1),")")</f>
        <v>(0.4)</v>
      </c>
      <c r="H225" s="302">
        <f t="shared" ref="H225" si="176">SUM(B225,D225,F225)</f>
        <v>26.958635876467486</v>
      </c>
      <c r="I225" s="299" t="str">
        <f>CONCATENATE("(",ROUND((H225/$H226)*100,1),")")</f>
        <v>(22.6)</v>
      </c>
      <c r="K225" s="302">
        <f t="shared" ref="K225:K226" si="177">B230-B225</f>
        <v>1.3486544274087979</v>
      </c>
      <c r="L225" s="302">
        <f t="shared" ref="L225:L226" si="178">D230-D225</f>
        <v>1.3730825698593154</v>
      </c>
      <c r="M225" s="302">
        <f t="shared" ref="M225:M226" si="179">F230-F225</f>
        <v>6.1244004688604248E-3</v>
      </c>
      <c r="N225" s="302">
        <f t="shared" ref="N225:N226" si="180">SUM(K225:M225)</f>
        <v>2.7278613977369739</v>
      </c>
    </row>
    <row r="226" spans="1:14" x14ac:dyDescent="0.2">
      <c r="A226" s="282" t="s">
        <v>363</v>
      </c>
      <c r="B226" s="302">
        <f>SUM(B224:B225)</f>
        <v>79.110122588337177</v>
      </c>
      <c r="C226" s="299" t="str">
        <f>CONCATENATE("(",ROUND((B226/$H226)*100,1),")")</f>
        <v>(66.4)</v>
      </c>
      <c r="D226" s="302">
        <f>SUM(D224:D225)</f>
        <v>22.534724260324893</v>
      </c>
      <c r="E226" s="299" t="str">
        <f>CONCATENATE("(",ROUND((D226/$H226)*100,1),")")</f>
        <v>(18.9)</v>
      </c>
      <c r="F226" s="302">
        <f>SUM(F224:F225)</f>
        <v>17.451153151337909</v>
      </c>
      <c r="G226" s="299" t="str">
        <f>CONCATENATE("(",ROUND((F226/$H226)*100,1),")")</f>
        <v>(14.7)</v>
      </c>
      <c r="H226" s="302">
        <f>SUM(H224:H225)</f>
        <v>119.09599999999996</v>
      </c>
      <c r="I226" s="299" t="str">
        <f>CONCATENATE("(",ROUND((H226/$H226)*100,1),")")</f>
        <v>(100)</v>
      </c>
      <c r="K226" s="302">
        <f t="shared" si="177"/>
        <v>2.5602720129499374</v>
      </c>
      <c r="L226" s="302">
        <f t="shared" si="178"/>
        <v>2.2400338611173645</v>
      </c>
      <c r="M226" s="302">
        <f t="shared" si="179"/>
        <v>1.1466941259328003</v>
      </c>
      <c r="N226" s="302">
        <f t="shared" si="180"/>
        <v>5.9470000000001022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64.582040215825955</v>
      </c>
      <c r="C229" s="299" t="str">
        <f>CONCATENATE("(",ROUND((B229/$H231)*100,1),")")</f>
        <v>(51.6)</v>
      </c>
      <c r="D229" s="302">
        <f>'Ind T6'!W90</f>
        <v>12.674088513723332</v>
      </c>
      <c r="E229" s="299" t="str">
        <f>CONCATENATE("(",ROUND((D229/$H231)*100,1),")")</f>
        <v>(10.1)</v>
      </c>
      <c r="F229" s="302">
        <f>'Ind T6'!X90</f>
        <v>18.100373996246329</v>
      </c>
      <c r="G229" s="299" t="str">
        <f>CONCATENATE("(",ROUND((F229/$H231)*100,1),")")</f>
        <v>(14.5)</v>
      </c>
      <c r="H229" s="302">
        <f>SUM(B229,D229,F229)</f>
        <v>95.356502725795622</v>
      </c>
      <c r="I229" s="299" t="str">
        <f>CONCATENATE("(",ROUND((H229/$H231)*100,1),")")</f>
        <v>(76.3)</v>
      </c>
      <c r="K229" s="302">
        <f>B229-B219</f>
        <v>5.9003133761206072</v>
      </c>
      <c r="L229" s="302">
        <f>D229-D219</f>
        <v>1.8116782836411041</v>
      </c>
      <c r="M229" s="302">
        <f>F229-F219</f>
        <v>2.4530619609762461</v>
      </c>
      <c r="N229" s="302">
        <f>SUM(K229:M229)</f>
        <v>10.165053620737957</v>
      </c>
    </row>
    <row r="230" spans="1:14" x14ac:dyDescent="0.2">
      <c r="A230" s="282" t="s">
        <v>365</v>
      </c>
      <c r="B230" s="302">
        <f>'Ind T6'!V89</f>
        <v>17.088354385461159</v>
      </c>
      <c r="C230" s="299" t="str">
        <f>CONCATENATE("(",ROUND((B230/$H231)*100,1),")")</f>
        <v>(13.7)</v>
      </c>
      <c r="D230" s="302">
        <f>'Ind T6'!W89</f>
        <v>12.100669607718926</v>
      </c>
      <c r="E230" s="299" t="str">
        <f>CONCATENATE("(",ROUND((D230/$H231)*100,1),")")</f>
        <v>(9.7)</v>
      </c>
      <c r="F230" s="302">
        <f>'Ind T6'!X89</f>
        <v>0.49747328102437866</v>
      </c>
      <c r="G230" s="299" t="str">
        <f>CONCATENATE("(",ROUND((F230/$H231)*100,1),")")</f>
        <v>(0.4)</v>
      </c>
      <c r="H230" s="302">
        <f t="shared" ref="H230" si="181">SUM(B230,D230,F230)</f>
        <v>29.686497274204466</v>
      </c>
      <c r="I230" s="299" t="str">
        <f>CONCATENATE("(",ROUND((H230/$H231)*100,1),")")</f>
        <v>(23.7)</v>
      </c>
      <c r="K230" s="302">
        <f t="shared" ref="K230:K231" si="182">B230-B220</f>
        <v>3.0841259496818303</v>
      </c>
      <c r="L230" s="302">
        <f t="shared" ref="L230:L231" si="183">D230-D220</f>
        <v>2.6924418254263127</v>
      </c>
      <c r="M230" s="302">
        <f t="shared" ref="M230:M231" si="184">F230-F220</f>
        <v>2.9378604154134458E-2</v>
      </c>
      <c r="N230" s="302">
        <f t="shared" ref="N230:N231" si="185">SUM(K230:M230)</f>
        <v>5.8059463792622772</v>
      </c>
    </row>
    <row r="231" spans="1:14" x14ac:dyDescent="0.2">
      <c r="A231" s="282" t="s">
        <v>363</v>
      </c>
      <c r="B231" s="302">
        <f>SUM(B229:B230)</f>
        <v>81.670394601287114</v>
      </c>
      <c r="C231" s="299" t="str">
        <f>CONCATENATE("(",ROUND((B231/$H231)*100,1),")")</f>
        <v>(65.3)</v>
      </c>
      <c r="D231" s="302">
        <f>SUM(D229:D230)</f>
        <v>24.774758121442257</v>
      </c>
      <c r="E231" s="299" t="str">
        <f>CONCATENATE("(",ROUND((D231/$H231)*100,1),")")</f>
        <v>(19.8)</v>
      </c>
      <c r="F231" s="302">
        <f>SUM(F229:F230)</f>
        <v>18.597847277270709</v>
      </c>
      <c r="G231" s="299" t="str">
        <f>CONCATENATE("(",ROUND((F231/$H231)*100,1),")")</f>
        <v>(14.9)</v>
      </c>
      <c r="H231" s="302">
        <f>SUM(H229:H230)</f>
        <v>125.04300000000009</v>
      </c>
      <c r="I231" s="299" t="str">
        <f>CONCATENATE("(",ROUND((H231/$H231)*100,1),")")</f>
        <v>(100)</v>
      </c>
      <c r="K231" s="302">
        <f t="shared" si="182"/>
        <v>8.9844393258024411</v>
      </c>
      <c r="L231" s="302">
        <f t="shared" si="183"/>
        <v>4.5041201090674186</v>
      </c>
      <c r="M231" s="302">
        <f t="shared" si="184"/>
        <v>2.482440565130382</v>
      </c>
      <c r="N231" s="302">
        <f t="shared" si="185"/>
        <v>15.971000000000242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21.834045239166613</v>
      </c>
      <c r="C240" s="299" t="str">
        <f>CONCATENATE("(",ROUND((B240/$H242)*100,1),")")</f>
        <v>(20.9)</v>
      </c>
      <c r="D240" s="302">
        <f>'Ind T6'!M99</f>
        <v>23.228567896635091</v>
      </c>
      <c r="E240" s="299" t="str">
        <f>CONCATENATE("(",ROUND((D240/$H242)*100,1),")")</f>
        <v>(22.3)</v>
      </c>
      <c r="F240" s="302">
        <f>'Ind T6'!N99</f>
        <v>2.1131374369699656</v>
      </c>
      <c r="G240" s="299" t="str">
        <f>CONCATENATE("(",ROUND((F240/$H242)*100,1),")")</f>
        <v>(2)</v>
      </c>
      <c r="H240" s="302">
        <f>SUM(B240,D240,F240)</f>
        <v>47.175750572771669</v>
      </c>
      <c r="I240" s="299" t="str">
        <f>CONCATENATE("(",ROUND((H240/$H242)*100,1),")")</f>
        <v>(45.2)</v>
      </c>
      <c r="K240" s="302">
        <f>B245-B240</f>
        <v>1.4824009371856768</v>
      </c>
      <c r="L240" s="302">
        <f>D245-D240</f>
        <v>1.6421561473019537</v>
      </c>
      <c r="M240" s="302">
        <f>F245-F240</f>
        <v>8.8708746847266706E-2</v>
      </c>
      <c r="N240" s="302">
        <f>SUM(K240:M240)</f>
        <v>3.2132658313348972</v>
      </c>
    </row>
    <row r="241" spans="1:14" x14ac:dyDescent="0.2">
      <c r="A241" s="282" t="s">
        <v>365</v>
      </c>
      <c r="B241" s="302">
        <f>'Ind T6'!L98</f>
        <v>18.586612524721325</v>
      </c>
      <c r="C241" s="299" t="str">
        <f>CONCATENATE("(",ROUND((B241/$H242)*100,1),")")</f>
        <v>(17.8)</v>
      </c>
      <c r="D241" s="302">
        <f>'Ind T6'!M98</f>
        <v>35.246289699456895</v>
      </c>
      <c r="E241" s="299" t="str">
        <f>CONCATENATE("(",ROUND((D241/$H242)*100,1),")")</f>
        <v>(33.8)</v>
      </c>
      <c r="F241" s="302">
        <f>'Ind T6'!N98</f>
        <v>3.3123472030501699</v>
      </c>
      <c r="G241" s="299" t="str">
        <f>CONCATENATE("(",ROUND((F241/$H242)*100,1),")")</f>
        <v>(3.2)</v>
      </c>
      <c r="H241" s="302">
        <f t="shared" ref="H241" si="186">SUM(B241,D241,F241)</f>
        <v>57.145249427228393</v>
      </c>
      <c r="I241" s="299" t="str">
        <f>CONCATENATE("(",ROUND((H241/$H242)*100,1),")")</f>
        <v>(54.8)</v>
      </c>
      <c r="K241" s="302">
        <f t="shared" ref="K241:K242" si="187">B246-B241</f>
        <v>1.2516456941627077</v>
      </c>
      <c r="L241" s="302">
        <f t="shared" ref="L241:L242" si="188">D246-D241</f>
        <v>2.218128813955488</v>
      </c>
      <c r="M241" s="302">
        <f t="shared" ref="M241:M242" si="189">F246-F241</f>
        <v>0.12995966054704988</v>
      </c>
      <c r="N241" s="302">
        <f t="shared" ref="N241:N242" si="190">SUM(K241:M241)</f>
        <v>3.5997341686652455</v>
      </c>
    </row>
    <row r="242" spans="1:14" x14ac:dyDescent="0.2">
      <c r="A242" s="282" t="s">
        <v>363</v>
      </c>
      <c r="B242" s="302">
        <f>SUM(B240:B241)</f>
        <v>40.420657763887938</v>
      </c>
      <c r="C242" s="299" t="str">
        <f>CONCATENATE("(",ROUND((B242/$H242)*100,1),")")</f>
        <v>(38.7)</v>
      </c>
      <c r="D242" s="302">
        <f>SUM(D240:D241)</f>
        <v>58.474857596091987</v>
      </c>
      <c r="E242" s="299" t="str">
        <f>CONCATENATE("(",ROUND((D242/$H242)*100,1),")")</f>
        <v>(56.1)</v>
      </c>
      <c r="F242" s="302">
        <f>SUM(F240:F241)</f>
        <v>5.4254846400201355</v>
      </c>
      <c r="G242" s="299" t="str">
        <f>CONCATENATE("(",ROUND((F242/$H242)*100,1),")")</f>
        <v>(5.2)</v>
      </c>
      <c r="H242" s="302">
        <f>SUM(H240:H241)</f>
        <v>104.32100000000005</v>
      </c>
      <c r="I242" s="299" t="str">
        <f>CONCATENATE("(",ROUND((H242/$H242)*100,1),")")</f>
        <v>(100)</v>
      </c>
      <c r="K242" s="302">
        <f t="shared" si="187"/>
        <v>2.7340466313483844</v>
      </c>
      <c r="L242" s="302">
        <f t="shared" si="188"/>
        <v>3.8602849612574417</v>
      </c>
      <c r="M242" s="302">
        <f t="shared" si="189"/>
        <v>0.21866840739431659</v>
      </c>
      <c r="N242" s="302">
        <f t="shared" si="190"/>
        <v>6.8130000000001427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23.31644617635229</v>
      </c>
      <c r="C245" s="299" t="str">
        <f>CONCATENATE("(",ROUND((B245/$H247)*100,1),")")</f>
        <v>(21)</v>
      </c>
      <c r="D245" s="302">
        <f>'Ind T6'!R99</f>
        <v>24.870724043937045</v>
      </c>
      <c r="E245" s="299" t="str">
        <f>CONCATENATE("(",ROUND((D245/$H247)*100,1),")")</f>
        <v>(22.4)</v>
      </c>
      <c r="F245" s="302">
        <f>'Ind T6'!S99</f>
        <v>2.2018461838172323</v>
      </c>
      <c r="G245" s="299" t="str">
        <f>CONCATENATE("(",ROUND((F245/$H247)*100,1),")")</f>
        <v>(2)</v>
      </c>
      <c r="H245" s="302">
        <f>SUM(B245,D245,F245)</f>
        <v>50.389016404106563</v>
      </c>
      <c r="I245" s="299" t="str">
        <f>CONCATENATE("(",ROUND((H245/$H247)*100,1),")")</f>
        <v>(45.3)</v>
      </c>
      <c r="K245" s="302">
        <f>B250-B245</f>
        <v>4.3024195945771346</v>
      </c>
      <c r="L245" s="302">
        <f>D250-D245</f>
        <v>4.0753150217482634</v>
      </c>
      <c r="M245" s="302">
        <f>F250-F245</f>
        <v>0.34693621695856658</v>
      </c>
      <c r="N245" s="302">
        <f>SUM(K245:M245)</f>
        <v>8.7246708332839642</v>
      </c>
    </row>
    <row r="246" spans="1:14" x14ac:dyDescent="0.2">
      <c r="A246" s="282" t="s">
        <v>365</v>
      </c>
      <c r="B246" s="302">
        <f>'Ind T6'!Q98</f>
        <v>19.838258218884032</v>
      </c>
      <c r="C246" s="299" t="str">
        <f>CONCATENATE("(",ROUND((B246/$H247)*100,1),")")</f>
        <v>(17.9)</v>
      </c>
      <c r="D246" s="302">
        <f>'Ind T6'!R98</f>
        <v>37.464418513412383</v>
      </c>
      <c r="E246" s="299" t="str">
        <f>CONCATENATE("(",ROUND((D246/$H247)*100,1),")")</f>
        <v>(33.7)</v>
      </c>
      <c r="F246" s="302">
        <f>'Ind T6'!S98</f>
        <v>3.4423068635972198</v>
      </c>
      <c r="G246" s="299" t="str">
        <f>CONCATENATE("(",ROUND((F246/$H247)*100,1),")")</f>
        <v>(3.1)</v>
      </c>
      <c r="H246" s="302">
        <f t="shared" ref="H246" si="191">SUM(B246,D246,F246)</f>
        <v>60.744983595893636</v>
      </c>
      <c r="I246" s="299" t="str">
        <f>CONCATENATE("(",ROUND((H246/$H247)*100,1),")")</f>
        <v>(54.7)</v>
      </c>
      <c r="K246" s="302">
        <f t="shared" ref="K246:K247" si="192">B251-B246</f>
        <v>3.4987660221395593</v>
      </c>
      <c r="L246" s="302">
        <f t="shared" ref="L246:L247" si="193">D251-D246</f>
        <v>5.8411726969376332</v>
      </c>
      <c r="M246" s="302">
        <f t="shared" ref="M246:M247" si="194">F251-F246</f>
        <v>0.53639044763847155</v>
      </c>
      <c r="N246" s="302">
        <f t="shared" ref="N246:N247" si="195">SUM(K246:M246)</f>
        <v>9.8763291667156636</v>
      </c>
    </row>
    <row r="247" spans="1:14" x14ac:dyDescent="0.2">
      <c r="A247" s="282" t="s">
        <v>363</v>
      </c>
      <c r="B247" s="302">
        <f>SUM(B245:B246)</f>
        <v>43.154704395236323</v>
      </c>
      <c r="C247" s="299" t="str">
        <f>CONCATENATE("(",ROUND((B247/$H247)*100,1),")")</f>
        <v>(38.8)</v>
      </c>
      <c r="D247" s="302">
        <f>SUM(D245:D246)</f>
        <v>62.335142557349428</v>
      </c>
      <c r="E247" s="299" t="str">
        <f>CONCATENATE("(",ROUND((D247/$H247)*100,1),")")</f>
        <v>(56.1)</v>
      </c>
      <c r="F247" s="302">
        <f>SUM(F245:F246)</f>
        <v>5.6441530474144521</v>
      </c>
      <c r="G247" s="299" t="str">
        <f>CONCATENATE("(",ROUND((F247/$H247)*100,1),")")</f>
        <v>(5.1)</v>
      </c>
      <c r="H247" s="302">
        <f>SUM(H245:H246)</f>
        <v>111.1340000000002</v>
      </c>
      <c r="I247" s="299" t="str">
        <f>CONCATENATE("(",ROUND((H247/$H247)*100,1),")")</f>
        <v>(100)</v>
      </c>
      <c r="K247" s="302">
        <f t="shared" si="192"/>
        <v>7.801185616716694</v>
      </c>
      <c r="L247" s="302">
        <f t="shared" si="193"/>
        <v>9.9164877186859002</v>
      </c>
      <c r="M247" s="302">
        <f t="shared" si="194"/>
        <v>0.88332666459703812</v>
      </c>
      <c r="N247" s="302">
        <f t="shared" si="195"/>
        <v>18.600999999999633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27.618865770929425</v>
      </c>
      <c r="C250" s="299" t="str">
        <f>CONCATENATE("(",ROUND((B250/$H252)*100,1),")")</f>
        <v>(21.3)</v>
      </c>
      <c r="D250" s="302">
        <f>'Ind T6'!W99</f>
        <v>28.946039065685309</v>
      </c>
      <c r="E250" s="299" t="str">
        <f>CONCATENATE("(",ROUND((D250/$H252)*100,1),")")</f>
        <v>(22.3)</v>
      </c>
      <c r="F250" s="302">
        <f>'Ind T6'!X99</f>
        <v>2.5487824007757989</v>
      </c>
      <c r="G250" s="299" t="str">
        <f>CONCATENATE("(",ROUND((F250/$H252)*100,1),")")</f>
        <v>(2)</v>
      </c>
      <c r="H250" s="302">
        <f>SUM(B250,D250,F250)</f>
        <v>59.113687237390529</v>
      </c>
      <c r="I250" s="299" t="str">
        <f>CONCATENATE("(",ROUND((H250/$H252)*100,1),")")</f>
        <v>(45.6)</v>
      </c>
      <c r="K250" s="302">
        <f>B250-B240</f>
        <v>5.7848205317628114</v>
      </c>
      <c r="L250" s="302">
        <f>D250-D240</f>
        <v>5.7174711690502171</v>
      </c>
      <c r="M250" s="302">
        <f>F250-F240</f>
        <v>0.43564496380583329</v>
      </c>
      <c r="N250" s="302">
        <f>SUM(K250:M250)</f>
        <v>11.937936664618862</v>
      </c>
    </row>
    <row r="251" spans="1:14" x14ac:dyDescent="0.2">
      <c r="A251" s="282" t="s">
        <v>365</v>
      </c>
      <c r="B251" s="302">
        <f>'Ind T6'!V98</f>
        <v>23.337024241023592</v>
      </c>
      <c r="C251" s="299" t="str">
        <f>CONCATENATE("(",ROUND((B251/$H252)*100,1),")")</f>
        <v>(18)</v>
      </c>
      <c r="D251" s="302">
        <f>'Ind T6'!W98</f>
        <v>43.305591210350016</v>
      </c>
      <c r="E251" s="299" t="str">
        <f>CONCATENATE("(",ROUND((D251/$H252)*100,1),")")</f>
        <v>(33.4)</v>
      </c>
      <c r="F251" s="302">
        <f>'Ind T6'!X98</f>
        <v>3.9786973112356914</v>
      </c>
      <c r="G251" s="299" t="str">
        <f>CONCATENATE("(",ROUND((F251/$H252)*100,1),")")</f>
        <v>(3.1)</v>
      </c>
      <c r="H251" s="302">
        <f t="shared" ref="H251" si="196">SUM(B251,D251,F251)</f>
        <v>70.621312762609307</v>
      </c>
      <c r="I251" s="299" t="str">
        <f>CONCATENATE("(",ROUND((H251/$H252)*100,1),")")</f>
        <v>(54.4)</v>
      </c>
      <c r="K251" s="302">
        <f t="shared" ref="K251:K252" si="197">B251-B241</f>
        <v>4.750411716302267</v>
      </c>
      <c r="L251" s="302">
        <f t="shared" ref="L251:L252" si="198">D251-D241</f>
        <v>8.0593015108931212</v>
      </c>
      <c r="M251" s="302">
        <f t="shared" ref="M251:M252" si="199">F251-F241</f>
        <v>0.66635010818552143</v>
      </c>
      <c r="N251" s="302">
        <f t="shared" ref="N251:N252" si="200">SUM(K251:M251)</f>
        <v>13.476063335380911</v>
      </c>
    </row>
    <row r="252" spans="1:14" x14ac:dyDescent="0.2">
      <c r="A252" s="282" t="s">
        <v>363</v>
      </c>
      <c r="B252" s="302">
        <f>SUM(B250:B251)</f>
        <v>50.955890011953016</v>
      </c>
      <c r="C252" s="299" t="str">
        <f>CONCATENATE("(",ROUND((B252/$H252)*100,1),")")</f>
        <v>(39.3)</v>
      </c>
      <c r="D252" s="302">
        <f>SUM(D250:D251)</f>
        <v>72.251630276035328</v>
      </c>
      <c r="E252" s="299" t="str">
        <f>CONCATENATE("(",ROUND((D252/$H252)*100,1),")")</f>
        <v>(55.7)</v>
      </c>
      <c r="F252" s="302">
        <f>SUM(F250:F251)</f>
        <v>6.5274797120114902</v>
      </c>
      <c r="G252" s="299" t="str">
        <f>CONCATENATE("(",ROUND((F252/$H252)*100,1),")")</f>
        <v>(5)</v>
      </c>
      <c r="H252" s="302">
        <f>SUM(H250:H251)</f>
        <v>129.73499999999984</v>
      </c>
      <c r="I252" s="299" t="str">
        <f>CONCATENATE("(",ROUND((H252/$H252)*100,1),")")</f>
        <v>(100)</v>
      </c>
      <c r="K252" s="302">
        <f t="shared" si="197"/>
        <v>10.535232248065078</v>
      </c>
      <c r="L252" s="302">
        <f t="shared" si="198"/>
        <v>13.776772679943342</v>
      </c>
      <c r="M252" s="302">
        <f t="shared" si="199"/>
        <v>1.1019950719913547</v>
      </c>
      <c r="N252" s="302">
        <f t="shared" si="200"/>
        <v>25.413999999999774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1.5597428499998378</v>
      </c>
      <c r="C261" s="299" t="str">
        <f>CONCATENATE("(",ROUND((B261/$H263)*100,1),")")</f>
        <v>(16.6)</v>
      </c>
      <c r="D261" s="302">
        <f>'Ind T6'!M108</f>
        <v>0.91019320592649244</v>
      </c>
      <c r="E261" s="299" t="str">
        <f>CONCATENATE("(",ROUND((D261/$H263)*100,1),")")</f>
        <v>(9.7)</v>
      </c>
      <c r="F261" s="302">
        <f>'Ind T6'!N108</f>
        <v>3.3907197453344309</v>
      </c>
      <c r="G261" s="299" t="str">
        <f>CONCATENATE("(",ROUND((F261/$H263)*100,1),")")</f>
        <v>(36)</v>
      </c>
      <c r="H261" s="302">
        <f>SUM(B261,D261,F261)</f>
        <v>5.8606558012607612</v>
      </c>
      <c r="I261" s="299" t="str">
        <f>CONCATENATE("(",ROUND((H261/$H263)*100,1),")")</f>
        <v>(62.2)</v>
      </c>
      <c r="K261" s="302">
        <f>B266-B261</f>
        <v>-4.1956124082883406E-2</v>
      </c>
      <c r="L261" s="302">
        <f>D266-D261</f>
        <v>2.251501887480023E-2</v>
      </c>
      <c r="M261" s="302">
        <f>F266-F261</f>
        <v>-5.1706788689986904E-2</v>
      </c>
      <c r="N261" s="302">
        <f>SUM(K261:M261)</f>
        <v>-7.114789389807008E-2</v>
      </c>
    </row>
    <row r="262" spans="1:14" x14ac:dyDescent="0.2">
      <c r="A262" s="282" t="s">
        <v>365</v>
      </c>
      <c r="B262" s="302">
        <f>'Ind T6'!L107</f>
        <v>0.95608530034116135</v>
      </c>
      <c r="C262" s="299" t="str">
        <f>CONCATENATE("(",ROUND((B262/$H263)*100,1),")")</f>
        <v>(10.1)</v>
      </c>
      <c r="D262" s="302">
        <f>'Ind T6'!M107</f>
        <v>1.3114548519779625</v>
      </c>
      <c r="E262" s="299" t="str">
        <f>CONCATENATE("(",ROUND((D262/$H263)*100,1),")")</f>
        <v>(13.9)</v>
      </c>
      <c r="F262" s="302">
        <f>'Ind T6'!N107</f>
        <v>1.2938040464201201</v>
      </c>
      <c r="G262" s="299" t="str">
        <f>CONCATENATE("(",ROUND((F262/$H263)*100,1),")")</f>
        <v>(13.7)</v>
      </c>
      <c r="H262" s="302">
        <f t="shared" ref="H262" si="201">SUM(B262,D262,F262)</f>
        <v>3.5613441987392438</v>
      </c>
      <c r="I262" s="299" t="str">
        <f>CONCATENATE("(",ROUND((H262/$H263)*100,1),")")</f>
        <v>(37.8)</v>
      </c>
      <c r="K262" s="302">
        <f t="shared" ref="K262:K263" si="202">B267-B262</f>
        <v>-2.1609466757405826E-2</v>
      </c>
      <c r="L262" s="302">
        <f t="shared" ref="L262:L263" si="203">D267-D262</f>
        <v>-1.0494801214741667E-2</v>
      </c>
      <c r="M262" s="302">
        <f t="shared" ref="M262:M263" si="204">F267-F262</f>
        <v>-4.1747838129782888E-2</v>
      </c>
      <c r="N262" s="302">
        <f t="shared" ref="N262:N263" si="205">SUM(K262:M262)</f>
        <v>-7.3852106101930381E-2</v>
      </c>
    </row>
    <row r="263" spans="1:14" x14ac:dyDescent="0.2">
      <c r="A263" s="282" t="s">
        <v>363</v>
      </c>
      <c r="B263" s="302">
        <f>SUM(B261:B262)</f>
        <v>2.5158281503409992</v>
      </c>
      <c r="C263" s="299" t="str">
        <f>CONCATENATE("(",ROUND((B263/$H263)*100,1),")")</f>
        <v>(26.7)</v>
      </c>
      <c r="D263" s="302">
        <f>SUM(D261:D262)</f>
        <v>2.2216480579044551</v>
      </c>
      <c r="E263" s="299" t="str">
        <f>CONCATENATE("(",ROUND((D263/$H263)*100,1),")")</f>
        <v>(23.6)</v>
      </c>
      <c r="F263" s="302">
        <f>SUM(F261:F262)</f>
        <v>4.6845237917545512</v>
      </c>
      <c r="G263" s="299" t="str">
        <f>CONCATENATE("(",ROUND((F263/$H263)*100,1),")")</f>
        <v>(49.7)</v>
      </c>
      <c r="H263" s="302">
        <f>SUM(H261:H262)</f>
        <v>9.4220000000000041</v>
      </c>
      <c r="I263" s="299" t="str">
        <f>CONCATENATE("(",ROUND((H263/$H263)*100,1),")")</f>
        <v>(100)</v>
      </c>
      <c r="K263" s="302">
        <f t="shared" si="202"/>
        <v>-6.3565590840289232E-2</v>
      </c>
      <c r="L263" s="302">
        <f t="shared" si="203"/>
        <v>1.2020217660058563E-2</v>
      </c>
      <c r="M263" s="302">
        <f t="shared" si="204"/>
        <v>-9.3454626819769793E-2</v>
      </c>
      <c r="N263" s="302">
        <f t="shared" si="205"/>
        <v>-0.14500000000000046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1.5177867259169544</v>
      </c>
      <c r="C266" s="299" t="str">
        <f>CONCATENATE("(",ROUND((B266/$H268)*100,1),")")</f>
        <v>(16.4)</v>
      </c>
      <c r="D266" s="302">
        <f>'Ind T6'!R108</f>
        <v>0.93270822480129267</v>
      </c>
      <c r="E266" s="299" t="str">
        <f>CONCATENATE("(",ROUND((D266/$H268)*100,1),")")</f>
        <v>(10.1)</v>
      </c>
      <c r="F266" s="302">
        <f>'Ind T6'!S108</f>
        <v>3.339012956644444</v>
      </c>
      <c r="G266" s="299" t="str">
        <f>CONCATENATE("(",ROUND((F266/$H268)*100,1),")")</f>
        <v>(36)</v>
      </c>
      <c r="H266" s="302">
        <f>SUM(B266,D266,F266)</f>
        <v>5.7895079073626912</v>
      </c>
      <c r="I266" s="299" t="str">
        <f>CONCATENATE("(",ROUND((H266/$H268)*100,1),")")</f>
        <v>(62.4)</v>
      </c>
      <c r="K266" s="302">
        <f>B271-B266</f>
        <v>-1.088339045761666E-3</v>
      </c>
      <c r="L266" s="302">
        <f>D271-D266</f>
        <v>7.2347045899334161E-2</v>
      </c>
      <c r="M266" s="302">
        <f>F271-F266</f>
        <v>6.6060195904215302E-2</v>
      </c>
      <c r="N266" s="302">
        <f>SUM(K266:M266)</f>
        <v>0.1373189027577878</v>
      </c>
    </row>
    <row r="267" spans="1:14" x14ac:dyDescent="0.2">
      <c r="A267" s="282" t="s">
        <v>365</v>
      </c>
      <c r="B267" s="302">
        <f>'Ind T6'!Q107</f>
        <v>0.93447583358375552</v>
      </c>
      <c r="C267" s="299" t="str">
        <f>CONCATENATE("(",ROUND((B267/$H268)*100,1),")")</f>
        <v>(10.1)</v>
      </c>
      <c r="D267" s="302">
        <f>'Ind T6'!R107</f>
        <v>1.3009600507632209</v>
      </c>
      <c r="E267" s="299" t="str">
        <f>CONCATENATE("(",ROUND((D267/$H268)*100,1),")")</f>
        <v>(14)</v>
      </c>
      <c r="F267" s="302">
        <f>'Ind T6'!S107</f>
        <v>1.2520562082903373</v>
      </c>
      <c r="G267" s="299" t="str">
        <f>CONCATENATE("(",ROUND((F267/$H268)*100,1),")")</f>
        <v>(13.5)</v>
      </c>
      <c r="H267" s="302">
        <f t="shared" ref="H267" si="206">SUM(B267,D267,F267)</f>
        <v>3.4874920926373134</v>
      </c>
      <c r="I267" s="299" t="str">
        <f>CONCATENATE("(",ROUND((H267/$H268)*100,1),")")</f>
        <v>(37.6)</v>
      </c>
      <c r="K267" s="302">
        <f t="shared" ref="K267:K268" si="207">B272-B267</f>
        <v>1.7062743374692602E-2</v>
      </c>
      <c r="L267" s="302">
        <f t="shared" ref="L267:L268" si="208">D272-D267</f>
        <v>1.6373949457436865E-2</v>
      </c>
      <c r="M267" s="302">
        <f t="shared" ref="M267:M268" si="209">F272-F267</f>
        <v>-4.1755595589930472E-2</v>
      </c>
      <c r="N267" s="302">
        <f t="shared" ref="N267:N268" si="210">SUM(K267:M267)</f>
        <v>-8.3189027578010055E-3</v>
      </c>
    </row>
    <row r="268" spans="1:14" x14ac:dyDescent="0.2">
      <c r="A268" s="282" t="s">
        <v>363</v>
      </c>
      <c r="B268" s="302">
        <f>SUM(B266:B267)</f>
        <v>2.4522625595007099</v>
      </c>
      <c r="C268" s="299" t="str">
        <f>CONCATENATE("(",ROUND((B268/$H268)*100,1),")")</f>
        <v>(26.4)</v>
      </c>
      <c r="D268" s="302">
        <f>SUM(D266:D267)</f>
        <v>2.2336682755645136</v>
      </c>
      <c r="E268" s="299" t="str">
        <f>CONCATENATE("(",ROUND((D268/$H268)*100,1),")")</f>
        <v>(24.1)</v>
      </c>
      <c r="F268" s="302">
        <f>SUM(F266:F267)</f>
        <v>4.5910691649347815</v>
      </c>
      <c r="G268" s="299" t="str">
        <f>CONCATENATE("(",ROUND((F268/$H268)*100,1),")")</f>
        <v>(49.5)</v>
      </c>
      <c r="H268" s="302">
        <f>SUM(H266:H267)</f>
        <v>9.2770000000000046</v>
      </c>
      <c r="I268" s="299" t="str">
        <f>CONCATENATE("(",ROUND((H268/$H268)*100,1),")")</f>
        <v>(100)</v>
      </c>
      <c r="K268" s="302">
        <f t="shared" si="207"/>
        <v>1.5974404328931158E-2</v>
      </c>
      <c r="L268" s="302">
        <f t="shared" si="208"/>
        <v>8.8720995356771137E-2</v>
      </c>
      <c r="M268" s="302">
        <f t="shared" si="209"/>
        <v>2.4304600314284386E-2</v>
      </c>
      <c r="N268" s="302">
        <f t="shared" si="210"/>
        <v>0.12899999999998668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1.5166983868711927</v>
      </c>
      <c r="C271" s="299" t="str">
        <f>CONCATENATE("(",ROUND((B271/$H273)*100,1),")")</f>
        <v>(16.1)</v>
      </c>
      <c r="D271" s="302">
        <f>'Ind T6'!W108</f>
        <v>1.0050552707006268</v>
      </c>
      <c r="E271" s="299" t="str">
        <f>CONCATENATE("(",ROUND((D271/$H273)*100,1),")")</f>
        <v>(10.7)</v>
      </c>
      <c r="F271" s="302">
        <f>'Ind T6'!X108</f>
        <v>3.4050731525486593</v>
      </c>
      <c r="G271" s="299" t="str">
        <f>CONCATENATE("(",ROUND((F271/$H273)*100,1),")")</f>
        <v>(36.2)</v>
      </c>
      <c r="H271" s="302">
        <f>SUM(B271,D271,F271)</f>
        <v>5.9268268101204793</v>
      </c>
      <c r="I271" s="299" t="str">
        <f>CONCATENATE("(",ROUND((H271/$H273)*100,1),")")</f>
        <v>(63)</v>
      </c>
      <c r="K271" s="302">
        <f>B271-B261</f>
        <v>-4.3044463128645072E-2</v>
      </c>
      <c r="L271" s="302">
        <f>D271-D261</f>
        <v>9.4862064774134391E-2</v>
      </c>
      <c r="M271" s="302">
        <f>F271-F261</f>
        <v>1.4353407214228397E-2</v>
      </c>
      <c r="N271" s="302">
        <f>SUM(K271:M271)</f>
        <v>6.6171008859717717E-2</v>
      </c>
    </row>
    <row r="272" spans="1:14" x14ac:dyDescent="0.2">
      <c r="A272" s="282" t="s">
        <v>365</v>
      </c>
      <c r="B272" s="302">
        <f>'Ind T6'!V107</f>
        <v>0.95153857695844812</v>
      </c>
      <c r="C272" s="299" t="str">
        <f>CONCATENATE("(",ROUND((B272/$H273)*100,1),")")</f>
        <v>(10.1)</v>
      </c>
      <c r="D272" s="302">
        <f>'Ind T6'!W107</f>
        <v>1.3173340002206577</v>
      </c>
      <c r="E272" s="299" t="str">
        <f>CONCATENATE("(",ROUND((D272/$H273)*100,1),")")</f>
        <v>(14)</v>
      </c>
      <c r="F272" s="302">
        <f>'Ind T6'!X107</f>
        <v>1.2103006127004068</v>
      </c>
      <c r="G272" s="299" t="str">
        <f>CONCATENATE("(",ROUND((F272/$H273)*100,1),")")</f>
        <v>(12.9)</v>
      </c>
      <c r="H272" s="302">
        <f t="shared" ref="H272" si="211">SUM(B272,D272,F272)</f>
        <v>3.4791731898795124</v>
      </c>
      <c r="I272" s="299" t="str">
        <f>CONCATENATE("(",ROUND((H272/$H273)*100,1),")")</f>
        <v>(37)</v>
      </c>
      <c r="K272" s="302">
        <f t="shared" ref="K272:K273" si="212">B272-B262</f>
        <v>-4.5467233827132247E-3</v>
      </c>
      <c r="L272" s="302">
        <f t="shared" ref="L272:L273" si="213">D272-D262</f>
        <v>5.879148242695198E-3</v>
      </c>
      <c r="M272" s="302">
        <f t="shared" ref="M272:M273" si="214">F272-F262</f>
        <v>-8.350343371971336E-2</v>
      </c>
      <c r="N272" s="302">
        <f t="shared" ref="N272:N273" si="215">SUM(K272:M272)</f>
        <v>-8.2171008859731387E-2</v>
      </c>
    </row>
    <row r="273" spans="1:14" x14ac:dyDescent="0.2">
      <c r="A273" s="282" t="s">
        <v>363</v>
      </c>
      <c r="B273" s="302">
        <f>SUM(B271:B272)</f>
        <v>2.4682369638296411</v>
      </c>
      <c r="C273" s="299" t="str">
        <f>CONCATENATE("(",ROUND((B273/$H273)*100,1),")")</f>
        <v>(26.2)</v>
      </c>
      <c r="D273" s="302">
        <f>SUM(D271:D272)</f>
        <v>2.3223892709212848</v>
      </c>
      <c r="E273" s="299" t="str">
        <f>CONCATENATE("(",ROUND((D273/$H273)*100,1),")")</f>
        <v>(24.7)</v>
      </c>
      <c r="F273" s="302">
        <f>SUM(F271:F272)</f>
        <v>4.6153737652490658</v>
      </c>
      <c r="G273" s="299" t="str">
        <f>CONCATENATE("(",ROUND((F273/$H273)*100,1),")")</f>
        <v>(49.1)</v>
      </c>
      <c r="H273" s="302">
        <f>SUM(H271:H272)</f>
        <v>9.4059999999999917</v>
      </c>
      <c r="I273" s="299" t="str">
        <f>CONCATENATE("(",ROUND((H273/$H273)*100,1),")")</f>
        <v>(100)</v>
      </c>
      <c r="K273" s="302">
        <f t="shared" si="212"/>
        <v>-4.7591186511358075E-2</v>
      </c>
      <c r="L273" s="302">
        <f t="shared" si="213"/>
        <v>0.1007412130168297</v>
      </c>
      <c r="M273" s="302">
        <f t="shared" si="214"/>
        <v>-6.9150026505485407E-2</v>
      </c>
      <c r="N273" s="302">
        <f t="shared" si="215"/>
        <v>-1.6000000000013781E-2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23.51430026034247</v>
      </c>
      <c r="C282" s="299" t="str">
        <f>CONCATENATE("(",ROUND((B282/$H284)*100,1),")")</f>
        <v>(54.6)</v>
      </c>
      <c r="D282" s="302">
        <f>'Ind T6'!M117</f>
        <v>1.2489701708557492</v>
      </c>
      <c r="E282" s="299" t="str">
        <f>CONCATENATE("(",ROUND((D282/$H284)*100,1),")")</f>
        <v>(2.9)</v>
      </c>
      <c r="F282" s="302">
        <f>'Ind T6'!N117</f>
        <v>5.9397219324892365</v>
      </c>
      <c r="G282" s="299" t="str">
        <f>CONCATENATE("(",ROUND((F282/$H284)*100,1),")")</f>
        <v>(13.8)</v>
      </c>
      <c r="H282" s="302">
        <f>SUM(B282,D282,F282)</f>
        <v>30.702992363687457</v>
      </c>
      <c r="I282" s="299" t="str">
        <f>CONCATENATE("(",ROUND((H282/$H284)*100,1),")")</f>
        <v>(71.3)</v>
      </c>
      <c r="K282" s="302">
        <f>B287-B282</f>
        <v>1.1461277169955153</v>
      </c>
      <c r="L282" s="302">
        <f>D287-D282</f>
        <v>7.9854416223447577E-2</v>
      </c>
      <c r="M282" s="302">
        <f>F287-F282</f>
        <v>0.47951372059518427</v>
      </c>
      <c r="N282" s="302">
        <f>SUM(K282:M282)</f>
        <v>1.7054958538141471</v>
      </c>
    </row>
    <row r="283" spans="1:14" x14ac:dyDescent="0.2">
      <c r="A283" s="282" t="s">
        <v>365</v>
      </c>
      <c r="B283" s="302">
        <f>'Ind T6'!L116</f>
        <v>9.4172229798722125</v>
      </c>
      <c r="C283" s="299" t="str">
        <f>CONCATENATE("(",ROUND((B283/$H284)*100,1),")")</f>
        <v>(21.9)</v>
      </c>
      <c r="D283" s="302">
        <f>'Ind T6'!M116</f>
        <v>1.9972625272159381</v>
      </c>
      <c r="E283" s="299" t="str">
        <f>CONCATENATE("(",ROUND((D283/$H284)*100,1),")")</f>
        <v>(4.6)</v>
      </c>
      <c r="F283" s="302">
        <f>'Ind T6'!N116</f>
        <v>0.9305221292243</v>
      </c>
      <c r="G283" s="299" t="str">
        <f>CONCATENATE("(",ROUND((F283/$H284)*100,1),")")</f>
        <v>(2.2)</v>
      </c>
      <c r="H283" s="302">
        <f t="shared" ref="H283" si="216">SUM(B283,D283,F283)</f>
        <v>12.345007636312451</v>
      </c>
      <c r="I283" s="299" t="str">
        <f>CONCATENATE("(",ROUND((H283/$H284)*100,1),")")</f>
        <v>(28.7)</v>
      </c>
      <c r="K283" s="302">
        <f t="shared" ref="K283:K284" si="217">B288-B283</f>
        <v>0.76420206658477774</v>
      </c>
      <c r="L283" s="302">
        <f t="shared" ref="L283:L284" si="218">D288-D283</f>
        <v>8.3397023607850063E-2</v>
      </c>
      <c r="M283" s="302">
        <f t="shared" ref="M283:M284" si="219">F288-F283</f>
        <v>6.7905055993125685E-2</v>
      </c>
      <c r="N283" s="302">
        <f t="shared" ref="N283:N284" si="220">SUM(K283:M283)</f>
        <v>0.91550414618575349</v>
      </c>
    </row>
    <row r="284" spans="1:14" x14ac:dyDescent="0.2">
      <c r="A284" s="282" t="s">
        <v>363</v>
      </c>
      <c r="B284" s="302">
        <f>SUM(B282:B283)</f>
        <v>32.93152324021468</v>
      </c>
      <c r="C284" s="299" t="str">
        <f>CONCATENATE("(",ROUND((B284/$H284)*100,1),")")</f>
        <v>(76.5)</v>
      </c>
      <c r="D284" s="302">
        <f>SUM(D282:D283)</f>
        <v>3.2462326980716876</v>
      </c>
      <c r="E284" s="299" t="str">
        <f>CONCATENATE("(",ROUND((D284/$H284)*100,1),")")</f>
        <v>(7.5)</v>
      </c>
      <c r="F284" s="302">
        <f>SUM(F282:F283)</f>
        <v>6.870244061713537</v>
      </c>
      <c r="G284" s="299" t="str">
        <f>CONCATENATE("(",ROUND((F284/$H284)*100,1),")")</f>
        <v>(16)</v>
      </c>
      <c r="H284" s="302">
        <f>SUM(H282:H283)</f>
        <v>43.047999999999909</v>
      </c>
      <c r="I284" s="299" t="str">
        <f>CONCATENATE("(",ROUND((H284/$H284)*100,1),")")</f>
        <v>(100)</v>
      </c>
      <c r="K284" s="302">
        <f t="shared" si="217"/>
        <v>1.9103297835802948</v>
      </c>
      <c r="L284" s="302">
        <f t="shared" si="218"/>
        <v>0.16325143983129742</v>
      </c>
      <c r="M284" s="302">
        <f t="shared" si="219"/>
        <v>0.54741877658830962</v>
      </c>
      <c r="N284" s="302">
        <f t="shared" si="220"/>
        <v>2.6209999999999019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24.660427977337985</v>
      </c>
      <c r="C287" s="299" t="str">
        <f>CONCATENATE("(",ROUND((B287/$H289)*100,1),")")</f>
        <v>(54)</v>
      </c>
      <c r="D287" s="302">
        <f>'Ind T6'!R117</f>
        <v>1.3288245870791968</v>
      </c>
      <c r="E287" s="299" t="str">
        <f>CONCATENATE("(",ROUND((D287/$H289)*100,1),")")</f>
        <v>(2.9)</v>
      </c>
      <c r="F287" s="302">
        <f>'Ind T6'!S117</f>
        <v>6.4192356530844208</v>
      </c>
      <c r="G287" s="299" t="str">
        <f>CONCATENATE("(",ROUND((F287/$H289)*100,1),")")</f>
        <v>(14.1)</v>
      </c>
      <c r="H287" s="302">
        <f>SUM(B287,D287,F287)</f>
        <v>32.408488217501599</v>
      </c>
      <c r="I287" s="299" t="str">
        <f>CONCATENATE("(",ROUND((H287/$H289)*100,1),")")</f>
        <v>(71)</v>
      </c>
      <c r="K287" s="302">
        <f>B292-B287</f>
        <v>0.86611946521324157</v>
      </c>
      <c r="L287" s="302">
        <f>D292-D287</f>
        <v>7.2896246230398143E-2</v>
      </c>
      <c r="M287" s="302">
        <f>F292-F287</f>
        <v>0.44727790741296403</v>
      </c>
      <c r="N287" s="302">
        <f>SUM(K287:M287)</f>
        <v>1.3862936188566037</v>
      </c>
    </row>
    <row r="288" spans="1:14" x14ac:dyDescent="0.2">
      <c r="A288" s="282" t="s">
        <v>365</v>
      </c>
      <c r="B288" s="302">
        <f>'Ind T6'!Q116</f>
        <v>10.18142504645699</v>
      </c>
      <c r="C288" s="299" t="str">
        <f>CONCATENATE("(",ROUND((B288/$H289)*100,1),")")</f>
        <v>(22.3)</v>
      </c>
      <c r="D288" s="302">
        <f>'Ind T6'!R116</f>
        <v>2.0806595508237882</v>
      </c>
      <c r="E288" s="299" t="str">
        <f>CONCATENATE("(",ROUND((D288/$H289)*100,1),")")</f>
        <v>(4.6)</v>
      </c>
      <c r="F288" s="302">
        <f>'Ind T6'!S116</f>
        <v>0.99842718521742568</v>
      </c>
      <c r="G288" s="299" t="str">
        <f>CONCATENATE("(",ROUND((F288/$H289)*100,1),")")</f>
        <v>(2.2)</v>
      </c>
      <c r="H288" s="302">
        <f t="shared" ref="H288" si="221">SUM(B288,D288,F288)</f>
        <v>13.260511782498204</v>
      </c>
      <c r="I288" s="299" t="str">
        <f>CONCATENATE("(",ROUND((H288/$H289)*100,1),")")</f>
        <v>(29)</v>
      </c>
      <c r="K288" s="302">
        <f t="shared" ref="K288:K289" si="222">B293-B288</f>
        <v>0.9304200882929905</v>
      </c>
      <c r="L288" s="302">
        <f t="shared" ref="L288:L289" si="223">D293-D288</f>
        <v>2.2521237568682295E-2</v>
      </c>
      <c r="M288" s="302">
        <f t="shared" ref="M288:M289" si="224">F293-F288</f>
        <v>5.0765055281883575E-2</v>
      </c>
      <c r="N288" s="302">
        <f t="shared" ref="N288:N289" si="225">SUM(K288:M288)</f>
        <v>1.0037063811435565</v>
      </c>
    </row>
    <row r="289" spans="1:14" x14ac:dyDescent="0.2">
      <c r="A289" s="282" t="s">
        <v>363</v>
      </c>
      <c r="B289" s="302">
        <f>SUM(B287:B288)</f>
        <v>34.841853023794975</v>
      </c>
      <c r="C289" s="299" t="str">
        <f>CONCATENATE("(",ROUND((B289/$H289)*100,1),")")</f>
        <v>(76.3)</v>
      </c>
      <c r="D289" s="302">
        <f>SUM(D287:D288)</f>
        <v>3.409484137902985</v>
      </c>
      <c r="E289" s="299" t="str">
        <f>CONCATENATE("(",ROUND((D289/$H289)*100,1),")")</f>
        <v>(7.5)</v>
      </c>
      <c r="F289" s="302">
        <f>SUM(F287:F288)</f>
        <v>7.4176628383018466</v>
      </c>
      <c r="G289" s="299" t="str">
        <f>CONCATENATE("(",ROUND((F289/$H289)*100,1),")")</f>
        <v>(16.2)</v>
      </c>
      <c r="H289" s="302">
        <f>SUM(H287:H288)</f>
        <v>45.668999999999805</v>
      </c>
      <c r="I289" s="299" t="str">
        <f>CONCATENATE("(",ROUND((H289/$H289)*100,1),")")</f>
        <v>(100)</v>
      </c>
      <c r="K289" s="302">
        <f t="shared" si="222"/>
        <v>1.7965395535062285</v>
      </c>
      <c r="L289" s="302">
        <f t="shared" si="223"/>
        <v>9.5417483799080216E-2</v>
      </c>
      <c r="M289" s="302">
        <f t="shared" si="224"/>
        <v>0.49804296269484727</v>
      </c>
      <c r="N289" s="302">
        <f t="shared" si="225"/>
        <v>2.390000000000156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25.526547442551227</v>
      </c>
      <c r="C292" s="299" t="str">
        <f>CONCATENATE("(",ROUND((B292/$H294)*100,1),")")</f>
        <v>(53.1)</v>
      </c>
      <c r="D292" s="302">
        <f>'Ind T6'!W117</f>
        <v>1.401720833309595</v>
      </c>
      <c r="E292" s="299" t="str">
        <f>CONCATENATE("(",ROUND((D292/$H294)*100,1),")")</f>
        <v>(2.9)</v>
      </c>
      <c r="F292" s="302">
        <f>'Ind T6'!X117</f>
        <v>6.8665135604973848</v>
      </c>
      <c r="G292" s="299" t="str">
        <f>CONCATENATE("(",ROUND((F292/$H294)*100,1),")")</f>
        <v>(14.3)</v>
      </c>
      <c r="H292" s="302">
        <f>SUM(B292,D292,F292)</f>
        <v>33.794781836358212</v>
      </c>
      <c r="I292" s="299" t="str">
        <f>CONCATENATE("(",ROUND((H292/$H294)*100,1),")")</f>
        <v>(70.3)</v>
      </c>
      <c r="K292" s="302">
        <f>B292-B282</f>
        <v>2.0122471822087569</v>
      </c>
      <c r="L292" s="302">
        <f>D292-D282</f>
        <v>0.15275066245384572</v>
      </c>
      <c r="M292" s="302">
        <f>F292-F282</f>
        <v>0.92679162800814829</v>
      </c>
      <c r="N292" s="302">
        <f>SUM(K292:M292)</f>
        <v>3.0917894726707509</v>
      </c>
    </row>
    <row r="293" spans="1:14" x14ac:dyDescent="0.2">
      <c r="A293" s="282" t="s">
        <v>365</v>
      </c>
      <c r="B293" s="302">
        <f>'Ind T6'!V116</f>
        <v>11.111845134749981</v>
      </c>
      <c r="C293" s="299" t="str">
        <f>CONCATENATE("(",ROUND((B293/$H294)*100,1),")")</f>
        <v>(23.1)</v>
      </c>
      <c r="D293" s="302">
        <f>'Ind T6'!W116</f>
        <v>2.1031807883924705</v>
      </c>
      <c r="E293" s="299" t="str">
        <f>CONCATENATE("(",ROUND((D293/$H294)*100,1),")")</f>
        <v>(4.4)</v>
      </c>
      <c r="F293" s="302">
        <f>'Ind T6'!X116</f>
        <v>1.0491922404993093</v>
      </c>
      <c r="G293" s="299" t="str">
        <f>CONCATENATE("(",ROUND((F293/$H294)*100,1),")")</f>
        <v>(2.2)</v>
      </c>
      <c r="H293" s="302">
        <f t="shared" ref="H293" si="226">SUM(B293,D293,F293)</f>
        <v>14.264218163641761</v>
      </c>
      <c r="I293" s="299" t="str">
        <f>CONCATENATE("(",ROUND((H293/$H294)*100,1),")")</f>
        <v>(29.7)</v>
      </c>
      <c r="K293" s="302">
        <f t="shared" ref="K293:K294" si="227">B293-B283</f>
        <v>1.6946221548777682</v>
      </c>
      <c r="L293" s="302">
        <f t="shared" ref="L293:L294" si="228">D293-D283</f>
        <v>0.10591826117653236</v>
      </c>
      <c r="M293" s="302">
        <f t="shared" ref="M293:M294" si="229">F293-F283</f>
        <v>0.11867011127500926</v>
      </c>
      <c r="N293" s="302">
        <f t="shared" ref="N293:N294" si="230">SUM(K293:M293)</f>
        <v>1.9192105273293099</v>
      </c>
    </row>
    <row r="294" spans="1:14" x14ac:dyDescent="0.2">
      <c r="A294" s="282" t="s">
        <v>363</v>
      </c>
      <c r="B294" s="302">
        <f>SUM(B292:B293)</f>
        <v>36.638392577301204</v>
      </c>
      <c r="C294" s="299" t="str">
        <f>CONCATENATE("(",ROUND((B294/$H294)*100,1),")")</f>
        <v>(76.2)</v>
      </c>
      <c r="D294" s="302">
        <f>SUM(D292:D293)</f>
        <v>3.5049016217020652</v>
      </c>
      <c r="E294" s="299" t="str">
        <f>CONCATENATE("(",ROUND((D294/$H294)*100,1),")")</f>
        <v>(7.3)</v>
      </c>
      <c r="F294" s="302">
        <f>SUM(F292:F293)</f>
        <v>7.9157058009966939</v>
      </c>
      <c r="G294" s="299" t="str">
        <f>CONCATENATE("(",ROUND((F294/$H294)*100,1),")")</f>
        <v>(16.5)</v>
      </c>
      <c r="H294" s="302">
        <f>SUM(H292:H293)</f>
        <v>48.058999999999969</v>
      </c>
      <c r="I294" s="299" t="str">
        <f>CONCATENATE("(",ROUND((H294/$H294)*100,1),")")</f>
        <v>(100)</v>
      </c>
      <c r="K294" s="302">
        <f t="shared" si="227"/>
        <v>3.7068693370865233</v>
      </c>
      <c r="L294" s="302">
        <f t="shared" si="228"/>
        <v>0.25866892363037763</v>
      </c>
      <c r="M294" s="302">
        <f t="shared" si="229"/>
        <v>1.0454617392831569</v>
      </c>
      <c r="N294" s="302">
        <f t="shared" si="230"/>
        <v>5.0110000000000579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21.425309120719721</v>
      </c>
      <c r="C303" s="299" t="str">
        <f>CONCATENATE("(",ROUND((B303/$H305)*100,1),")")</f>
        <v>(40.9)</v>
      </c>
      <c r="D303" s="302">
        <f>'Ind T6'!M126</f>
        <v>1.6791947882542326</v>
      </c>
      <c r="E303" s="299" t="str">
        <f>CONCATENATE("(",ROUND((D303/$H305)*100,1),")")</f>
        <v>(3.2)</v>
      </c>
      <c r="F303" s="302">
        <f>'Ind T6'!N126</f>
        <v>3.739620195554513</v>
      </c>
      <c r="G303" s="299" t="str">
        <f>CONCATENATE("(",ROUND((F303/$H305)*100,1),")")</f>
        <v>(7.1)</v>
      </c>
      <c r="H303" s="302">
        <f>SUM(B303,D303,F303)</f>
        <v>26.844124104528465</v>
      </c>
      <c r="I303" s="299" t="str">
        <f>CONCATENATE("(",ROUND((H303/$H305)*100,1),")")</f>
        <v>(51.3)</v>
      </c>
      <c r="K303" s="302">
        <f>B308-B303</f>
        <v>-4.9683736595280692E-2</v>
      </c>
      <c r="L303" s="302">
        <f>D308-D303</f>
        <v>6.4906748636339495E-2</v>
      </c>
      <c r="M303" s="302">
        <f>F308-F303</f>
        <v>0.17941748436281557</v>
      </c>
      <c r="N303" s="302">
        <f>SUM(K303:M303)</f>
        <v>0.19464049640387437</v>
      </c>
    </row>
    <row r="304" spans="1:14" x14ac:dyDescent="0.2">
      <c r="A304" s="282" t="s">
        <v>365</v>
      </c>
      <c r="B304" s="302">
        <f>'Ind T6'!L125</f>
        <v>17.142027361338666</v>
      </c>
      <c r="C304" s="299" t="str">
        <f>CONCATENATE("(",ROUND((B304/$H305)*100,1),")")</f>
        <v>(32.7)</v>
      </c>
      <c r="D304" s="302">
        <f>'Ind T6'!M125</f>
        <v>7.6765309445693743</v>
      </c>
      <c r="E304" s="299" t="str">
        <f>CONCATENATE("(",ROUND((D304/$H305)*100,1),")")</f>
        <v>(14.7)</v>
      </c>
      <c r="F304" s="302">
        <f>'Ind T6'!N125</f>
        <v>0.70831758956346469</v>
      </c>
      <c r="G304" s="299" t="str">
        <f>CONCATENATE("(",ROUND((F304/$H305)*100,1),")")</f>
        <v>(1.4)</v>
      </c>
      <c r="H304" s="302">
        <f t="shared" ref="H304" si="231">SUM(B304,D304,F304)</f>
        <v>25.526875895471505</v>
      </c>
      <c r="I304" s="299" t="str">
        <f>CONCATENATE("(",ROUND((H304/$H305)*100,1),")")</f>
        <v>(48.7)</v>
      </c>
      <c r="K304" s="302">
        <f t="shared" ref="K304:K305" si="232">B309-B304</f>
        <v>-0.11256656371217133</v>
      </c>
      <c r="L304" s="302">
        <f t="shared" ref="L304:L305" si="233">D309-D304</f>
        <v>-0.13136379406375998</v>
      </c>
      <c r="M304" s="302">
        <f t="shared" ref="M304:M305" si="234">F309-F304</f>
        <v>2.728986137203937E-2</v>
      </c>
      <c r="N304" s="302">
        <f t="shared" ref="N304:N305" si="235">SUM(K304:M304)</f>
        <v>-0.21664049640389194</v>
      </c>
    </row>
    <row r="305" spans="1:14" x14ac:dyDescent="0.2">
      <c r="A305" s="282" t="s">
        <v>363</v>
      </c>
      <c r="B305" s="302">
        <f>SUM(B303:B304)</f>
        <v>38.567336482058387</v>
      </c>
      <c r="C305" s="299" t="str">
        <f>CONCATENATE("(",ROUND((B305/$H305)*100,1),")")</f>
        <v>(73.6)</v>
      </c>
      <c r="D305" s="302">
        <f>SUM(D303:D304)</f>
        <v>9.3557257328236076</v>
      </c>
      <c r="E305" s="299" t="str">
        <f>CONCATENATE("(",ROUND((D305/$H305)*100,1),")")</f>
        <v>(17.9)</v>
      </c>
      <c r="F305" s="302">
        <f>SUM(F303:F304)</f>
        <v>4.4479377851179773</v>
      </c>
      <c r="G305" s="299" t="str">
        <f>CONCATENATE("(",ROUND((F305/$H305)*100,1),")")</f>
        <v>(8.5)</v>
      </c>
      <c r="H305" s="302">
        <f>SUM(H303:H304)</f>
        <v>52.370999999999967</v>
      </c>
      <c r="I305" s="299" t="str">
        <f>CONCATENATE("(",ROUND((H305/$H305)*100,1),")")</f>
        <v>(100)</v>
      </c>
      <c r="K305" s="302">
        <f t="shared" si="232"/>
        <v>-0.16225030030745557</v>
      </c>
      <c r="L305" s="302">
        <f t="shared" si="233"/>
        <v>-6.645704542742159E-2</v>
      </c>
      <c r="M305" s="302">
        <f t="shared" si="234"/>
        <v>0.20670734573485561</v>
      </c>
      <c r="N305" s="302">
        <f t="shared" si="235"/>
        <v>-2.2000000000021558E-2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21.37562538412444</v>
      </c>
      <c r="C308" s="299" t="str">
        <f>CONCATENATE("(",ROUND((B308/$H310)*100,1),")")</f>
        <v>(40.8)</v>
      </c>
      <c r="D308" s="302">
        <f>'Ind T6'!R126</f>
        <v>1.7441015368905721</v>
      </c>
      <c r="E308" s="299" t="str">
        <f>CONCATENATE("(",ROUND((D308/$H310)*100,1),")")</f>
        <v>(3.3)</v>
      </c>
      <c r="F308" s="302">
        <f>'Ind T6'!S126</f>
        <v>3.9190376799173285</v>
      </c>
      <c r="G308" s="299" t="str">
        <f>CONCATENATE("(",ROUND((F308/$H310)*100,1),")")</f>
        <v>(7.5)</v>
      </c>
      <c r="H308" s="302">
        <f>SUM(B308,D308,F308)</f>
        <v>27.038764600932339</v>
      </c>
      <c r="I308" s="299" t="str">
        <f>CONCATENATE("(",ROUND((H308/$H310)*100,1),")")</f>
        <v>(51.7)</v>
      </c>
      <c r="K308" s="302">
        <f>B313-B308</f>
        <v>-0.80899789437913583</v>
      </c>
      <c r="L308" s="302">
        <f>D313-D308</f>
        <v>4.8344670630445341E-2</v>
      </c>
      <c r="M308" s="302">
        <f>F313-F308</f>
        <v>2.9149811192068498E-3</v>
      </c>
      <c r="N308" s="302">
        <f>SUM(K308:M308)</f>
        <v>-0.75773824262948364</v>
      </c>
    </row>
    <row r="309" spans="1:14" x14ac:dyDescent="0.2">
      <c r="A309" s="282" t="s">
        <v>365</v>
      </c>
      <c r="B309" s="302">
        <f>'Ind T6'!Q125</f>
        <v>17.029460797626495</v>
      </c>
      <c r="C309" s="299" t="str">
        <f>CONCATENATE("(",ROUND((B309/$H310)*100,1),")")</f>
        <v>(32.5)</v>
      </c>
      <c r="D309" s="302">
        <f>'Ind T6'!R125</f>
        <v>7.5451671505056144</v>
      </c>
      <c r="E309" s="299" t="str">
        <f>CONCATENATE("(",ROUND((D309/$H310)*100,1),")")</f>
        <v>(14.4)</v>
      </c>
      <c r="F309" s="302">
        <f>'Ind T6'!S125</f>
        <v>0.73560745093550406</v>
      </c>
      <c r="G309" s="299" t="str">
        <f>CONCATENATE("(",ROUND((F309/$H310)*100,1),")")</f>
        <v>(1.4)</v>
      </c>
      <c r="H309" s="302">
        <f t="shared" ref="H309" si="236">SUM(B309,D309,F309)</f>
        <v>25.310235399067615</v>
      </c>
      <c r="I309" s="299" t="str">
        <f>CONCATENATE("(",ROUND((H309/$H310)*100,1),")")</f>
        <v>(48.3)</v>
      </c>
      <c r="K309" s="302">
        <f t="shared" ref="K309:K310" si="237">B314-B309</f>
        <v>-0.69729215643898712</v>
      </c>
      <c r="L309" s="302">
        <f t="shared" ref="L309:L310" si="238">D314-D309</f>
        <v>-0.37538232030060215</v>
      </c>
      <c r="M309" s="302">
        <f t="shared" ref="M309:M310" si="239">F314-F309</f>
        <v>-1.7587280630907975E-2</v>
      </c>
      <c r="N309" s="302">
        <f t="shared" ref="N309:N310" si="240">SUM(K309:M309)</f>
        <v>-1.0902617573704974</v>
      </c>
    </row>
    <row r="310" spans="1:14" x14ac:dyDescent="0.2">
      <c r="A310" s="282" t="s">
        <v>363</v>
      </c>
      <c r="B310" s="302">
        <f>SUM(B308:B309)</f>
        <v>38.405086181750931</v>
      </c>
      <c r="C310" s="299" t="str">
        <f>CONCATENATE("(",ROUND((B310/$H310)*100,1),")")</f>
        <v>(73.4)</v>
      </c>
      <c r="D310" s="302">
        <f>SUM(D308:D309)</f>
        <v>9.2892686873961861</v>
      </c>
      <c r="E310" s="299" t="str">
        <f>CONCATENATE("(",ROUND((D310/$H310)*100,1),")")</f>
        <v>(17.7)</v>
      </c>
      <c r="F310" s="302">
        <f>SUM(F308:F309)</f>
        <v>4.6546451308528329</v>
      </c>
      <c r="G310" s="299" t="str">
        <f>CONCATENATE("(",ROUND((F310/$H310)*100,1),")")</f>
        <v>(8.9)</v>
      </c>
      <c r="H310" s="302">
        <f>SUM(H308:H309)</f>
        <v>52.348999999999954</v>
      </c>
      <c r="I310" s="299" t="str">
        <f>CONCATENATE("(",ROUND((H310/$H310)*100,1),")")</f>
        <v>(100)</v>
      </c>
      <c r="K310" s="302">
        <f t="shared" si="237"/>
        <v>-1.5062900508181229</v>
      </c>
      <c r="L310" s="302">
        <f t="shared" si="238"/>
        <v>-0.32703764967015658</v>
      </c>
      <c r="M310" s="302">
        <f t="shared" si="239"/>
        <v>-1.4672299511701681E-2</v>
      </c>
      <c r="N310" s="302">
        <f t="shared" si="240"/>
        <v>-1.8479999999999812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20.566627489745304</v>
      </c>
      <c r="C313" s="299" t="str">
        <f>CONCATENATE("(",ROUND((B313/$H315)*100,1),")")</f>
        <v>(40.7)</v>
      </c>
      <c r="D313" s="302">
        <f>'Ind T6'!W126</f>
        <v>1.7924462075210175</v>
      </c>
      <c r="E313" s="299" t="str">
        <f>CONCATENATE("(",ROUND((D313/$H315)*100,1),")")</f>
        <v>(3.5)</v>
      </c>
      <c r="F313" s="302">
        <f>'Ind T6'!X126</f>
        <v>3.9219526610365354</v>
      </c>
      <c r="G313" s="299" t="str">
        <f>CONCATENATE("(",ROUND((F313/$H315)*100,1),")")</f>
        <v>(7.8)</v>
      </c>
      <c r="H313" s="302">
        <f>SUM(B313,D313,F313)</f>
        <v>26.281026358302856</v>
      </c>
      <c r="I313" s="299" t="str">
        <f>CONCATENATE("(",ROUND((H313/$H315)*100,1),")")</f>
        <v>(52)</v>
      </c>
      <c r="K313" s="302">
        <f>B313-B303</f>
        <v>-0.85868163097441652</v>
      </c>
      <c r="L313" s="302">
        <f>D313-D303</f>
        <v>0.11325141926678484</v>
      </c>
      <c r="M313" s="302">
        <f>F313-F303</f>
        <v>0.18233246548202242</v>
      </c>
      <c r="N313" s="302">
        <f>SUM(K313:M313)</f>
        <v>-0.56309774622560926</v>
      </c>
    </row>
    <row r="314" spans="1:14" x14ac:dyDescent="0.2">
      <c r="A314" s="282" t="s">
        <v>365</v>
      </c>
      <c r="B314" s="302">
        <f>'Ind T6'!V125</f>
        <v>16.332168641187508</v>
      </c>
      <c r="C314" s="299" t="str">
        <f>CONCATENATE("(",ROUND((B314/$H315)*100,1),")")</f>
        <v>(32.3)</v>
      </c>
      <c r="D314" s="302">
        <f>'Ind T6'!W125</f>
        <v>7.1697848302050122</v>
      </c>
      <c r="E314" s="299" t="str">
        <f>CONCATENATE("(",ROUND((D314/$H315)*100,1),")")</f>
        <v>(14.2)</v>
      </c>
      <c r="F314" s="302">
        <f>'Ind T6'!X125</f>
        <v>0.71802017030459608</v>
      </c>
      <c r="G314" s="299" t="str">
        <f>CONCATENATE("(",ROUND((F314/$H315)*100,1),")")</f>
        <v>(1.4)</v>
      </c>
      <c r="H314" s="302">
        <f t="shared" ref="H314" si="241">SUM(B314,D314,F314)</f>
        <v>24.219973641697113</v>
      </c>
      <c r="I314" s="299" t="str">
        <f>CONCATENATE("(",ROUND((H314/$H315)*100,1),")")</f>
        <v>(48)</v>
      </c>
      <c r="K314" s="302">
        <f t="shared" ref="K314:K315" si="242">B314-B304</f>
        <v>-0.80985872015115845</v>
      </c>
      <c r="L314" s="302">
        <f t="shared" ref="L314:L315" si="243">D314-D304</f>
        <v>-0.50674611436436212</v>
      </c>
      <c r="M314" s="302">
        <f t="shared" ref="M314:M315" si="244">F314-F304</f>
        <v>9.7025807411313947E-3</v>
      </c>
      <c r="N314" s="302">
        <f t="shared" ref="N314:N315" si="245">SUM(K314:M314)</f>
        <v>-1.3069022537743891</v>
      </c>
    </row>
    <row r="315" spans="1:14" x14ac:dyDescent="0.2">
      <c r="A315" s="282" t="s">
        <v>363</v>
      </c>
      <c r="B315" s="302">
        <f>SUM(B313:B314)</f>
        <v>36.898796130932809</v>
      </c>
      <c r="C315" s="299" t="str">
        <f>CONCATENATE("(",ROUND((B315/$H315)*100,1),")")</f>
        <v>(73.1)</v>
      </c>
      <c r="D315" s="302">
        <f>SUM(D313:D314)</f>
        <v>8.9622310377260295</v>
      </c>
      <c r="E315" s="299" t="str">
        <f>CONCATENATE("(",ROUND((D315/$H315)*100,1),")")</f>
        <v>(17.7)</v>
      </c>
      <c r="F315" s="302">
        <f>SUM(F313:F314)</f>
        <v>4.6399728313411313</v>
      </c>
      <c r="G315" s="299" t="str">
        <f>CONCATENATE("(",ROUND((F315/$H315)*100,1),")")</f>
        <v>(9.2)</v>
      </c>
      <c r="H315" s="302">
        <f>SUM(H313:H314)</f>
        <v>50.500999999999969</v>
      </c>
      <c r="I315" s="299" t="str">
        <f>CONCATENATE("(",ROUND((H315/$H315)*100,1),")")</f>
        <v>(100)</v>
      </c>
      <c r="K315" s="302">
        <f t="shared" si="242"/>
        <v>-1.6685403511255785</v>
      </c>
      <c r="L315" s="302">
        <f t="shared" si="243"/>
        <v>-0.39349469509757817</v>
      </c>
      <c r="M315" s="302">
        <f t="shared" si="244"/>
        <v>0.19203504622315393</v>
      </c>
      <c r="N315" s="302">
        <f t="shared" si="245"/>
        <v>-1.8700000000000028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9.684527274609426</v>
      </c>
      <c r="C324" s="299" t="str">
        <f>CONCATENATE("(",ROUND((B324/$H326)*100,1),")")</f>
        <v>(31.2)</v>
      </c>
      <c r="D324" s="302">
        <f>'Ind T6'!M135</f>
        <v>3.2230859250770121</v>
      </c>
      <c r="E324" s="299" t="str">
        <f>CONCATENATE("(",ROUND((D324/$H326)*100,1),")")</f>
        <v>(10.4)</v>
      </c>
      <c r="F324" s="302">
        <f>'Ind T6'!N135</f>
        <v>2.2287361266543582</v>
      </c>
      <c r="G324" s="299" t="str">
        <f>CONCATENATE("(",ROUND((F324/$H326)*100,1),")")</f>
        <v>(7.2)</v>
      </c>
      <c r="H324" s="302">
        <f>SUM(B324,D324,F324)</f>
        <v>15.136349326340795</v>
      </c>
      <c r="I324" s="299" t="str">
        <f>CONCATENATE("(",ROUND((H324/$H326)*100,1),")")</f>
        <v>(48.7)</v>
      </c>
      <c r="K324" s="302">
        <f>B329-B324</f>
        <v>2.5322836537251092E-2</v>
      </c>
      <c r="L324" s="302">
        <f>D329-D324</f>
        <v>1.6989789397563015E-2</v>
      </c>
      <c r="M324" s="302">
        <f>F329-F324</f>
        <v>0.12318771044696453</v>
      </c>
      <c r="N324" s="302">
        <f>SUM(K324:M324)</f>
        <v>0.16550033638177863</v>
      </c>
    </row>
    <row r="325" spans="1:14" x14ac:dyDescent="0.2">
      <c r="A325" s="282" t="s">
        <v>365</v>
      </c>
      <c r="B325" s="302">
        <f>'Ind T6'!L134</f>
        <v>8.4916739844153728</v>
      </c>
      <c r="C325" s="299" t="str">
        <f>CONCATENATE("(",ROUND((B325/$H326)*100,1),")")</f>
        <v>(27.3)</v>
      </c>
      <c r="D325" s="302">
        <f>'Ind T6'!M134</f>
        <v>6.2910337365983509</v>
      </c>
      <c r="E325" s="299" t="str">
        <f>CONCATENATE("(",ROUND((D325/$H326)*100,1),")")</f>
        <v>(20.3)</v>
      </c>
      <c r="F325" s="302">
        <f>'Ind T6'!N134</f>
        <v>1.1299429526454836</v>
      </c>
      <c r="G325" s="299" t="str">
        <f>CONCATENATE("(",ROUND((F325/$H326)*100,1),")")</f>
        <v>(3.6)</v>
      </c>
      <c r="H325" s="302">
        <f t="shared" ref="H325" si="246">SUM(B325,D325,F325)</f>
        <v>15.912650673659208</v>
      </c>
      <c r="I325" s="299" t="str">
        <f>CONCATENATE("(",ROUND((H325/$H326)*100,1),")")</f>
        <v>(51.3)</v>
      </c>
      <c r="K325" s="302">
        <f t="shared" ref="K325:K326" si="247">B330-B325</f>
        <v>0.3324659041762299</v>
      </c>
      <c r="L325" s="302">
        <f t="shared" ref="L325:L326" si="248">D330-D325</f>
        <v>-0.25343221220411483</v>
      </c>
      <c r="M325" s="302">
        <f t="shared" ref="M325:M326" si="249">F330-F325</f>
        <v>1.946597164605457E-2</v>
      </c>
      <c r="N325" s="302">
        <f t="shared" ref="N325:N326" si="250">SUM(K325:M325)</f>
        <v>9.8499663618169642E-2</v>
      </c>
    </row>
    <row r="326" spans="1:14" x14ac:dyDescent="0.2">
      <c r="A326" s="282" t="s">
        <v>363</v>
      </c>
      <c r="B326" s="302">
        <f>SUM(B324:B325)</f>
        <v>18.176201259024801</v>
      </c>
      <c r="C326" s="299" t="str">
        <f>CONCATENATE("(",ROUND((B326/$H326)*100,1),")")</f>
        <v>(58.5)</v>
      </c>
      <c r="D326" s="302">
        <f>SUM(D324:D325)</f>
        <v>9.5141196616753625</v>
      </c>
      <c r="E326" s="299" t="str">
        <f>CONCATENATE("(",ROUND((D326/$H326)*100,1),")")</f>
        <v>(30.6)</v>
      </c>
      <c r="F326" s="302">
        <f>SUM(F324:F325)</f>
        <v>3.3586790792998418</v>
      </c>
      <c r="G326" s="299" t="str">
        <f>CONCATENATE("(",ROUND((F326/$H326)*100,1),")")</f>
        <v>(10.8)</v>
      </c>
      <c r="H326" s="302">
        <f>SUM(H324:H325)</f>
        <v>31.049000000000003</v>
      </c>
      <c r="I326" s="299" t="str">
        <f>CONCATENATE("(",ROUND((H326/$H326)*100,1),")")</f>
        <v>(100)</v>
      </c>
      <c r="K326" s="302">
        <f t="shared" si="247"/>
        <v>0.35778874071348099</v>
      </c>
      <c r="L326" s="302">
        <f t="shared" si="248"/>
        <v>-0.23644242280655092</v>
      </c>
      <c r="M326" s="302">
        <f t="shared" si="249"/>
        <v>0.1426536820930191</v>
      </c>
      <c r="N326" s="302">
        <f t="shared" si="250"/>
        <v>0.26399999999994916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9.7098501111466771</v>
      </c>
      <c r="C329" s="299" t="str">
        <f>CONCATENATE("(",ROUND((B329/$H331)*100,1),")")</f>
        <v>(31)</v>
      </c>
      <c r="D329" s="302">
        <f>'Ind T6'!R135</f>
        <v>3.2400757144745751</v>
      </c>
      <c r="E329" s="299" t="str">
        <f>CONCATENATE("(",ROUND((D329/$H331)*100,1),")")</f>
        <v>(10.3)</v>
      </c>
      <c r="F329" s="302">
        <f>'Ind T6'!S135</f>
        <v>2.3519238371013227</v>
      </c>
      <c r="G329" s="299" t="str">
        <f>CONCATENATE("(",ROUND((F329/$H331)*100,1),")")</f>
        <v>(7.5)</v>
      </c>
      <c r="H329" s="302">
        <f>SUM(B329,D329,F329)</f>
        <v>15.301849662722574</v>
      </c>
      <c r="I329" s="299" t="str">
        <f>CONCATENATE("(",ROUND((H329/$H331)*100,1),")")</f>
        <v>(48.9)</v>
      </c>
      <c r="K329" s="302">
        <f>B334-B329</f>
        <v>0.99932730650979096</v>
      </c>
      <c r="L329" s="302">
        <f>D334-D329</f>
        <v>0.39865954402080872</v>
      </c>
      <c r="M329" s="302">
        <f>F334-F329</f>
        <v>0.46656748928206548</v>
      </c>
      <c r="N329" s="302">
        <f>SUM(K329:M329)</f>
        <v>1.8645543398126652</v>
      </c>
    </row>
    <row r="330" spans="1:14" x14ac:dyDescent="0.2">
      <c r="A330" s="282" t="s">
        <v>365</v>
      </c>
      <c r="B330" s="302">
        <f>'Ind T6'!Q134</f>
        <v>8.8241398885916027</v>
      </c>
      <c r="C330" s="299" t="str">
        <f>CONCATENATE("(",ROUND((B330/$H331)*100,1),")")</f>
        <v>(28.2)</v>
      </c>
      <c r="D330" s="302">
        <f>'Ind T6'!R134</f>
        <v>6.037601524394236</v>
      </c>
      <c r="E330" s="299" t="str">
        <f>CONCATENATE("(",ROUND((D330/$H331)*100,1),")")</f>
        <v>(19.3)</v>
      </c>
      <c r="F330" s="302">
        <f>'Ind T6'!S134</f>
        <v>1.1494089242915382</v>
      </c>
      <c r="G330" s="299" t="str">
        <f>CONCATENATE("(",ROUND((F330/$H331)*100,1),")")</f>
        <v>(3.7)</v>
      </c>
      <c r="H330" s="302">
        <f t="shared" ref="H330" si="251">SUM(B330,D330,F330)</f>
        <v>16.011150337277378</v>
      </c>
      <c r="I330" s="299" t="str">
        <f>CONCATENATE("(",ROUND((H330/$H331)*100,1),")")</f>
        <v>(51.1)</v>
      </c>
      <c r="K330" s="302">
        <f t="shared" ref="K330:K331" si="252">B335-B330</f>
        <v>1.6005248738272808</v>
      </c>
      <c r="L330" s="302">
        <f t="shared" ref="L330:L331" si="253">D335-D330</f>
        <v>6.0049491857705917E-2</v>
      </c>
      <c r="M330" s="302">
        <f t="shared" ref="M330:M331" si="254">F335-F330</f>
        <v>0.12787129450241963</v>
      </c>
      <c r="N330" s="302">
        <f t="shared" ref="N330:N331" si="255">SUM(K330:M330)</f>
        <v>1.7884456601874064</v>
      </c>
    </row>
    <row r="331" spans="1:14" x14ac:dyDescent="0.2">
      <c r="A331" s="282" t="s">
        <v>363</v>
      </c>
      <c r="B331" s="302">
        <f>SUM(B329:B330)</f>
        <v>18.533989999738282</v>
      </c>
      <c r="C331" s="299" t="str">
        <f>CONCATENATE("(",ROUND((B331/$H331)*100,1),")")</f>
        <v>(59.2)</v>
      </c>
      <c r="D331" s="302">
        <f>SUM(D329:D330)</f>
        <v>9.2776772388688116</v>
      </c>
      <c r="E331" s="299" t="str">
        <f>CONCATENATE("(",ROUND((D331/$H331)*100,1),")")</f>
        <v>(29.6)</v>
      </c>
      <c r="F331" s="302">
        <f>SUM(F329:F330)</f>
        <v>3.5013327613928609</v>
      </c>
      <c r="G331" s="299" t="str">
        <f>CONCATENATE("(",ROUND((F331/$H331)*100,1),")")</f>
        <v>(11.2)</v>
      </c>
      <c r="H331" s="302">
        <f>SUM(H329:H330)</f>
        <v>31.312999999999953</v>
      </c>
      <c r="I331" s="299" t="str">
        <f>CONCATENATE("(",ROUND((H331/$H331)*100,1),")")</f>
        <v>(100)</v>
      </c>
      <c r="K331" s="302">
        <f t="shared" si="252"/>
        <v>2.59985218033707</v>
      </c>
      <c r="L331" s="302">
        <f t="shared" si="253"/>
        <v>0.4587090358785133</v>
      </c>
      <c r="M331" s="302">
        <f t="shared" si="254"/>
        <v>0.59443878378448511</v>
      </c>
      <c r="N331" s="302">
        <f t="shared" si="255"/>
        <v>3.6530000000000684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10.709177417656468</v>
      </c>
      <c r="C334" s="299" t="str">
        <f>CONCATENATE("(",ROUND((B334/$H336)*100,1),")")</f>
        <v>(30.6)</v>
      </c>
      <c r="D334" s="302">
        <f>'Ind T6'!W135</f>
        <v>3.6387352584953838</v>
      </c>
      <c r="E334" s="299" t="str">
        <f>CONCATENATE("(",ROUND((D334/$H336)*100,1),")")</f>
        <v>(10.4)</v>
      </c>
      <c r="F334" s="302">
        <f>'Ind T6'!X135</f>
        <v>2.8184913263833882</v>
      </c>
      <c r="G334" s="299" t="str">
        <f>CONCATENATE("(",ROUND((F334/$H336)*100,1),")")</f>
        <v>(8.1)</v>
      </c>
      <c r="H334" s="302">
        <f>SUM(B334,D334,F334)</f>
        <v>17.166404002535241</v>
      </c>
      <c r="I334" s="299" t="str">
        <f>CONCATENATE("(",ROUND((H334/$H336)*100,1),")")</f>
        <v>(49.1)</v>
      </c>
      <c r="K334" s="302">
        <f>B334-B324</f>
        <v>1.0246501430470421</v>
      </c>
      <c r="L334" s="302">
        <f>D334-D324</f>
        <v>0.41564933341837174</v>
      </c>
      <c r="M334" s="302">
        <f>F334-F324</f>
        <v>0.58975519972903001</v>
      </c>
      <c r="N334" s="302">
        <f>SUM(K334:M334)</f>
        <v>2.0300546761944438</v>
      </c>
    </row>
    <row r="335" spans="1:14" x14ac:dyDescent="0.2">
      <c r="A335" s="282" t="s">
        <v>365</v>
      </c>
      <c r="B335" s="302">
        <f>'Ind T6'!V134</f>
        <v>10.424664762418884</v>
      </c>
      <c r="C335" s="299" t="str">
        <f>CONCATENATE("(",ROUND((B335/$H336)*100,1),")")</f>
        <v>(29.8)</v>
      </c>
      <c r="D335" s="302">
        <f>'Ind T6'!W134</f>
        <v>6.0976510162519419</v>
      </c>
      <c r="E335" s="299" t="str">
        <f>CONCATENATE("(",ROUND((D335/$H336)*100,1),")")</f>
        <v>(17.4)</v>
      </c>
      <c r="F335" s="302">
        <f>'Ind T6'!X134</f>
        <v>1.2772802187939578</v>
      </c>
      <c r="G335" s="299" t="str">
        <f>CONCATENATE("(",ROUND((F335/$H336)*100,1),")")</f>
        <v>(3.7)</v>
      </c>
      <c r="H335" s="302">
        <f>SUM(B335,D335,F335)</f>
        <v>17.799595997464785</v>
      </c>
      <c r="I335" s="299" t="str">
        <f>CONCATENATE("(",ROUND((H335/$H336)*100,1),")")</f>
        <v>(50.9)</v>
      </c>
      <c r="K335" s="302">
        <f t="shared" ref="K335:K336" si="256">B335-B325</f>
        <v>1.9329907780035107</v>
      </c>
      <c r="L335" s="302">
        <f t="shared" ref="L335:L336" si="257">D335-D325</f>
        <v>-0.19338272034640891</v>
      </c>
      <c r="M335" s="302">
        <f t="shared" ref="M335:M336" si="258">F335-F325</f>
        <v>0.1473372661484742</v>
      </c>
      <c r="N335" s="302">
        <f t="shared" ref="N335:N336" si="259">SUM(K335:M335)</f>
        <v>1.886945323805576</v>
      </c>
    </row>
    <row r="336" spans="1:14" x14ac:dyDescent="0.2">
      <c r="A336" s="282" t="s">
        <v>363</v>
      </c>
      <c r="B336" s="302">
        <f>SUM(B334:B335)</f>
        <v>21.133842180075352</v>
      </c>
      <c r="C336" s="299" t="str">
        <f>CONCATENATE("(",ROUND((B336/$H336)*100,1),")")</f>
        <v>(60.4)</v>
      </c>
      <c r="D336" s="302">
        <f>SUM(D334:D335)</f>
        <v>9.7363862747473249</v>
      </c>
      <c r="E336" s="299" t="str">
        <f>CONCATENATE("(",ROUND((D336/$H336)*100,1),")")</f>
        <v>(27.8)</v>
      </c>
      <c r="F336" s="302">
        <f>SUM(F334:F335)</f>
        <v>4.095771545177346</v>
      </c>
      <c r="G336" s="299" t="str">
        <f>CONCATENATE("(",ROUND((F336/$H336)*100,1),")")</f>
        <v>(11.7)</v>
      </c>
      <c r="H336" s="302">
        <f>SUM(H334:H335)</f>
        <v>34.966000000000022</v>
      </c>
      <c r="I336" s="299" t="str">
        <f>CONCATENATE("(",ROUND((H336/$H336)*100,1),")")</f>
        <v>(100)</v>
      </c>
      <c r="K336" s="302">
        <f t="shared" si="256"/>
        <v>2.957640921050551</v>
      </c>
      <c r="L336" s="302">
        <f t="shared" si="257"/>
        <v>0.22226661307196238</v>
      </c>
      <c r="M336" s="302">
        <f t="shared" si="258"/>
        <v>0.73709246587750421</v>
      </c>
      <c r="N336" s="302">
        <f t="shared" si="259"/>
        <v>3.9170000000000176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52.055237234474177</v>
      </c>
      <c r="C345" s="299" t="str">
        <f>CONCATENATE("(",ROUND((B345/$H347)*100,1),")")</f>
        <v>(37.9)</v>
      </c>
      <c r="D345" s="302">
        <f>'Ind T6'!M144</f>
        <v>8.0154900350919238</v>
      </c>
      <c r="E345" s="299" t="str">
        <f>CONCATENATE("(",ROUND((D345/$H347)*100,1),")")</f>
        <v>(5.8)</v>
      </c>
      <c r="F345" s="302">
        <f>'Ind T6'!N144</f>
        <v>23.617594661451136</v>
      </c>
      <c r="G345" s="299" t="str">
        <f>CONCATENATE("(",ROUND((F345/$H347)*100,1),")")</f>
        <v>(17.2)</v>
      </c>
      <c r="H345" s="302">
        <f>SUM(B345,D345,F345)</f>
        <v>83.688321931017242</v>
      </c>
      <c r="I345" s="299" t="str">
        <f>CONCATENATE("(",ROUND((H345/$H347)*100,1),")")</f>
        <v>(60.9)</v>
      </c>
      <c r="K345" s="302">
        <f>B350-B345</f>
        <v>0.95279979108123314</v>
      </c>
      <c r="L345" s="302">
        <f>D350-D345</f>
        <v>0.4844658686273462</v>
      </c>
      <c r="M345" s="302">
        <f>F350-F345</f>
        <v>0.775501300022583</v>
      </c>
      <c r="N345" s="302">
        <f>SUM(K345:M345)</f>
        <v>2.2127669597311623</v>
      </c>
    </row>
    <row r="346" spans="1:14" x14ac:dyDescent="0.2">
      <c r="A346" s="282" t="s">
        <v>365</v>
      </c>
      <c r="B346" s="302">
        <f>'Ind T6'!L143</f>
        <v>27.614457763379992</v>
      </c>
      <c r="C346" s="299" t="str">
        <f>CONCATENATE("(",ROUND((B346/$H347)*100,1),")")</f>
        <v>(20.1)</v>
      </c>
      <c r="D346" s="302">
        <f>'Ind T6'!M143</f>
        <v>19.812765338249861</v>
      </c>
      <c r="E346" s="299" t="str">
        <f>CONCATENATE("(",ROUND((D346/$H347)*100,1),")")</f>
        <v>(14.4)</v>
      </c>
      <c r="F346" s="302">
        <f>'Ind T6'!N143</f>
        <v>6.2244549673527061</v>
      </c>
      <c r="G346" s="299" t="str">
        <f>CONCATENATE("(",ROUND((F346/$H347)*100,1),")")</f>
        <v>(4.5)</v>
      </c>
      <c r="H346" s="302">
        <f t="shared" ref="H346" si="260">SUM(B346,D346,F346)</f>
        <v>53.651678068982555</v>
      </c>
      <c r="I346" s="299" t="str">
        <f>CONCATENATE("(",ROUND((H346/$H347)*100,1),")")</f>
        <v>(39.1)</v>
      </c>
      <c r="K346" s="302">
        <f t="shared" ref="K346:K347" si="261">B351-B346</f>
        <v>1.1187691337391783</v>
      </c>
      <c r="L346" s="302">
        <f t="shared" ref="L346:L347" si="262">D351-D346</f>
        <v>0.94416022665463117</v>
      </c>
      <c r="M346" s="302">
        <f t="shared" ref="M346:M347" si="263">F351-F346</f>
        <v>0.36630367987530033</v>
      </c>
      <c r="N346" s="302">
        <f t="shared" ref="N346:N347" si="264">SUM(K346:M346)</f>
        <v>2.4292330402691098</v>
      </c>
    </row>
    <row r="347" spans="1:14" x14ac:dyDescent="0.2">
      <c r="A347" s="282" t="s">
        <v>363</v>
      </c>
      <c r="B347" s="302">
        <f>SUM(B345:B346)</f>
        <v>79.669694997854165</v>
      </c>
      <c r="C347" s="299" t="str">
        <f>CONCATENATE("(",ROUND((B347/$H347)*100,1),")")</f>
        <v>(58)</v>
      </c>
      <c r="D347" s="302">
        <f>SUM(D345:D346)</f>
        <v>27.828255373341783</v>
      </c>
      <c r="E347" s="299" t="str">
        <f>CONCATENATE("(",ROUND((D347/$H347)*100,1),")")</f>
        <v>(20.3)</v>
      </c>
      <c r="F347" s="302">
        <f>SUM(F345:F346)</f>
        <v>29.842049628803842</v>
      </c>
      <c r="G347" s="299" t="str">
        <f>CONCATENATE("(",ROUND((F347/$H347)*100,1),")")</f>
        <v>(21.7)</v>
      </c>
      <c r="H347" s="302">
        <f>SUM(H345:H346)</f>
        <v>137.3399999999998</v>
      </c>
      <c r="I347" s="299" t="str">
        <f>CONCATENATE("(",ROUND((H347/$H347)*100,1),")")</f>
        <v>(100)</v>
      </c>
      <c r="K347" s="302">
        <f t="shared" si="261"/>
        <v>2.0715689248204114</v>
      </c>
      <c r="L347" s="302">
        <f t="shared" si="262"/>
        <v>1.4286260952819774</v>
      </c>
      <c r="M347" s="302">
        <f t="shared" si="263"/>
        <v>1.1418049798978842</v>
      </c>
      <c r="N347" s="302">
        <f t="shared" si="264"/>
        <v>4.642000000000273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53.00803702555541</v>
      </c>
      <c r="C350" s="299" t="str">
        <f>CONCATENATE("(",ROUND((B350/$H352)*100,1),")")</f>
        <v>(37.3)</v>
      </c>
      <c r="D350" s="302">
        <f>'Ind T6'!R144</f>
        <v>8.49995590371927</v>
      </c>
      <c r="E350" s="299" t="str">
        <f>CONCATENATE("(",ROUND((D350/$H352)*100,1),")")</f>
        <v>(6)</v>
      </c>
      <c r="F350" s="302">
        <f>'Ind T6'!S144</f>
        <v>24.393095961473719</v>
      </c>
      <c r="G350" s="299" t="str">
        <f>CONCATENATE("(",ROUND((F350/$H352)*100,1),")")</f>
        <v>(17.2)</v>
      </c>
      <c r="H350" s="302">
        <f>SUM(B350,D350,F350)</f>
        <v>85.901088890748397</v>
      </c>
      <c r="I350" s="299" t="str">
        <f>CONCATENATE("(",ROUND((H350/$H352)*100,1),")")</f>
        <v>(60.5)</v>
      </c>
      <c r="K350" s="302">
        <f>B355-B350</f>
        <v>1.5984577224538157</v>
      </c>
      <c r="L350" s="302">
        <f>D355-D350</f>
        <v>0.84241536513225235</v>
      </c>
      <c r="M350" s="302">
        <f>F355-F350</f>
        <v>1.3773140397392147</v>
      </c>
      <c r="N350" s="302">
        <f>SUM(K350:M350)</f>
        <v>3.8181871273252828</v>
      </c>
    </row>
    <row r="351" spans="1:14" x14ac:dyDescent="0.2">
      <c r="A351" s="282" t="s">
        <v>365</v>
      </c>
      <c r="B351" s="302">
        <f>'Ind T6'!Q143</f>
        <v>28.73322689711917</v>
      </c>
      <c r="C351" s="299" t="str">
        <f>CONCATENATE("(",ROUND((B351/$H352)*100,1),")")</f>
        <v>(20.2)</v>
      </c>
      <c r="D351" s="302">
        <f>'Ind T6'!R143</f>
        <v>20.756925564904492</v>
      </c>
      <c r="E351" s="299" t="str">
        <f>CONCATENATE("(",ROUND((D351/$H352)*100,1),")")</f>
        <v>(14.6)</v>
      </c>
      <c r="F351" s="302">
        <f>'Ind T6'!S143</f>
        <v>6.5907586472280064</v>
      </c>
      <c r="G351" s="299" t="str">
        <f>CONCATENATE("(",ROUND((F351/$H352)*100,1),")")</f>
        <v>(4.6)</v>
      </c>
      <c r="H351" s="302">
        <f t="shared" ref="H351" si="265">SUM(B351,D351,F351)</f>
        <v>56.080911109251666</v>
      </c>
      <c r="I351" s="299" t="str">
        <f>CONCATENATE("(",ROUND((H351/$H352)*100,1),")")</f>
        <v>(39.5)</v>
      </c>
      <c r="K351" s="302">
        <f t="shared" ref="K351:K352" si="266">B356-B351</f>
        <v>1.754586541858604</v>
      </c>
      <c r="L351" s="302">
        <f t="shared" ref="L351:L352" si="267">D356-D351</f>
        <v>1.3995709088893484</v>
      </c>
      <c r="M351" s="302">
        <f t="shared" ref="M351:M352" si="268">F356-F351</f>
        <v>0.66065542192692917</v>
      </c>
      <c r="N351" s="302">
        <f t="shared" ref="N351:N352" si="269">SUM(K351:M351)</f>
        <v>3.8148128726748816</v>
      </c>
    </row>
    <row r="352" spans="1:14" x14ac:dyDescent="0.2">
      <c r="A352" s="282" t="s">
        <v>363</v>
      </c>
      <c r="B352" s="302">
        <f>SUM(B350:B351)</f>
        <v>81.741263922674577</v>
      </c>
      <c r="C352" s="299" t="str">
        <f>CONCATENATE("(",ROUND((B352/$H352)*100,1),")")</f>
        <v>(57.6)</v>
      </c>
      <c r="D352" s="302">
        <f>SUM(D350:D351)</f>
        <v>29.25688146862376</v>
      </c>
      <c r="E352" s="299" t="str">
        <f>CONCATENATE("(",ROUND((D352/$H352)*100,1),")")</f>
        <v>(20.6)</v>
      </c>
      <c r="F352" s="302">
        <f>SUM(F350:F351)</f>
        <v>30.983854608701726</v>
      </c>
      <c r="G352" s="299" t="str">
        <f>CONCATENATE("(",ROUND((F352/$H352)*100,1),")")</f>
        <v>(21.8)</v>
      </c>
      <c r="H352" s="302">
        <f>SUM(H350:H351)</f>
        <v>141.98200000000006</v>
      </c>
      <c r="I352" s="299" t="str">
        <f>CONCATENATE("(",ROUND((H352/$H352)*100,1),")")</f>
        <v>(100)</v>
      </c>
      <c r="K352" s="302">
        <f t="shared" si="266"/>
        <v>3.3530442643124303</v>
      </c>
      <c r="L352" s="302">
        <f t="shared" si="267"/>
        <v>2.2419862740216026</v>
      </c>
      <c r="M352" s="302">
        <f t="shared" si="268"/>
        <v>2.0379694616661439</v>
      </c>
      <c r="N352" s="302">
        <f t="shared" si="269"/>
        <v>7.6330000000001768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54.606494748009226</v>
      </c>
      <c r="C355" s="299" t="str">
        <f>CONCATENATE("(",ROUND((B355/$H357)*100,1),")")</f>
        <v>(36.5)</v>
      </c>
      <c r="D355" s="302">
        <f>'Ind T6'!W144</f>
        <v>9.3423712688515224</v>
      </c>
      <c r="E355" s="299" t="str">
        <f>CONCATENATE("(",ROUND((D355/$H357)*100,1),")")</f>
        <v>(6.2)</v>
      </c>
      <c r="F355" s="302">
        <f>'Ind T6'!X144</f>
        <v>25.770410001212934</v>
      </c>
      <c r="G355" s="299" t="str">
        <f>CONCATENATE("(",ROUND((F355/$H357)*100,1),")")</f>
        <v>(17.2)</v>
      </c>
      <c r="H355" s="302">
        <f>SUM(B355,D355,F355)</f>
        <v>89.719276018073685</v>
      </c>
      <c r="I355" s="299" t="str">
        <f>CONCATENATE("(",ROUND((H355/$H357)*100,1),")")</f>
        <v>(60)</v>
      </c>
      <c r="K355" s="302">
        <f>B355-B345</f>
        <v>2.5512575135350488</v>
      </c>
      <c r="L355" s="302">
        <f>D355-D345</f>
        <v>1.3268812337595985</v>
      </c>
      <c r="M355" s="302">
        <f>F355-F345</f>
        <v>2.1528153397617977</v>
      </c>
      <c r="N355" s="302">
        <f>SUM(K355:M355)</f>
        <v>6.0309540870564451</v>
      </c>
    </row>
    <row r="356" spans="1:14" x14ac:dyDescent="0.2">
      <c r="A356" s="282" t="s">
        <v>365</v>
      </c>
      <c r="B356" s="302">
        <f>'Ind T6'!V143</f>
        <v>30.487813438977774</v>
      </c>
      <c r="C356" s="299" t="str">
        <f>CONCATENATE("(",ROUND((B356/$H357)*100,1),")")</f>
        <v>(20.4)</v>
      </c>
      <c r="D356" s="302">
        <f>'Ind T6'!W143</f>
        <v>22.15649647379384</v>
      </c>
      <c r="E356" s="299" t="str">
        <f>CONCATENATE("(",ROUND((D356/$H357)*100,1),")")</f>
        <v>(14.8)</v>
      </c>
      <c r="F356" s="302">
        <f>'Ind T6'!X143</f>
        <v>7.2514140691549356</v>
      </c>
      <c r="G356" s="299" t="str">
        <f>CONCATENATE("(",ROUND((F356/$H357)*100,1),")")</f>
        <v>(4.8)</v>
      </c>
      <c r="H356" s="302">
        <f t="shared" ref="H356" si="270">SUM(B356,D356,F356)</f>
        <v>59.895723981926551</v>
      </c>
      <c r="I356" s="299" t="str">
        <f>CONCATENATE("(",ROUND((H356/$H357)*100,1),")")</f>
        <v>(40)</v>
      </c>
      <c r="K356" s="302">
        <f t="shared" ref="K356:K357" si="271">B356-B346</f>
        <v>2.8733556755977823</v>
      </c>
      <c r="L356" s="302">
        <f t="shared" ref="L356:L357" si="272">D356-D346</f>
        <v>2.3437311355439796</v>
      </c>
      <c r="M356" s="302">
        <f t="shared" ref="M356:M357" si="273">F356-F346</f>
        <v>1.0269591018022295</v>
      </c>
      <c r="N356" s="302">
        <f t="shared" ref="N356:N357" si="274">SUM(K356:M356)</f>
        <v>6.2440459129439914</v>
      </c>
    </row>
    <row r="357" spans="1:14" x14ac:dyDescent="0.2">
      <c r="A357" s="282" t="s">
        <v>363</v>
      </c>
      <c r="B357" s="302">
        <f>SUM(B355:B356)</f>
        <v>85.094308186987007</v>
      </c>
      <c r="C357" s="299" t="str">
        <f>CONCATENATE("(",ROUND((B357/$H357)*100,1),")")</f>
        <v>(56.9)</v>
      </c>
      <c r="D357" s="302">
        <f>SUM(D355:D356)</f>
        <v>31.498867742645363</v>
      </c>
      <c r="E357" s="299" t="str">
        <f>CONCATENATE("(",ROUND((D357/$H357)*100,1),")")</f>
        <v>(21.1)</v>
      </c>
      <c r="F357" s="302">
        <f>SUM(F355:F356)</f>
        <v>33.02182407036787</v>
      </c>
      <c r="G357" s="299" t="str">
        <f>CONCATENATE("(",ROUND((F357/$H357)*100,1),")")</f>
        <v>(22.1)</v>
      </c>
      <c r="H357" s="302">
        <f>SUM(H355:H356)</f>
        <v>149.61500000000024</v>
      </c>
      <c r="I357" s="299" t="str">
        <f>CONCATENATE("(",ROUND((H357/$H357)*100,1),")")</f>
        <v>(100)</v>
      </c>
      <c r="K357" s="302">
        <f t="shared" si="271"/>
        <v>5.4246131891328417</v>
      </c>
      <c r="L357" s="302">
        <f t="shared" si="272"/>
        <v>3.6706123693035799</v>
      </c>
      <c r="M357" s="302">
        <f t="shared" si="273"/>
        <v>3.1797744415640281</v>
      </c>
      <c r="N357" s="302">
        <f t="shared" si="274"/>
        <v>12.27500000000045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60.699825109166781</v>
      </c>
      <c r="C366" s="299" t="str">
        <f>CONCATENATE("(",ROUND((B366/$H368)*100,1),")")</f>
        <v>(39.1)</v>
      </c>
      <c r="D366" s="302">
        <f>'Ind T6'!M153</f>
        <v>21.383534583296964</v>
      </c>
      <c r="E366" s="299" t="str">
        <f>CONCATENATE("(",ROUND((D366/$H368)*100,1),")")</f>
        <v>(13.8)</v>
      </c>
      <c r="F366" s="302">
        <f>'Ind T6'!N153</f>
        <v>5.8518224630229341</v>
      </c>
      <c r="G366" s="299" t="str">
        <f>CONCATENATE("(",ROUND((F366/$H368)*100,1),")")</f>
        <v>(3.8)</v>
      </c>
      <c r="H366" s="302">
        <f>SUM(B366,D366,F366)</f>
        <v>87.935182155486672</v>
      </c>
      <c r="I366" s="299" t="str">
        <f>CONCATENATE("(",ROUND((H366/$H368)*100,1),")")</f>
        <v>(56.7)</v>
      </c>
      <c r="K366" s="302">
        <f>B371-B366</f>
        <v>3.78570467757703</v>
      </c>
      <c r="L366" s="302">
        <f>D371-D366</f>
        <v>1.2874188918926528</v>
      </c>
      <c r="M366" s="302">
        <f>F371-F366</f>
        <v>0.26800679872565425</v>
      </c>
      <c r="N366" s="302">
        <f>SUM(K366:M366)</f>
        <v>5.341130368195337</v>
      </c>
    </row>
    <row r="367" spans="1:14" x14ac:dyDescent="0.2">
      <c r="A367" s="282" t="s">
        <v>365</v>
      </c>
      <c r="B367" s="302">
        <f>'Ind T6'!L152</f>
        <v>31.076898832002733</v>
      </c>
      <c r="C367" s="299" t="str">
        <f>CONCATENATE("(",ROUND((B367/$H368)*100,1),")")</f>
        <v>(20)</v>
      </c>
      <c r="D367" s="302">
        <f>'Ind T6'!M152</f>
        <v>29.276436789202048</v>
      </c>
      <c r="E367" s="299" t="str">
        <f>CONCATENATE("(",ROUND((D367/$H368)*100,1),")")</f>
        <v>(18.9)</v>
      </c>
      <c r="F367" s="302">
        <f>'Ind T6'!N152</f>
        <v>6.9034822233086146</v>
      </c>
      <c r="G367" s="299" t="str">
        <f>CONCATENATE("(",ROUND((F367/$H368)*100,1),")")</f>
        <v>(4.4)</v>
      </c>
      <c r="H367" s="302">
        <f t="shared" ref="H367" si="275">SUM(B367,D367,F367)</f>
        <v>67.256817844513392</v>
      </c>
      <c r="I367" s="299" t="str">
        <f>CONCATENATE("(",ROUND((H367/$H368)*100,1),")")</f>
        <v>(43.3)</v>
      </c>
      <c r="K367" s="302">
        <f t="shared" ref="K367:K368" si="276">B372-B367</f>
        <v>2.5329940301381342</v>
      </c>
      <c r="L367" s="302">
        <f t="shared" ref="L367:L368" si="277">D372-D367</f>
        <v>1.2416141188036036</v>
      </c>
      <c r="M367" s="302">
        <f t="shared" ref="M367:M368" si="278">F372-F367</f>
        <v>0.30826148286303034</v>
      </c>
      <c r="N367" s="302">
        <f t="shared" ref="N367:N368" si="279">SUM(K367:M367)</f>
        <v>4.0828696318047681</v>
      </c>
    </row>
    <row r="368" spans="1:14" x14ac:dyDescent="0.2">
      <c r="A368" s="282" t="s">
        <v>363</v>
      </c>
      <c r="B368" s="302">
        <f>SUM(B366:B367)</f>
        <v>91.776723941169507</v>
      </c>
      <c r="C368" s="299" t="str">
        <f>CONCATENATE("(",ROUND((B368/$H368)*100,1),")")</f>
        <v>(59.1)</v>
      </c>
      <c r="D368" s="302">
        <f>SUM(D366:D367)</f>
        <v>50.659971372499015</v>
      </c>
      <c r="E368" s="299" t="str">
        <f>CONCATENATE("(",ROUND((D368/$H368)*100,1),")")</f>
        <v>(32.6)</v>
      </c>
      <c r="F368" s="302">
        <f>SUM(F366:F367)</f>
        <v>12.755304686331549</v>
      </c>
      <c r="G368" s="299" t="str">
        <f>CONCATENATE("(",ROUND((F368/$H368)*100,1),")")</f>
        <v>(8.2)</v>
      </c>
      <c r="H368" s="302">
        <f>SUM(H366:H367)</f>
        <v>155.19200000000006</v>
      </c>
      <c r="I368" s="299" t="str">
        <f>CONCATENATE("(",ROUND((H368/$H368)*100,1),")")</f>
        <v>(100)</v>
      </c>
      <c r="K368" s="302">
        <f t="shared" si="276"/>
        <v>6.3186987077151713</v>
      </c>
      <c r="L368" s="302">
        <f t="shared" si="277"/>
        <v>2.5290330106962529</v>
      </c>
      <c r="M368" s="302">
        <f t="shared" si="278"/>
        <v>0.57626828158868548</v>
      </c>
      <c r="N368" s="302">
        <f t="shared" si="279"/>
        <v>9.4240000000001096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64.485529786743811</v>
      </c>
      <c r="C371" s="299" t="str">
        <f>CONCATENATE("(",ROUND((B371/$H373)*100,1),")")</f>
        <v>(39.2)</v>
      </c>
      <c r="D371" s="302">
        <f>'Ind T6'!R153</f>
        <v>22.670953475189616</v>
      </c>
      <c r="E371" s="299" t="str">
        <f>CONCATENATE("(",ROUND((D371/$H373)*100,1),")")</f>
        <v>(13.8)</v>
      </c>
      <c r="F371" s="302">
        <f>'Ind T6'!S153</f>
        <v>6.1198292617485883</v>
      </c>
      <c r="G371" s="299" t="str">
        <f>CONCATENATE("(",ROUND((F371/$H373)*100,1),")")</f>
        <v>(3.7)</v>
      </c>
      <c r="H371" s="302">
        <f>SUM(B371,D371,F371)</f>
        <v>93.276312523682023</v>
      </c>
      <c r="I371" s="299" t="str">
        <f>CONCATENATE("(",ROUND((H371/$H373)*100,1),")")</f>
        <v>(56.7)</v>
      </c>
      <c r="K371" s="302">
        <f>B376-B371</f>
        <v>4.038793248640502</v>
      </c>
      <c r="L371" s="302">
        <f>D376-D371</f>
        <v>1.1992686669167583</v>
      </c>
      <c r="M371" s="302">
        <f>F376-F371</f>
        <v>0.40242277178197305</v>
      </c>
      <c r="N371" s="302">
        <f>SUM(K371:M371)</f>
        <v>5.6404846873392334</v>
      </c>
    </row>
    <row r="372" spans="1:14" x14ac:dyDescent="0.2">
      <c r="A372" s="282" t="s">
        <v>365</v>
      </c>
      <c r="B372" s="302">
        <f>'Ind T6'!Q152</f>
        <v>33.609892862140867</v>
      </c>
      <c r="C372" s="299" t="str">
        <f>CONCATENATE("(",ROUND((B372/$H373)*100,1),")")</f>
        <v>(20.4)</v>
      </c>
      <c r="D372" s="302">
        <f>'Ind T6'!R152</f>
        <v>30.518050908005652</v>
      </c>
      <c r="E372" s="299" t="str">
        <f>CONCATENATE("(",ROUND((D372/$H373)*100,1),")")</f>
        <v>(18.5)</v>
      </c>
      <c r="F372" s="302">
        <f>'Ind T6'!S152</f>
        <v>7.211743706171645</v>
      </c>
      <c r="G372" s="299" t="str">
        <f>CONCATENATE("(",ROUND((F372/$H373)*100,1),")")</f>
        <v>(4.4)</v>
      </c>
      <c r="H372" s="302">
        <f t="shared" ref="H372" si="280">SUM(B372,D372,F372)</f>
        <v>71.339687476318161</v>
      </c>
      <c r="I372" s="299" t="str">
        <f>CONCATENATE("(",ROUND((H372/$H373)*100,1),")")</f>
        <v>(43.3)</v>
      </c>
      <c r="K372" s="302">
        <f t="shared" ref="K372:K373" si="281">B377-B372</f>
        <v>2.9018799473256962</v>
      </c>
      <c r="L372" s="302">
        <f t="shared" ref="L372:L373" si="282">D377-D372</f>
        <v>0.80299569221997302</v>
      </c>
      <c r="M372" s="302">
        <f t="shared" ref="M372:M373" si="283">F377-F372</f>
        <v>0.52063967311489101</v>
      </c>
      <c r="N372" s="302">
        <f t="shared" ref="N372:N373" si="284">SUM(K372:M372)</f>
        <v>4.2255153126605602</v>
      </c>
    </row>
    <row r="373" spans="1:14" x14ac:dyDescent="0.2">
      <c r="A373" s="282" t="s">
        <v>363</v>
      </c>
      <c r="B373" s="302">
        <f>SUM(B371:B372)</f>
        <v>98.095422648884679</v>
      </c>
      <c r="C373" s="299" t="str">
        <f>CONCATENATE("(",ROUND((B373/$H373)*100,1),")")</f>
        <v>(59.6)</v>
      </c>
      <c r="D373" s="302">
        <f>SUM(D371:D372)</f>
        <v>53.189004383195268</v>
      </c>
      <c r="E373" s="299" t="str">
        <f>CONCATENATE("(",ROUND((D373/$H373)*100,1),")")</f>
        <v>(32.3)</v>
      </c>
      <c r="F373" s="302">
        <f>SUM(F371:F372)</f>
        <v>13.331572967920234</v>
      </c>
      <c r="G373" s="299" t="str">
        <f>CONCATENATE("(",ROUND((F373/$H373)*100,1),")")</f>
        <v>(8.1)</v>
      </c>
      <c r="H373" s="302">
        <f>SUM(H371:H372)</f>
        <v>164.61600000000018</v>
      </c>
      <c r="I373" s="299" t="str">
        <f>CONCATENATE("(",ROUND((H373/$H373)*100,1),")")</f>
        <v>(100)</v>
      </c>
      <c r="K373" s="302">
        <f t="shared" si="281"/>
        <v>6.9406731959661983</v>
      </c>
      <c r="L373" s="302">
        <f t="shared" si="282"/>
        <v>2.0022643591367313</v>
      </c>
      <c r="M373" s="302">
        <f t="shared" si="283"/>
        <v>0.92306244489686406</v>
      </c>
      <c r="N373" s="302">
        <f t="shared" si="284"/>
        <v>9.8659999999997936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68.524323035384313</v>
      </c>
      <c r="C376" s="299" t="str">
        <f>CONCATENATE("(",ROUND((B376/$H378)*100,1),")")</f>
        <v>(39.3)</v>
      </c>
      <c r="D376" s="302">
        <f>'Ind T6'!W153</f>
        <v>23.870222142106375</v>
      </c>
      <c r="E376" s="299" t="str">
        <f>CONCATENATE("(",ROUND((D376/$H378)*100,1),")")</f>
        <v>(13.7)</v>
      </c>
      <c r="F376" s="302">
        <f>'Ind T6'!X153</f>
        <v>6.5222520335305614</v>
      </c>
      <c r="G376" s="299" t="str">
        <f>CONCATENATE("(",ROUND((F376/$H378)*100,1),")")</f>
        <v>(3.7)</v>
      </c>
      <c r="H376" s="302">
        <f>SUM(B376,D376,F376)</f>
        <v>98.916797211021247</v>
      </c>
      <c r="I376" s="299" t="str">
        <f>CONCATENATE("(",ROUND((H376/$H378)*100,1),")")</f>
        <v>(56.7)</v>
      </c>
      <c r="K376" s="302">
        <f>B376-B366</f>
        <v>7.824497926217532</v>
      </c>
      <c r="L376" s="302">
        <f>D376-D366</f>
        <v>2.4866875588094111</v>
      </c>
      <c r="M376" s="302">
        <f>F376-F366</f>
        <v>0.6704295705076273</v>
      </c>
      <c r="N376" s="302">
        <f>SUM(K376:M376)</f>
        <v>10.98161505553457</v>
      </c>
    </row>
    <row r="377" spans="1:14" x14ac:dyDescent="0.2">
      <c r="A377" s="282" t="s">
        <v>365</v>
      </c>
      <c r="B377" s="302">
        <f>'Ind T6'!V152</f>
        <v>36.511772809466564</v>
      </c>
      <c r="C377" s="299" t="str">
        <f>CONCATENATE("(",ROUND((B377/$H378)*100,1),")")</f>
        <v>(20.9)</v>
      </c>
      <c r="D377" s="302">
        <f>'Ind T6'!W152</f>
        <v>31.321046600225625</v>
      </c>
      <c r="E377" s="299" t="str">
        <f>CONCATENATE("(",ROUND((D377/$H378)*100,1),")")</f>
        <v>(18)</v>
      </c>
      <c r="F377" s="302">
        <f>'Ind T6'!X152</f>
        <v>7.732383379286536</v>
      </c>
      <c r="G377" s="299" t="str">
        <f>CONCATENATE("(",ROUND((F377/$H378)*100,1),")")</f>
        <v>(4.4)</v>
      </c>
      <c r="H377" s="302">
        <f t="shared" ref="H377" si="285">SUM(B377,D377,F377)</f>
        <v>75.565202788978723</v>
      </c>
      <c r="I377" s="299" t="str">
        <f>CONCATENATE("(",ROUND((H377/$H378)*100,1),")")</f>
        <v>(43.3)</v>
      </c>
      <c r="K377" s="302">
        <f t="shared" ref="K377:K378" si="286">B377-B367</f>
        <v>5.4348739774638304</v>
      </c>
      <c r="L377" s="302">
        <f t="shared" ref="L377:L378" si="287">D377-D367</f>
        <v>2.0446098110235766</v>
      </c>
      <c r="M377" s="302">
        <f t="shared" ref="M377:M378" si="288">F377-F367</f>
        <v>0.82890115597792136</v>
      </c>
      <c r="N377" s="302">
        <f t="shared" ref="N377:N378" si="289">SUM(K377:M377)</f>
        <v>8.3083849444653275</v>
      </c>
    </row>
    <row r="378" spans="1:14" x14ac:dyDescent="0.2">
      <c r="A378" s="282" t="s">
        <v>363</v>
      </c>
      <c r="B378" s="302">
        <f>SUM(B376:B377)</f>
        <v>105.03609584485088</v>
      </c>
      <c r="C378" s="299" t="str">
        <f>CONCATENATE("(",ROUND((B378/$H378)*100,1),")")</f>
        <v>(60.2)</v>
      </c>
      <c r="D378" s="302">
        <f>SUM(D376:D377)</f>
        <v>55.191268742331999</v>
      </c>
      <c r="E378" s="299" t="str">
        <f>CONCATENATE("(",ROUND((D378/$H378)*100,1),")")</f>
        <v>(31.6)</v>
      </c>
      <c r="F378" s="302">
        <f>SUM(F376:F377)</f>
        <v>14.254635412817098</v>
      </c>
      <c r="G378" s="299" t="str">
        <f>CONCATENATE("(",ROUND((F378/$H378)*100,1),")")</f>
        <v>(8.2)</v>
      </c>
      <c r="H378" s="302">
        <f>SUM(H376:H377)</f>
        <v>174.48199999999997</v>
      </c>
      <c r="I378" s="299" t="str">
        <f>CONCATENATE("(",ROUND((H378/$H378)*100,1),")")</f>
        <v>(100)</v>
      </c>
      <c r="K378" s="302">
        <f t="shared" si="286"/>
        <v>13.25937190368137</v>
      </c>
      <c r="L378" s="302">
        <f t="shared" si="287"/>
        <v>4.5312973698329841</v>
      </c>
      <c r="M378" s="302">
        <f t="shared" si="288"/>
        <v>1.4993307264855495</v>
      </c>
      <c r="N378" s="302">
        <f t="shared" si="289"/>
        <v>19.289999999999903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22.408659012701182</v>
      </c>
      <c r="C387" s="299" t="str">
        <f>CONCATENATE("(",ROUND((B387/$H389)*100,1),")")</f>
        <v>(35.2)</v>
      </c>
      <c r="D387" s="302">
        <f>'Ind T6'!M162</f>
        <v>3.1648899038279841</v>
      </c>
      <c r="E387" s="299" t="str">
        <f>CONCATENATE("(",ROUND((D387/$H389)*100,1),")")</f>
        <v>(5)</v>
      </c>
      <c r="F387" s="302">
        <f>'Ind T6'!N162</f>
        <v>0</v>
      </c>
      <c r="G387" s="299" t="str">
        <f>CONCATENATE("(",ROUND((F387/$H389)*100,1),")")</f>
        <v>(0)</v>
      </c>
      <c r="H387" s="302">
        <f>SUM(B387,D387,F387)</f>
        <v>25.573548916529166</v>
      </c>
      <c r="I387" s="299" t="str">
        <f>CONCATENATE("(",ROUND((H387/$H389)*100,1),")")</f>
        <v>(40.2)</v>
      </c>
      <c r="K387" s="302">
        <f>B392-B387</f>
        <v>-0.27537702938833419</v>
      </c>
      <c r="L387" s="302">
        <f>D392-D387</f>
        <v>0.19744948369840332</v>
      </c>
      <c r="M387" s="302">
        <f>F392-F387</f>
        <v>0</v>
      </c>
      <c r="N387" s="302">
        <f>SUM(K387:M387)</f>
        <v>-7.7927545689930877E-2</v>
      </c>
    </row>
    <row r="388" spans="1:14" x14ac:dyDescent="0.2">
      <c r="A388" s="282" t="s">
        <v>365</v>
      </c>
      <c r="B388" s="302">
        <f>'Ind T6'!L161</f>
        <v>19.717627571536344</v>
      </c>
      <c r="C388" s="299" t="str">
        <f>CONCATENATE("(",ROUND((B388/$H389)*100,1),")")</f>
        <v>(31)</v>
      </c>
      <c r="D388" s="302">
        <f>'Ind T6'!M161</f>
        <v>17.221793508724694</v>
      </c>
      <c r="E388" s="299" t="str">
        <f>CONCATENATE("(",ROUND((D388/$H389)*100,1),")")</f>
        <v>(27)</v>
      </c>
      <c r="F388" s="302">
        <f>'Ind T6'!N161</f>
        <v>1.1550300032097724</v>
      </c>
      <c r="G388" s="299" t="str">
        <f>CONCATENATE("(",ROUND((F388/$H389)*100,1),")")</f>
        <v>(1.8)</v>
      </c>
      <c r="H388" s="302">
        <f t="shared" ref="H388" si="290">SUM(B388,D388,F388)</f>
        <v>38.094451083470815</v>
      </c>
      <c r="I388" s="299" t="str">
        <f>CONCATENATE("(",ROUND((H388/$H389)*100,1),")")</f>
        <v>(59.8)</v>
      </c>
      <c r="K388" s="302">
        <f t="shared" ref="K388:K389" si="291">B393-B388</f>
        <v>0.15909893004664966</v>
      </c>
      <c r="L388" s="302">
        <f t="shared" ref="L388:L389" si="292">D393-D388</f>
        <v>0.17409115230475791</v>
      </c>
      <c r="M388" s="302">
        <f t="shared" ref="M388:M389" si="293">F393-F388</f>
        <v>1.0737463338531095E-2</v>
      </c>
      <c r="N388" s="302">
        <f t="shared" ref="N388:N389" si="294">SUM(K388:M388)</f>
        <v>0.34392754568993866</v>
      </c>
    </row>
    <row r="389" spans="1:14" x14ac:dyDescent="0.2">
      <c r="A389" s="282" t="s">
        <v>363</v>
      </c>
      <c r="B389" s="302">
        <f>SUM(B387:B388)</f>
        <v>42.126286584237526</v>
      </c>
      <c r="C389" s="299" t="str">
        <f>CONCATENATE("(",ROUND((B389/$H389)*100,1),")")</f>
        <v>(66.2)</v>
      </c>
      <c r="D389" s="302">
        <f>SUM(D387:D388)</f>
        <v>20.386683412552678</v>
      </c>
      <c r="E389" s="299" t="str">
        <f>CONCATENATE("(",ROUND((D389/$H389)*100,1),")")</f>
        <v>(32)</v>
      </c>
      <c r="F389" s="302">
        <f>SUM(F387:F388)</f>
        <v>1.1550300032097724</v>
      </c>
      <c r="G389" s="299" t="str">
        <f>CONCATENATE("(",ROUND((F389/$H389)*100,1),")")</f>
        <v>(1.8)</v>
      </c>
      <c r="H389" s="302">
        <f>SUM(H387:H388)</f>
        <v>63.667999999999978</v>
      </c>
      <c r="I389" s="299" t="str">
        <f>CONCATENATE("(",ROUND((H389/$H389)*100,1),")")</f>
        <v>(100)</v>
      </c>
      <c r="K389" s="302">
        <f t="shared" si="291"/>
        <v>-0.11627809934168454</v>
      </c>
      <c r="L389" s="302">
        <f t="shared" si="292"/>
        <v>0.37154063600316078</v>
      </c>
      <c r="M389" s="302">
        <f t="shared" si="293"/>
        <v>1.0737463338531095E-2</v>
      </c>
      <c r="N389" s="302">
        <f t="shared" si="294"/>
        <v>0.26600000000000734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22.133281983312848</v>
      </c>
      <c r="C392" s="299" t="str">
        <f>CONCATENATE("(",ROUND((B392/$H394)*100,1),")")</f>
        <v>(34.6)</v>
      </c>
      <c r="D392" s="302">
        <f>'Ind T6'!R162</f>
        <v>3.3623393875263874</v>
      </c>
      <c r="E392" s="299" t="str">
        <f>CONCATENATE("(",ROUND((D392/$H394)*100,1),")")</f>
        <v>(5.3)</v>
      </c>
      <c r="F392" s="302">
        <f>'Ind T6'!S162</f>
        <v>0</v>
      </c>
      <c r="G392" s="299" t="str">
        <f>CONCATENATE("(",ROUND((F392/$H394)*100,1),")")</f>
        <v>(0)</v>
      </c>
      <c r="H392" s="302">
        <f>SUM(B392,D392,F392)</f>
        <v>25.495621370839235</v>
      </c>
      <c r="I392" s="299" t="str">
        <f>CONCATENATE("(",ROUND((H392/$H394)*100,1),")")</f>
        <v>(39.9)</v>
      </c>
      <c r="K392" s="302">
        <f>B397-B392</f>
        <v>0.17107842479758162</v>
      </c>
      <c r="L392" s="302">
        <f>D397-D392</f>
        <v>0.53444099458956851</v>
      </c>
      <c r="M392" s="302">
        <f>F397-F392</f>
        <v>0</v>
      </c>
      <c r="N392" s="302">
        <f>SUM(K392:M392)</f>
        <v>0.70551941938715013</v>
      </c>
    </row>
    <row r="393" spans="1:14" x14ac:dyDescent="0.2">
      <c r="A393" s="282" t="s">
        <v>365</v>
      </c>
      <c r="B393" s="302">
        <f>'Ind T6'!Q161</f>
        <v>19.876726501582993</v>
      </c>
      <c r="C393" s="299" t="str">
        <f>CONCATENATE("(",ROUND((B393/$H394)*100,1),")")</f>
        <v>(31.1)</v>
      </c>
      <c r="D393" s="302">
        <f>'Ind T6'!R161</f>
        <v>17.395884661029452</v>
      </c>
      <c r="E393" s="299" t="str">
        <f>CONCATENATE("(",ROUND((D393/$H394)*100,1),")")</f>
        <v>(27.2)</v>
      </c>
      <c r="F393" s="302">
        <f>'Ind T6'!S161</f>
        <v>1.1657674665483035</v>
      </c>
      <c r="G393" s="299" t="str">
        <f>CONCATENATE("(",ROUND((F393/$H394)*100,1),")")</f>
        <v>(1.8)</v>
      </c>
      <c r="H393" s="302">
        <f t="shared" ref="H393" si="295">SUM(B393,D393,F393)</f>
        <v>38.438378629160752</v>
      </c>
      <c r="I393" s="299" t="str">
        <f>CONCATENATE("(",ROUND((H393/$H394)*100,1),")")</f>
        <v>(60.1)</v>
      </c>
      <c r="K393" s="302">
        <f t="shared" ref="K393:K394" si="296">B398-B393</f>
        <v>1.0046998899398929</v>
      </c>
      <c r="L393" s="302">
        <f t="shared" ref="L393:L394" si="297">D398-D393</f>
        <v>0.88725379097788704</v>
      </c>
      <c r="M393" s="302">
        <f t="shared" ref="M393:M394" si="298">F398-F393</f>
        <v>6.9526899695004474E-2</v>
      </c>
      <c r="N393" s="302">
        <f t="shared" ref="N393:N394" si="299">SUM(K393:M393)</f>
        <v>1.9614805806127844</v>
      </c>
    </row>
    <row r="394" spans="1:14" x14ac:dyDescent="0.2">
      <c r="A394" s="282" t="s">
        <v>363</v>
      </c>
      <c r="B394" s="302">
        <f>SUM(B392:B393)</f>
        <v>42.010008484895842</v>
      </c>
      <c r="C394" s="299" t="str">
        <f>CONCATENATE("(",ROUND((B394/$H394)*100,1),")")</f>
        <v>(65.7)</v>
      </c>
      <c r="D394" s="302">
        <f>SUM(D392:D393)</f>
        <v>20.758224048555839</v>
      </c>
      <c r="E394" s="299" t="str">
        <f>CONCATENATE("(",ROUND((D394/$H394)*100,1),")")</f>
        <v>(32.5)</v>
      </c>
      <c r="F394" s="302">
        <f>SUM(F392:F393)</f>
        <v>1.1657674665483035</v>
      </c>
      <c r="G394" s="299" t="str">
        <f>CONCATENATE("(",ROUND((F394/$H394)*100,1),")")</f>
        <v>(1.8)</v>
      </c>
      <c r="H394" s="302">
        <f>SUM(H392:H393)</f>
        <v>63.933999999999983</v>
      </c>
      <c r="I394" s="299" t="str">
        <f>CONCATENATE("(",ROUND((H394/$H394)*100,1),")")</f>
        <v>(100)</v>
      </c>
      <c r="K394" s="302">
        <f t="shared" si="296"/>
        <v>1.1757783147374781</v>
      </c>
      <c r="L394" s="302">
        <f t="shared" si="297"/>
        <v>1.4216947855674569</v>
      </c>
      <c r="M394" s="302">
        <f t="shared" si="298"/>
        <v>6.9526899695004474E-2</v>
      </c>
      <c r="N394" s="302">
        <f t="shared" si="299"/>
        <v>2.6669999999999394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22.30436040811043</v>
      </c>
      <c r="C397" s="299" t="str">
        <f>CONCATENATE("(",ROUND((B397/$H399)*100,1),")")</f>
        <v>(33.5)</v>
      </c>
      <c r="D397" s="302">
        <f>'Ind T6'!W162</f>
        <v>3.8967803821159559</v>
      </c>
      <c r="E397" s="299" t="str">
        <f>CONCATENATE("(",ROUND((D397/$H399)*100,1),")")</f>
        <v>(5.9)</v>
      </c>
      <c r="F397" s="302">
        <f>'Ind T6'!X162</f>
        <v>0</v>
      </c>
      <c r="G397" s="299" t="str">
        <f>CONCATENATE("(",ROUND((F397/$H399)*100,1),")")</f>
        <v>(0)</v>
      </c>
      <c r="H397" s="302">
        <f>SUM(B397,D397,F397)</f>
        <v>26.201140790226386</v>
      </c>
      <c r="I397" s="299" t="str">
        <f>CONCATENATE("(",ROUND((H397/$H399)*100,1),")")</f>
        <v>(39.3)</v>
      </c>
      <c r="K397" s="302">
        <f>B397-B387</f>
        <v>-0.10429860459075257</v>
      </c>
      <c r="L397" s="302">
        <f>D397-D387</f>
        <v>0.73189047828797182</v>
      </c>
      <c r="M397" s="302">
        <f>F397-F387</f>
        <v>0</v>
      </c>
      <c r="N397" s="302">
        <f>SUM(K397:M397)</f>
        <v>0.62759187369721925</v>
      </c>
    </row>
    <row r="398" spans="1:14" x14ac:dyDescent="0.2">
      <c r="A398" s="282" t="s">
        <v>365</v>
      </c>
      <c r="B398" s="302">
        <f>'Ind T6'!V161</f>
        <v>20.881426391522886</v>
      </c>
      <c r="C398" s="299" t="str">
        <f>CONCATENATE("(",ROUND((B398/$H399)*100,1),")")</f>
        <v>(31.4)</v>
      </c>
      <c r="D398" s="302">
        <f>'Ind T6'!W161</f>
        <v>18.283138452007339</v>
      </c>
      <c r="E398" s="299" t="str">
        <f>CONCATENATE("(",ROUND((D398/$H399)*100,1),")")</f>
        <v>(27.5)</v>
      </c>
      <c r="F398" s="302">
        <f>'Ind T6'!X161</f>
        <v>1.235294366243308</v>
      </c>
      <c r="G398" s="299" t="str">
        <f>CONCATENATE("(",ROUND((F398/$H399)*100,1),")")</f>
        <v>(1.9)</v>
      </c>
      <c r="H398" s="302">
        <f t="shared" ref="H398" si="300">SUM(B398,D398,F398)</f>
        <v>40.399859209773538</v>
      </c>
      <c r="I398" s="299" t="str">
        <f>CONCATENATE("(",ROUND((H398/$H399)*100,1),")")</f>
        <v>(60.7)</v>
      </c>
      <c r="K398" s="302">
        <f t="shared" ref="K398:K399" si="301">B398-B388</f>
        <v>1.1637988199865426</v>
      </c>
      <c r="L398" s="302">
        <f t="shared" ref="L398:L399" si="302">D398-D388</f>
        <v>1.0613449432826449</v>
      </c>
      <c r="M398" s="302">
        <f t="shared" ref="M398:M399" si="303">F398-F388</f>
        <v>8.0264363033535568E-2</v>
      </c>
      <c r="N398" s="302">
        <f t="shared" ref="N398:N399" si="304">SUM(K398:M398)</f>
        <v>2.3054081263027228</v>
      </c>
    </row>
    <row r="399" spans="1:14" x14ac:dyDescent="0.2">
      <c r="A399" s="282" t="s">
        <v>363</v>
      </c>
      <c r="B399" s="302">
        <f>SUM(B397:B398)</f>
        <v>43.18578679963332</v>
      </c>
      <c r="C399" s="299" t="str">
        <f>CONCATENATE("(",ROUND((B399/$H399)*100,1),")")</f>
        <v>(64.8)</v>
      </c>
      <c r="D399" s="302">
        <f>SUM(D397:D398)</f>
        <v>22.179918834123296</v>
      </c>
      <c r="E399" s="299" t="str">
        <f>CONCATENATE("(",ROUND((D399/$H399)*100,1),")")</f>
        <v>(33.3)</v>
      </c>
      <c r="F399" s="302">
        <f>SUM(F397:F398)</f>
        <v>1.235294366243308</v>
      </c>
      <c r="G399" s="299" t="str">
        <f>CONCATENATE("(",ROUND((F399/$H399)*100,1),")")</f>
        <v>(1.9)</v>
      </c>
      <c r="H399" s="302">
        <f>SUM(H397:H398)</f>
        <v>66.600999999999928</v>
      </c>
      <c r="I399" s="299" t="str">
        <f>CONCATENATE("(",ROUND((H399/$H399)*100,1),")")</f>
        <v>(100)</v>
      </c>
      <c r="K399" s="302">
        <f t="shared" si="301"/>
        <v>1.0595002153957935</v>
      </c>
      <c r="L399" s="302">
        <f t="shared" si="302"/>
        <v>1.7932354215706177</v>
      </c>
      <c r="M399" s="302">
        <f t="shared" si="303"/>
        <v>8.0264363033535568E-2</v>
      </c>
      <c r="N399" s="302">
        <f t="shared" si="304"/>
        <v>2.9329999999999465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30.604135024344476</v>
      </c>
      <c r="C408" s="299" t="str">
        <f>CONCATENATE("(",ROUND((B408/$H410)*100,1),")")</f>
        <v>(19.4)</v>
      </c>
      <c r="D408" s="302">
        <f>'Ind T6'!M171</f>
        <v>8.9569822337743563</v>
      </c>
      <c r="E408" s="299" t="str">
        <f>CONCATENATE("(",ROUND((D408/$H410)*100,1),")")</f>
        <v>(5.7)</v>
      </c>
      <c r="F408" s="302">
        <f>'Ind T6'!N171</f>
        <v>4.9110527808461182</v>
      </c>
      <c r="G408" s="299" t="str">
        <f>CONCATENATE("(",ROUND((F408/$H410)*100,1),")")</f>
        <v>(3.1)</v>
      </c>
      <c r="H408" s="302">
        <f>SUM(B408,D408,F408)</f>
        <v>44.472170038964954</v>
      </c>
      <c r="I408" s="299" t="str">
        <f>CONCATENATE("(",ROUND((H408/$H410)*100,1),")")</f>
        <v>(28.2)</v>
      </c>
      <c r="K408" s="302">
        <f>B413-B408</f>
        <v>0.54254841389451514</v>
      </c>
      <c r="L408" s="302">
        <f>D413-D408</f>
        <v>0.40344459842870783</v>
      </c>
      <c r="M408" s="302">
        <f>F413-F408</f>
        <v>0.25099411308037922</v>
      </c>
      <c r="N408" s="302">
        <f>SUM(K408:M408)</f>
        <v>1.1969871254036022</v>
      </c>
    </row>
    <row r="409" spans="1:14" x14ac:dyDescent="0.2">
      <c r="A409" s="282" t="s">
        <v>365</v>
      </c>
      <c r="B409" s="302">
        <f>'Ind T6'!L170</f>
        <v>49.338091476607261</v>
      </c>
      <c r="C409" s="299" t="str">
        <f>CONCATENATE("(",ROUND((B409/$H410)*100,1),")")</f>
        <v>(31.3)</v>
      </c>
      <c r="D409" s="302">
        <f>'Ind T6'!M170</f>
        <v>57.885077711936248</v>
      </c>
      <c r="E409" s="299" t="str">
        <f>CONCATENATE("(",ROUND((D409/$H410)*100,1),")")</f>
        <v>(36.7)</v>
      </c>
      <c r="F409" s="302">
        <f>'Ind T6'!N170</f>
        <v>6.1556607724914514</v>
      </c>
      <c r="G409" s="299" t="str">
        <f>CONCATENATE("(",ROUND((F409/$H410)*100,1),")")</f>
        <v>(3.9)</v>
      </c>
      <c r="H409" s="302">
        <f t="shared" ref="H409" si="305">SUM(B409,D409,F409)</f>
        <v>113.37882996103497</v>
      </c>
      <c r="I409" s="299" t="str">
        <f>CONCATENATE("(",ROUND((H409/$H410)*100,1),")")</f>
        <v>(71.8)</v>
      </c>
      <c r="K409" s="302">
        <f t="shared" ref="K409:K410" si="306">B414-B409</f>
        <v>2.6700083478177206</v>
      </c>
      <c r="L409" s="302">
        <f t="shared" ref="L409:L410" si="307">D414-D409</f>
        <v>0.52115964293246719</v>
      </c>
      <c r="M409" s="302">
        <f t="shared" ref="M409:M410" si="308">F414-F409</f>
        <v>0.26284488384632976</v>
      </c>
      <c r="N409" s="302">
        <f t="shared" ref="N409:N410" si="309">SUM(K409:M409)</f>
        <v>3.4540128745965175</v>
      </c>
    </row>
    <row r="410" spans="1:14" x14ac:dyDescent="0.2">
      <c r="A410" s="282" t="s">
        <v>363</v>
      </c>
      <c r="B410" s="302">
        <f>SUM(B408:B409)</f>
        <v>79.942226500951733</v>
      </c>
      <c r="C410" s="299" t="str">
        <f>CONCATENATE("(",ROUND((B410/$H410)*100,1),")")</f>
        <v>(50.6)</v>
      </c>
      <c r="D410" s="302">
        <f>SUM(D408:D409)</f>
        <v>66.842059945710602</v>
      </c>
      <c r="E410" s="299" t="str">
        <f>CONCATENATE("(",ROUND((D410/$H410)*100,1),")")</f>
        <v>(42.3)</v>
      </c>
      <c r="F410" s="302">
        <f>SUM(F408:F409)</f>
        <v>11.06671355333757</v>
      </c>
      <c r="G410" s="299" t="str">
        <f>CONCATENATE("(",ROUND((F410/$H410)*100,1),")")</f>
        <v>(7)</v>
      </c>
      <c r="H410" s="302">
        <f>SUM(H408:H409)</f>
        <v>157.85099999999991</v>
      </c>
      <c r="I410" s="299" t="str">
        <f>CONCATENATE("(",ROUND((H410/$H410)*100,1),")")</f>
        <v>(100)</v>
      </c>
      <c r="K410" s="302">
        <f t="shared" si="306"/>
        <v>3.2125567617122357</v>
      </c>
      <c r="L410" s="302">
        <f t="shared" si="307"/>
        <v>0.92460424136118036</v>
      </c>
      <c r="M410" s="302">
        <f t="shared" si="308"/>
        <v>0.51383899692670987</v>
      </c>
      <c r="N410" s="302">
        <f t="shared" si="309"/>
        <v>4.6510000000001259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31.146683438238991</v>
      </c>
      <c r="C413" s="299" t="str">
        <f>CONCATENATE("(",ROUND((B413/$H415)*100,1),")")</f>
        <v>(19.2)</v>
      </c>
      <c r="D413" s="302">
        <f>'Ind T6'!R171</f>
        <v>9.3604268322030642</v>
      </c>
      <c r="E413" s="299" t="str">
        <f>CONCATENATE("(",ROUND((D413/$H415)*100,1),")")</f>
        <v>(5.8)</v>
      </c>
      <c r="F413" s="302">
        <f>'Ind T6'!S171</f>
        <v>5.1620468939264974</v>
      </c>
      <c r="G413" s="299" t="str">
        <f>CONCATENATE("(",ROUND((F413/$H415)*100,1),")")</f>
        <v>(3.2)</v>
      </c>
      <c r="H413" s="302">
        <f>SUM(B413,D413,F413)</f>
        <v>45.669157164368556</v>
      </c>
      <c r="I413" s="299" t="str">
        <f>CONCATENATE("(",ROUND((H413/$H415)*100,1),")")</f>
        <v>(28.1)</v>
      </c>
      <c r="K413" s="302">
        <f>B418-B413</f>
        <v>1.4105741102780165</v>
      </c>
      <c r="L413" s="302">
        <f>D418-D413</f>
        <v>0.8947325485383768</v>
      </c>
      <c r="M413" s="302">
        <f>F418-F413</f>
        <v>0.5440617139505699</v>
      </c>
      <c r="N413" s="302">
        <f>SUM(K413:M413)</f>
        <v>2.8493683727669632</v>
      </c>
    </row>
    <row r="414" spans="1:14" x14ac:dyDescent="0.2">
      <c r="A414" s="282" t="s">
        <v>365</v>
      </c>
      <c r="B414" s="302">
        <f>'Ind T6'!Q170</f>
        <v>52.008099824424981</v>
      </c>
      <c r="C414" s="299" t="str">
        <f>CONCATENATE("(",ROUND((B414/$H415)*100,1),")")</f>
        <v>(32)</v>
      </c>
      <c r="D414" s="302">
        <f>'Ind T6'!R170</f>
        <v>58.406237354868715</v>
      </c>
      <c r="E414" s="299" t="str">
        <f>CONCATENATE("(",ROUND((D414/$H415)*100,1),")")</f>
        <v>(35.9)</v>
      </c>
      <c r="F414" s="302">
        <f>'Ind T6'!S170</f>
        <v>6.4185056563377811</v>
      </c>
      <c r="G414" s="299" t="str">
        <f>CONCATENATE("(",ROUND((F414/$H415)*100,1),")")</f>
        <v>(3.9)</v>
      </c>
      <c r="H414" s="302">
        <f t="shared" ref="H414" si="310">SUM(B414,D414,F414)</f>
        <v>116.83284283563148</v>
      </c>
      <c r="I414" s="299" t="str">
        <f>CONCATENATE("(",ROUND((H414/$H415)*100,1),")")</f>
        <v>(71.9)</v>
      </c>
      <c r="K414" s="302">
        <f t="shared" ref="K414:K415" si="311">B419-B414</f>
        <v>6.3505257113899347</v>
      </c>
      <c r="L414" s="302">
        <f t="shared" ref="L414:L415" si="312">D419-D414</f>
        <v>1.504071699037226</v>
      </c>
      <c r="M414" s="302">
        <f t="shared" ref="M414:M415" si="313">F419-F414</f>
        <v>0.47403421680566105</v>
      </c>
      <c r="N414" s="302">
        <f t="shared" ref="N414:N415" si="314">SUM(K414:M414)</f>
        <v>8.3286316272328218</v>
      </c>
    </row>
    <row r="415" spans="1:14" x14ac:dyDescent="0.2">
      <c r="A415" s="282" t="s">
        <v>363</v>
      </c>
      <c r="B415" s="302">
        <f>SUM(B413:B414)</f>
        <v>83.154783262663969</v>
      </c>
      <c r="C415" s="299" t="str">
        <f>CONCATENATE("(",ROUND((B415/$H415)*100,1),")")</f>
        <v>(51.2)</v>
      </c>
      <c r="D415" s="302">
        <f>SUM(D413:D414)</f>
        <v>67.766664187071783</v>
      </c>
      <c r="E415" s="299" t="str">
        <f>CONCATENATE("(",ROUND((D415/$H415)*100,1),")")</f>
        <v>(41.7)</v>
      </c>
      <c r="F415" s="302">
        <f>SUM(F413:F414)</f>
        <v>11.580552550264279</v>
      </c>
      <c r="G415" s="299" t="str">
        <f>CONCATENATE("(",ROUND((F415/$H415)*100,1),")")</f>
        <v>(7.1)</v>
      </c>
      <c r="H415" s="302">
        <f>SUM(H413:H414)</f>
        <v>162.50200000000004</v>
      </c>
      <c r="I415" s="299" t="str">
        <f>CONCATENATE("(",ROUND((H415/$H415)*100,1),")")</f>
        <v>(100)</v>
      </c>
      <c r="K415" s="302">
        <f t="shared" si="311"/>
        <v>7.7610998216679548</v>
      </c>
      <c r="L415" s="302">
        <f t="shared" si="312"/>
        <v>2.3988042475755975</v>
      </c>
      <c r="M415" s="302">
        <f t="shared" si="313"/>
        <v>1.0180959307562301</v>
      </c>
      <c r="N415" s="302">
        <f t="shared" si="314"/>
        <v>11.177999999999782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32.557257548517008</v>
      </c>
      <c r="C418" s="299" t="str">
        <f>CONCATENATE("(",ROUND((B418/$H420)*100,1),")")</f>
        <v>(18.7)</v>
      </c>
      <c r="D418" s="302">
        <f>'Ind T6'!W171</f>
        <v>10.255159380741441</v>
      </c>
      <c r="E418" s="299" t="str">
        <f>CONCATENATE("(",ROUND((D418/$H420)*100,1),")")</f>
        <v>(5.9)</v>
      </c>
      <c r="F418" s="302">
        <f>'Ind T6'!X171</f>
        <v>5.7061086078770673</v>
      </c>
      <c r="G418" s="299" t="str">
        <f>CONCATENATE("(",ROUND((F418/$H420)*100,1),")")</f>
        <v>(3.3)</v>
      </c>
      <c r="H418" s="302">
        <f>SUM(B418,D418,F418)</f>
        <v>48.518525537135517</v>
      </c>
      <c r="I418" s="299" t="str">
        <f>CONCATENATE("(",ROUND((H418/$H420)*100,1),")")</f>
        <v>(27.9)</v>
      </c>
      <c r="K418" s="302">
        <f>B418-B408</f>
        <v>1.9531225241725316</v>
      </c>
      <c r="L418" s="302">
        <f>D418-D408</f>
        <v>1.2981771469670846</v>
      </c>
      <c r="M418" s="302">
        <f>F418-F408</f>
        <v>0.79505582703094912</v>
      </c>
      <c r="N418" s="302">
        <f>SUM(K418:M418)</f>
        <v>4.0463554981705654</v>
      </c>
    </row>
    <row r="419" spans="1:14" x14ac:dyDescent="0.2">
      <c r="A419" s="282" t="s">
        <v>365</v>
      </c>
      <c r="B419" s="302">
        <f>'Ind T6'!V170</f>
        <v>58.358625535814916</v>
      </c>
      <c r="C419" s="299" t="str">
        <f>CONCATENATE("(",ROUND((B419/$H420)*100,1),")")</f>
        <v>(33.6)</v>
      </c>
      <c r="D419" s="302">
        <f>'Ind T6'!W170</f>
        <v>59.910309053905941</v>
      </c>
      <c r="E419" s="299" t="str">
        <f>CONCATENATE("(",ROUND((D419/$H420)*100,1),")")</f>
        <v>(34.5)</v>
      </c>
      <c r="F419" s="302">
        <f>'Ind T6'!X170</f>
        <v>6.8925398731434422</v>
      </c>
      <c r="G419" s="299" t="str">
        <f>CONCATENATE("(",ROUND((F419/$H420)*100,1),")")</f>
        <v>(4)</v>
      </c>
      <c r="H419" s="302">
        <f t="shared" ref="H419" si="315">SUM(B419,D419,F419)</f>
        <v>125.16147446286431</v>
      </c>
      <c r="I419" s="299" t="str">
        <f>CONCATENATE("(",ROUND((H419/$H420)*100,1),")")</f>
        <v>(72.1)</v>
      </c>
      <c r="K419" s="302">
        <f t="shared" ref="K419:K420" si="316">B419-B409</f>
        <v>9.0205340592076553</v>
      </c>
      <c r="L419" s="302">
        <f t="shared" ref="L419:L420" si="317">D419-D409</f>
        <v>2.0252313419696932</v>
      </c>
      <c r="M419" s="302">
        <f t="shared" ref="M419:M420" si="318">F419-F409</f>
        <v>0.7368791006519908</v>
      </c>
      <c r="N419" s="302">
        <f t="shared" ref="N419:N420" si="319">SUM(K419:M419)</f>
        <v>11.782644501829338</v>
      </c>
    </row>
    <row r="420" spans="1:14" x14ac:dyDescent="0.2">
      <c r="A420" s="282" t="s">
        <v>363</v>
      </c>
      <c r="B420" s="302">
        <f>SUM(B418:B419)</f>
        <v>90.915883084331924</v>
      </c>
      <c r="C420" s="299" t="str">
        <f>CONCATENATE("(",ROUND((B420/$H420)*100,1),")")</f>
        <v>(52.3)</v>
      </c>
      <c r="D420" s="302">
        <f>SUM(D418:D419)</f>
        <v>70.16546843464738</v>
      </c>
      <c r="E420" s="299" t="str">
        <f>CONCATENATE("(",ROUND((D420/$H420)*100,1),")")</f>
        <v>(40.4)</v>
      </c>
      <c r="F420" s="302">
        <f>SUM(F418:F419)</f>
        <v>12.598648481020509</v>
      </c>
      <c r="G420" s="299" t="str">
        <f>CONCATENATE("(",ROUND((F420/$H420)*100,1),")")</f>
        <v>(7.3)</v>
      </c>
      <c r="H420" s="302">
        <f>SUM(H418:H419)</f>
        <v>173.67999999999984</v>
      </c>
      <c r="I420" s="299" t="str">
        <f>CONCATENATE("(",ROUND((H420/$H420)*100,1),")")</f>
        <v>(100)</v>
      </c>
      <c r="K420" s="302">
        <f t="shared" si="316"/>
        <v>10.97365658338019</v>
      </c>
      <c r="L420" s="302">
        <f t="shared" si="317"/>
        <v>3.3234084889367779</v>
      </c>
      <c r="M420" s="302">
        <f t="shared" si="318"/>
        <v>1.5319349276829399</v>
      </c>
      <c r="N420" s="302">
        <f t="shared" si="319"/>
        <v>15.828999999999908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29.888925503966366</v>
      </c>
      <c r="C429" s="299" t="str">
        <f>CONCATENATE("(",ROUND((B429/$H431)*100,1),")")</f>
        <v>(13.5)</v>
      </c>
      <c r="D429" s="302">
        <f>'Ind T6'!M180</f>
        <v>8.9752060185708267</v>
      </c>
      <c r="E429" s="299" t="str">
        <f>CONCATENATE("(",ROUND((D429/$H431)*100,1),")")</f>
        <v>(4.1)</v>
      </c>
      <c r="F429" s="302">
        <f>'Ind T6'!N180</f>
        <v>7.8406928922321413</v>
      </c>
      <c r="G429" s="299" t="str">
        <f>CONCATENATE("(",ROUND((F429/$H431)*100,1),")")</f>
        <v>(3.5)</v>
      </c>
      <c r="H429" s="302">
        <f>SUM(B429,D429,F429)</f>
        <v>46.704824414769334</v>
      </c>
      <c r="I429" s="299" t="str">
        <f>CONCATENATE("(",ROUND((H429/$H431)*100,1),")")</f>
        <v>(21.1)</v>
      </c>
      <c r="K429" s="302">
        <f>B434-B429</f>
        <v>1.7409353190636381</v>
      </c>
      <c r="L429" s="302">
        <f>D434-D429</f>
        <v>0.75331410618897365</v>
      </c>
      <c r="M429" s="302">
        <f>F434-F429</f>
        <v>3.9125935897727615E-2</v>
      </c>
      <c r="N429" s="302">
        <f>SUM(K429:M429)</f>
        <v>2.5333753611503393</v>
      </c>
    </row>
    <row r="430" spans="1:14" x14ac:dyDescent="0.2">
      <c r="A430" s="282" t="s">
        <v>365</v>
      </c>
      <c r="B430" s="302">
        <f>'Ind T6'!L179</f>
        <v>89.285402324370409</v>
      </c>
      <c r="C430" s="299" t="str">
        <f>CONCATENATE("(",ROUND((B430/$H431)*100,1),")")</f>
        <v>(40.3)</v>
      </c>
      <c r="D430" s="302">
        <f>'Ind T6'!M179</f>
        <v>78.203329152593682</v>
      </c>
      <c r="E430" s="299" t="str">
        <f>CONCATENATE("(",ROUND((D430/$H431)*100,1),")")</f>
        <v>(35.3)</v>
      </c>
      <c r="F430" s="302">
        <f>'Ind T6'!N179</f>
        <v>7.1794441082664084</v>
      </c>
      <c r="G430" s="299" t="str">
        <f>CONCATENATE("(",ROUND((F430/$H431)*100,1),")")</f>
        <v>(3.2)</v>
      </c>
      <c r="H430" s="302">
        <f t="shared" ref="H430" si="320">SUM(B430,D430,F430)</f>
        <v>174.6681755852305</v>
      </c>
      <c r="I430" s="299" t="str">
        <f>CONCATENATE("(",ROUND((H430/$H431)*100,1),")")</f>
        <v>(78.9)</v>
      </c>
      <c r="K430" s="302">
        <f t="shared" ref="K430:K431" si="321">B435-B430</f>
        <v>7.7924510863600176</v>
      </c>
      <c r="L430" s="302">
        <f t="shared" ref="L430:L431" si="322">D435-D430</f>
        <v>1.9507336705655547</v>
      </c>
      <c r="M430" s="302">
        <f t="shared" ref="M430:M431" si="323">F435-F430</f>
        <v>0.85843988192433773</v>
      </c>
      <c r="N430" s="302">
        <f t="shared" ref="N430:N431" si="324">SUM(K430:M430)</f>
        <v>10.601624638849909</v>
      </c>
    </row>
    <row r="431" spans="1:14" x14ac:dyDescent="0.2">
      <c r="A431" s="282" t="s">
        <v>363</v>
      </c>
      <c r="B431" s="302">
        <f>SUM(B429:B430)</f>
        <v>119.17432782833677</v>
      </c>
      <c r="C431" s="299" t="str">
        <f>CONCATENATE("(",ROUND((B431/$H431)*100,1),")")</f>
        <v>(53.8)</v>
      </c>
      <c r="D431" s="302">
        <f>SUM(D429:D430)</f>
        <v>87.178535171164512</v>
      </c>
      <c r="E431" s="299" t="str">
        <f>CONCATENATE("(",ROUND((D431/$H431)*100,1),")")</f>
        <v>(39.4)</v>
      </c>
      <c r="F431" s="302">
        <f>SUM(F429:F430)</f>
        <v>15.020137000498551</v>
      </c>
      <c r="G431" s="299" t="str">
        <f>CONCATENATE("(",ROUND((F431/$H431)*100,1),")")</f>
        <v>(6.8)</v>
      </c>
      <c r="H431" s="302">
        <f>SUM(H429:H430)</f>
        <v>221.37299999999982</v>
      </c>
      <c r="I431" s="299" t="str">
        <f>CONCATENATE("(",ROUND((H431/$H431)*100,1),")")</f>
        <v>(100)</v>
      </c>
      <c r="K431" s="302">
        <f t="shared" si="321"/>
        <v>9.5333864054236699</v>
      </c>
      <c r="L431" s="302">
        <f t="shared" si="322"/>
        <v>2.7040477767545212</v>
      </c>
      <c r="M431" s="302">
        <f t="shared" si="323"/>
        <v>0.89756581782206446</v>
      </c>
      <c r="N431" s="302">
        <f t="shared" si="324"/>
        <v>13.135000000000256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31.629860823030004</v>
      </c>
      <c r="C434" s="299" t="str">
        <f>CONCATENATE("(",ROUND((B434/$H436)*100,1),")")</f>
        <v>(13.5)</v>
      </c>
      <c r="D434" s="302">
        <f>'Ind T6'!R180</f>
        <v>9.7285201247598003</v>
      </c>
      <c r="E434" s="299" t="str">
        <f>CONCATENATE("(",ROUND((D434/$H436)*100,1),")")</f>
        <v>(4.1)</v>
      </c>
      <c r="F434" s="302">
        <f>'Ind T6'!S180</f>
        <v>7.8798188281298689</v>
      </c>
      <c r="G434" s="299" t="str">
        <f>CONCATENATE("(",ROUND((F434/$H436)*100,1),")")</f>
        <v>(3.4)</v>
      </c>
      <c r="H434" s="302">
        <f>SUM(B434,D434,F434)</f>
        <v>49.238199775919675</v>
      </c>
      <c r="I434" s="299" t="str">
        <f>CONCATENATE("(",ROUND((H434/$H436)*100,1),")")</f>
        <v>(21)</v>
      </c>
      <c r="K434" s="302">
        <f>B439-B434</f>
        <v>1.8210368787617845</v>
      </c>
      <c r="L434" s="302">
        <f>D439-D434</f>
        <v>0.95227804761602464</v>
      </c>
      <c r="M434" s="302">
        <f>F439-F434</f>
        <v>-0.40350077377723448</v>
      </c>
      <c r="N434" s="302">
        <f>SUM(K434:M434)</f>
        <v>2.3698141526005747</v>
      </c>
    </row>
    <row r="435" spans="1:14" x14ac:dyDescent="0.2">
      <c r="A435" s="282" t="s">
        <v>365</v>
      </c>
      <c r="B435" s="302">
        <f>'Ind T6'!Q179</f>
        <v>97.077853410730427</v>
      </c>
      <c r="C435" s="299" t="str">
        <f>CONCATENATE("(",ROUND((B435/$H436)*100,1),")")</f>
        <v>(41.4)</v>
      </c>
      <c r="D435" s="302">
        <f>'Ind T6'!R179</f>
        <v>80.154062823159236</v>
      </c>
      <c r="E435" s="299" t="str">
        <f>CONCATENATE("(",ROUND((D435/$H436)*100,1),")")</f>
        <v>(34.2)</v>
      </c>
      <c r="F435" s="302">
        <f>'Ind T6'!S179</f>
        <v>8.0378839901907462</v>
      </c>
      <c r="G435" s="299" t="str">
        <f>CONCATENATE("(",ROUND((F435/$H436)*100,1),")")</f>
        <v>(3.4)</v>
      </c>
      <c r="H435" s="302">
        <f t="shared" ref="H435" si="325">SUM(B435,D435,F435)</f>
        <v>185.2698002240804</v>
      </c>
      <c r="I435" s="299" t="str">
        <f>CONCATENATE("(",ROUND((H435/$H436)*100,1),")")</f>
        <v>(79)</v>
      </c>
      <c r="K435" s="302">
        <f t="shared" ref="K435:K436" si="326">B440-B435</f>
        <v>11.063423081940513</v>
      </c>
      <c r="L435" s="302">
        <f t="shared" ref="L435:L436" si="327">D440-D435</f>
        <v>-1.5468298145961228</v>
      </c>
      <c r="M435" s="302">
        <f t="shared" ref="M435:M436" si="328">F440-F435</f>
        <v>1.1555925800550497</v>
      </c>
      <c r="N435" s="302">
        <f t="shared" ref="N435:N436" si="329">SUM(K435:M435)</f>
        <v>10.67218584739944</v>
      </c>
    </row>
    <row r="436" spans="1:14" x14ac:dyDescent="0.2">
      <c r="A436" s="282" t="s">
        <v>363</v>
      </c>
      <c r="B436" s="302">
        <f>SUM(B434:B435)</f>
        <v>128.70771423376044</v>
      </c>
      <c r="C436" s="299" t="str">
        <f>CONCATENATE("(",ROUND((B436/$H436)*100,1),")")</f>
        <v>(54.9)</v>
      </c>
      <c r="D436" s="302">
        <f>SUM(D434:D435)</f>
        <v>89.882582947919033</v>
      </c>
      <c r="E436" s="299" t="str">
        <f>CONCATENATE("(",ROUND((D436/$H436)*100,1),")")</f>
        <v>(38.3)</v>
      </c>
      <c r="F436" s="302">
        <f>SUM(F434:F435)</f>
        <v>15.917702818320615</v>
      </c>
      <c r="G436" s="299" t="str">
        <f>CONCATENATE("(",ROUND((F436/$H436)*100,1),")")</f>
        <v>(6.8)</v>
      </c>
      <c r="H436" s="302">
        <f>SUM(H434:H435)</f>
        <v>234.50800000000007</v>
      </c>
      <c r="I436" s="299" t="str">
        <f>CONCATENATE("(",ROUND((H436/$H436)*100,1),")")</f>
        <v>(100)</v>
      </c>
      <c r="K436" s="302">
        <f t="shared" si="326"/>
        <v>12.884459960702287</v>
      </c>
      <c r="L436" s="302">
        <f t="shared" si="327"/>
        <v>-0.59455176698008927</v>
      </c>
      <c r="M436" s="302">
        <f t="shared" si="328"/>
        <v>0.75209180627781613</v>
      </c>
      <c r="N436" s="302">
        <f t="shared" si="329"/>
        <v>13.042000000000014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33.450897701791789</v>
      </c>
      <c r="C439" s="299" t="str">
        <f>CONCATENATE("(",ROUND((B439/$H441)*100,1),")")</f>
        <v>(13.5)</v>
      </c>
      <c r="D439" s="302">
        <f>'Ind T6'!W180</f>
        <v>10.680798172375825</v>
      </c>
      <c r="E439" s="299" t="str">
        <f>CONCATENATE("(",ROUND((D439/$H441)*100,1),")")</f>
        <v>(4.3)</v>
      </c>
      <c r="F439" s="302">
        <f>'Ind T6'!X180</f>
        <v>7.4763180543526344</v>
      </c>
      <c r="G439" s="299" t="str">
        <f>CONCATENATE("(",ROUND((F439/$H441)*100,1),")")</f>
        <v>(3)</v>
      </c>
      <c r="H439" s="302">
        <f>SUM(B439,D439,F439)</f>
        <v>51.608013928520243</v>
      </c>
      <c r="I439" s="299" t="str">
        <f>CONCATENATE("(",ROUND((H439/$H441)*100,1),")")</f>
        <v>(20.8)</v>
      </c>
      <c r="K439" s="302">
        <f>B439-B429</f>
        <v>3.5619721978254226</v>
      </c>
      <c r="L439" s="302">
        <f>D439-D429</f>
        <v>1.7055921538049983</v>
      </c>
      <c r="M439" s="302">
        <f>F439-F429</f>
        <v>-0.36437483787950686</v>
      </c>
      <c r="N439" s="302">
        <f>SUM(K439:M439)</f>
        <v>4.9031895137509141</v>
      </c>
    </row>
    <row r="440" spans="1:14" x14ac:dyDescent="0.2">
      <c r="A440" s="282" t="s">
        <v>365</v>
      </c>
      <c r="B440" s="302">
        <f>'Ind T6'!V179</f>
        <v>108.14127649267094</v>
      </c>
      <c r="C440" s="299" t="str">
        <f>CONCATENATE("(",ROUND((B440/$H441)*100,1),")")</f>
        <v>(43.7)</v>
      </c>
      <c r="D440" s="302">
        <f>'Ind T6'!W179</f>
        <v>78.607233008563114</v>
      </c>
      <c r="E440" s="299" t="str">
        <f>CONCATENATE("(",ROUND((D440/$H441)*100,1),")")</f>
        <v>(31.8)</v>
      </c>
      <c r="F440" s="302">
        <f>'Ind T6'!X179</f>
        <v>9.1934765702457959</v>
      </c>
      <c r="G440" s="299" t="str">
        <f>CONCATENATE("(",ROUND((F440/$H441)*100,1),")")</f>
        <v>(3.7)</v>
      </c>
      <c r="H440" s="302">
        <f t="shared" ref="H440" si="330">SUM(B440,D440,F440)</f>
        <v>195.94198607147985</v>
      </c>
      <c r="I440" s="299" t="str">
        <f>CONCATENATE("(",ROUND((H440/$H441)*100,1),")")</f>
        <v>(79.2)</v>
      </c>
      <c r="K440" s="302">
        <f t="shared" ref="K440:K441" si="331">B440-B430</f>
        <v>18.855874168300531</v>
      </c>
      <c r="L440" s="302">
        <f t="shared" ref="L440:L441" si="332">D440-D430</f>
        <v>0.4039038559694319</v>
      </c>
      <c r="M440" s="302">
        <f t="shared" ref="M440:M441" si="333">F440-F430</f>
        <v>2.0140324619793875</v>
      </c>
      <c r="N440" s="302">
        <f t="shared" ref="N440:N441" si="334">SUM(K440:M440)</f>
        <v>21.273810486249349</v>
      </c>
    </row>
    <row r="441" spans="1:14" x14ac:dyDescent="0.2">
      <c r="A441" s="282" t="s">
        <v>363</v>
      </c>
      <c r="B441" s="302">
        <f>SUM(B439:B440)</f>
        <v>141.59217419446273</v>
      </c>
      <c r="C441" s="299" t="str">
        <f>CONCATENATE("(",ROUND((B441/$H441)*100,1),")")</f>
        <v>(57.2)</v>
      </c>
      <c r="D441" s="302">
        <f>SUM(D439:D440)</f>
        <v>89.288031180938944</v>
      </c>
      <c r="E441" s="299" t="str">
        <f>CONCATENATE("(",ROUND((D441/$H441)*100,1),")")</f>
        <v>(36.1)</v>
      </c>
      <c r="F441" s="302">
        <f>SUM(F439:F440)</f>
        <v>16.669794624598431</v>
      </c>
      <c r="G441" s="299" t="str">
        <f>CONCATENATE("(",ROUND((F441/$H441)*100,1),")")</f>
        <v>(6.7)</v>
      </c>
      <c r="H441" s="302">
        <f>SUM(H439:H440)</f>
        <v>247.5500000000001</v>
      </c>
      <c r="I441" s="299" t="str">
        <f>CONCATENATE("(",ROUND((H441/$H441)*100,1),")")</f>
        <v>(100)</v>
      </c>
      <c r="K441" s="302">
        <f t="shared" si="331"/>
        <v>22.417846366125957</v>
      </c>
      <c r="L441" s="302">
        <f t="shared" si="332"/>
        <v>2.109496009774432</v>
      </c>
      <c r="M441" s="302">
        <f t="shared" si="333"/>
        <v>1.6496576240998806</v>
      </c>
      <c r="N441" s="302">
        <f t="shared" si="334"/>
        <v>26.17700000000027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7.4847968626960029</v>
      </c>
      <c r="C450" s="299" t="str">
        <f>CONCATENATE("(",ROUND((B450/$H452)*100,1),")")</f>
        <v>(18.6)</v>
      </c>
      <c r="D450" s="302">
        <f>'Ind T6'!M189</f>
        <v>5.7352504093687466</v>
      </c>
      <c r="E450" s="299" t="str">
        <f>CONCATENATE("(",ROUND((D450/$H452)*100,1),")")</f>
        <v>(14.2)</v>
      </c>
      <c r="F450" s="302">
        <f>'Ind T6'!N189</f>
        <v>7.0276936499022469</v>
      </c>
      <c r="G450" s="299" t="str">
        <f>CONCATENATE("(",ROUND((F450/$H452)*100,1),")")</f>
        <v>(17.4)</v>
      </c>
      <c r="H450" s="302">
        <f>SUM(B450,D450,F450)</f>
        <v>20.247740921966997</v>
      </c>
      <c r="I450" s="299" t="str">
        <f>CONCATENATE("(",ROUND((H450/$H452)*100,1),")")</f>
        <v>(50.3)</v>
      </c>
      <c r="K450" s="302">
        <f>B455-B450</f>
        <v>-0.3226480444587434</v>
      </c>
      <c r="L450" s="302">
        <f>D455-D450</f>
        <v>-6.6298531470652122E-2</v>
      </c>
      <c r="M450" s="302">
        <f>F455-F450</f>
        <v>-0.98915431841375501</v>
      </c>
      <c r="N450" s="302">
        <f>SUM(K450:M450)</f>
        <v>-1.3781008943431505</v>
      </c>
    </row>
    <row r="451" spans="1:14" x14ac:dyDescent="0.2">
      <c r="A451" s="282" t="s">
        <v>365</v>
      </c>
      <c r="B451" s="302">
        <f>'Ind T6'!L188</f>
        <v>6.7674881818777815</v>
      </c>
      <c r="C451" s="299" t="str">
        <f>CONCATENATE("(",ROUND((B451/$H452)*100,1),")")</f>
        <v>(16.8)</v>
      </c>
      <c r="D451" s="302">
        <f>'Ind T6'!M188</f>
        <v>10.02139779207973</v>
      </c>
      <c r="E451" s="299" t="str">
        <f>CONCATENATE("(",ROUND((D451/$H452)*100,1),")")</f>
        <v>(24.9)</v>
      </c>
      <c r="F451" s="302">
        <f>'Ind T6'!N188</f>
        <v>3.2533731040754912</v>
      </c>
      <c r="G451" s="299" t="str">
        <f>CONCATENATE("(",ROUND((F451/$H452)*100,1),")")</f>
        <v>(8.1)</v>
      </c>
      <c r="H451" s="302">
        <f t="shared" ref="H451" si="335">SUM(B451,D451,F451)</f>
        <v>20.042259078033005</v>
      </c>
      <c r="I451" s="299" t="str">
        <f>CONCATENATE("(",ROUND((H451/$H452)*100,1),")")</f>
        <v>(49.7)</v>
      </c>
      <c r="K451" s="302">
        <f t="shared" ref="K451:K452" si="336">B456-B451</f>
        <v>-0.71463197683191204</v>
      </c>
      <c r="L451" s="302">
        <f t="shared" ref="L451:L452" si="337">D456-D451</f>
        <v>-0.44393929247609165</v>
      </c>
      <c r="M451" s="302">
        <f t="shared" ref="M451:M452" si="338">F456-F451</f>
        <v>-0.59732783634881725</v>
      </c>
      <c r="N451" s="302">
        <f t="shared" ref="N451:N452" si="339">SUM(K451:M451)</f>
        <v>-1.7558991056568209</v>
      </c>
    </row>
    <row r="452" spans="1:14" x14ac:dyDescent="0.2">
      <c r="A452" s="282" t="s">
        <v>363</v>
      </c>
      <c r="B452" s="302">
        <f>SUM(B450:B451)</f>
        <v>14.252285044573785</v>
      </c>
      <c r="C452" s="299" t="str">
        <f>CONCATENATE("(",ROUND((B452/$H452)*100,1),")")</f>
        <v>(35.4)</v>
      </c>
      <c r="D452" s="302">
        <f>SUM(D450:D451)</f>
        <v>15.756648201448478</v>
      </c>
      <c r="E452" s="299" t="str">
        <f>CONCATENATE("(",ROUND((D452/$H452)*100,1),")")</f>
        <v>(39.1)</v>
      </c>
      <c r="F452" s="302">
        <f>SUM(F450:F451)</f>
        <v>10.281066753977738</v>
      </c>
      <c r="G452" s="299" t="str">
        <f>CONCATENATE("(",ROUND((F452/$H452)*100,1),")")</f>
        <v>(25.5)</v>
      </c>
      <c r="H452" s="302">
        <f>SUM(H450:H451)</f>
        <v>40.290000000000006</v>
      </c>
      <c r="I452" s="299" t="str">
        <f>CONCATENATE("(",ROUND((H452/$H452)*100,1),")")</f>
        <v>(100)</v>
      </c>
      <c r="K452" s="302">
        <f t="shared" si="336"/>
        <v>-1.0372800212906554</v>
      </c>
      <c r="L452" s="302">
        <f t="shared" si="337"/>
        <v>-0.51023782394674555</v>
      </c>
      <c r="M452" s="302">
        <f t="shared" si="338"/>
        <v>-1.5864821547625727</v>
      </c>
      <c r="N452" s="302">
        <f t="shared" si="339"/>
        <v>-3.1339999999999737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7.1621488182372595</v>
      </c>
      <c r="C455" s="299" t="str">
        <f>CONCATENATE("(",ROUND((B455/$H457)*100,1),")")</f>
        <v>(19.3)</v>
      </c>
      <c r="D455" s="302">
        <f>'Ind T6'!R189</f>
        <v>5.6689518778980945</v>
      </c>
      <c r="E455" s="299" t="str">
        <f>CONCATENATE("(",ROUND((D455/$H457)*100,1),")")</f>
        <v>(15.3)</v>
      </c>
      <c r="F455" s="302">
        <f>'Ind T6'!S189</f>
        <v>6.0385393314884919</v>
      </c>
      <c r="G455" s="299" t="str">
        <f>CONCATENATE("(",ROUND((F455/$H457)*100,1),")")</f>
        <v>(16.3)</v>
      </c>
      <c r="H455" s="302">
        <f>SUM(B455,D455,F455)</f>
        <v>18.869640027623845</v>
      </c>
      <c r="I455" s="299" t="str">
        <f>CONCATENATE("(",ROUND((H455/$H457)*100,1),")")</f>
        <v>(50.8)</v>
      </c>
      <c r="K455" s="302">
        <f>B460-B455</f>
        <v>0.44834001797067646</v>
      </c>
      <c r="L455" s="302">
        <f>D460-D455</f>
        <v>0.56366326604920935</v>
      </c>
      <c r="M455" s="302">
        <f>F460-F455</f>
        <v>0.34792878136567662</v>
      </c>
      <c r="N455" s="302">
        <f>SUM(K455:M455)</f>
        <v>1.3599320653855624</v>
      </c>
    </row>
    <row r="456" spans="1:14" x14ac:dyDescent="0.2">
      <c r="A456" s="282" t="s">
        <v>365</v>
      </c>
      <c r="B456" s="302">
        <f>'Ind T6'!Q188</f>
        <v>6.0528562050458694</v>
      </c>
      <c r="C456" s="299" t="str">
        <f>CONCATENATE("(",ROUND((B456/$H457)*100,1),")")</f>
        <v>(16.3)</v>
      </c>
      <c r="D456" s="302">
        <f>'Ind T6'!R188</f>
        <v>9.5774584996036385</v>
      </c>
      <c r="E456" s="299" t="str">
        <f>CONCATENATE("(",ROUND((D456/$H457)*100,1),")")</f>
        <v>(25.8)</v>
      </c>
      <c r="F456" s="302">
        <f>'Ind T6'!S188</f>
        <v>2.6560452677266739</v>
      </c>
      <c r="G456" s="299" t="str">
        <f>CONCATENATE("(",ROUND((F456/$H457)*100,1),")")</f>
        <v>(7.1)</v>
      </c>
      <c r="H456" s="302">
        <f t="shared" ref="H456" si="340">SUM(B456,D456,F456)</f>
        <v>18.286359972376182</v>
      </c>
      <c r="I456" s="299" t="str">
        <f>CONCATENATE("(",ROUND((H456/$H457)*100,1),")")</f>
        <v>(49.2)</v>
      </c>
      <c r="K456" s="302">
        <f t="shared" ref="K456:K457" si="341">B461-B456</f>
        <v>-6.3579939357162552E-2</v>
      </c>
      <c r="L456" s="302">
        <f t="shared" ref="L456:L457" si="342">D461-D456</f>
        <v>0.48682818802306116</v>
      </c>
      <c r="M456" s="302">
        <f t="shared" ref="M456:M457" si="343">F461-F456</f>
        <v>0.22581968594849711</v>
      </c>
      <c r="N456" s="302">
        <f t="shared" ref="N456:N457" si="344">SUM(K456:M456)</f>
        <v>0.64906793461439571</v>
      </c>
    </row>
    <row r="457" spans="1:14" x14ac:dyDescent="0.2">
      <c r="A457" s="282" t="s">
        <v>363</v>
      </c>
      <c r="B457" s="302">
        <f>SUM(B455:B456)</f>
        <v>13.21500502328313</v>
      </c>
      <c r="C457" s="299" t="str">
        <f>CONCATENATE("(",ROUND((B457/$H457)*100,1),")")</f>
        <v>(35.6)</v>
      </c>
      <c r="D457" s="302">
        <f>SUM(D455:D456)</f>
        <v>15.246410377501732</v>
      </c>
      <c r="E457" s="299" t="str">
        <f>CONCATENATE("(",ROUND((D457/$H457)*100,1),")")</f>
        <v>(41)</v>
      </c>
      <c r="F457" s="302">
        <f>SUM(F455:F456)</f>
        <v>8.6945845992151654</v>
      </c>
      <c r="G457" s="299" t="str">
        <f>CONCATENATE("(",ROUND((F457/$H457)*100,1),")")</f>
        <v>(23.4)</v>
      </c>
      <c r="H457" s="302">
        <f>SUM(H455:H456)</f>
        <v>37.156000000000027</v>
      </c>
      <c r="I457" s="299" t="str">
        <f>CONCATENATE("(",ROUND((H457/$H457)*100,1),")")</f>
        <v>(100)</v>
      </c>
      <c r="K457" s="302">
        <f t="shared" si="341"/>
        <v>0.38476007861351391</v>
      </c>
      <c r="L457" s="302">
        <f t="shared" si="342"/>
        <v>1.0504914540722723</v>
      </c>
      <c r="M457" s="302">
        <f t="shared" si="343"/>
        <v>0.57374846731417506</v>
      </c>
      <c r="N457" s="302">
        <f t="shared" si="344"/>
        <v>2.0089999999999613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7.6104888362079359</v>
      </c>
      <c r="C460" s="299" t="str">
        <f>CONCATENATE("(",ROUND((B460/$H462)*100,1),")")</f>
        <v>(19.4)</v>
      </c>
      <c r="D460" s="302">
        <f>'Ind T6'!W189</f>
        <v>6.2326151439473039</v>
      </c>
      <c r="E460" s="299" t="str">
        <f>CONCATENATE("(",ROUND((D460/$H462)*100,1),")")</f>
        <v>(15.9)</v>
      </c>
      <c r="F460" s="302">
        <f>'Ind T6'!X189</f>
        <v>6.3864681128541685</v>
      </c>
      <c r="G460" s="299" t="str">
        <f>CONCATENATE("(",ROUND((F460/$H462)*100,1),")")</f>
        <v>(16.3)</v>
      </c>
      <c r="H460" s="302">
        <f>SUM(B460,D460,F460)</f>
        <v>20.229572093009409</v>
      </c>
      <c r="I460" s="299" t="str">
        <f>CONCATENATE("(",ROUND((H460/$H462)*100,1),")")</f>
        <v>(51.7)</v>
      </c>
      <c r="K460" s="302">
        <f>B460-B450</f>
        <v>0.12569197351193306</v>
      </c>
      <c r="L460" s="302">
        <f>D460-D450</f>
        <v>0.49736473457855723</v>
      </c>
      <c r="M460" s="302">
        <f>F460-F450</f>
        <v>-0.64122553704807839</v>
      </c>
      <c r="N460" s="302">
        <f>SUM(K460:M460)</f>
        <v>-1.816882895758809E-2</v>
      </c>
    </row>
    <row r="461" spans="1:14" x14ac:dyDescent="0.2">
      <c r="A461" s="282" t="s">
        <v>365</v>
      </c>
      <c r="B461" s="302">
        <f>'Ind T6'!V188</f>
        <v>5.9892762656887069</v>
      </c>
      <c r="C461" s="299" t="str">
        <f>CONCATENATE("(",ROUND((B461/$H462)*100,1),")")</f>
        <v>(15.3)</v>
      </c>
      <c r="D461" s="302">
        <f>'Ind T6'!W188</f>
        <v>10.0642866876267</v>
      </c>
      <c r="E461" s="299" t="str">
        <f>CONCATENATE("(",ROUND((D461/$H462)*100,1),")")</f>
        <v>(25.7)</v>
      </c>
      <c r="F461" s="302">
        <f>'Ind T6'!X188</f>
        <v>2.881864953675171</v>
      </c>
      <c r="G461" s="299" t="str">
        <f>CONCATENATE("(",ROUND((F461/$H462)*100,1),")")</f>
        <v>(7.4)</v>
      </c>
      <c r="H461" s="302">
        <f t="shared" ref="H461" si="345">SUM(B461,D461,F461)</f>
        <v>18.935427906990576</v>
      </c>
      <c r="I461" s="299" t="str">
        <f>CONCATENATE("(",ROUND((H461/$H462)*100,1),")")</f>
        <v>(48.3)</v>
      </c>
      <c r="K461" s="302">
        <f t="shared" ref="K461:K462" si="346">B461-B451</f>
        <v>-0.77821191618907459</v>
      </c>
      <c r="L461" s="302">
        <f t="shared" ref="L461:L462" si="347">D461-D451</f>
        <v>4.2888895546969508E-2</v>
      </c>
      <c r="M461" s="302">
        <f t="shared" ref="M461:M462" si="348">F461-F451</f>
        <v>-0.37150815040032015</v>
      </c>
      <c r="N461" s="302">
        <f t="shared" ref="N461:N462" si="349">SUM(K461:M461)</f>
        <v>-1.1068311710424252</v>
      </c>
    </row>
    <row r="462" spans="1:14" x14ac:dyDescent="0.2">
      <c r="A462" s="282" t="s">
        <v>363</v>
      </c>
      <c r="B462" s="302">
        <f>SUM(B460:B461)</f>
        <v>13.599765101896644</v>
      </c>
      <c r="C462" s="299" t="str">
        <f>CONCATENATE("(",ROUND((B462/$H462)*100,1),")")</f>
        <v>(34.7)</v>
      </c>
      <c r="D462" s="302">
        <f>SUM(D460:D461)</f>
        <v>16.296901831574004</v>
      </c>
      <c r="E462" s="299" t="str">
        <f>CONCATENATE("(",ROUND((D462/$H462)*100,1),")")</f>
        <v>(41.6)</v>
      </c>
      <c r="F462" s="302">
        <f>SUM(F460:F461)</f>
        <v>9.2683330665293404</v>
      </c>
      <c r="G462" s="299" t="str">
        <f>CONCATENATE("(",ROUND((F462/$H462)*100,1),")")</f>
        <v>(23.7)</v>
      </c>
      <c r="H462" s="302">
        <f>SUM(H460:H461)</f>
        <v>39.164999999999985</v>
      </c>
      <c r="I462" s="299" t="str">
        <f>CONCATENATE("(",ROUND((H462/$H462)*100,1),")")</f>
        <v>(100)</v>
      </c>
      <c r="K462" s="302">
        <f t="shared" si="346"/>
        <v>-0.65251994267714153</v>
      </c>
      <c r="L462" s="302">
        <f t="shared" si="347"/>
        <v>0.54025363012552674</v>
      </c>
      <c r="M462" s="302">
        <f t="shared" si="348"/>
        <v>-1.0127336874483976</v>
      </c>
      <c r="N462" s="302">
        <f t="shared" si="349"/>
        <v>-1.1250000000000124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9.3126908217466298</v>
      </c>
      <c r="C471" s="299" t="str">
        <f>CONCATENATE("(",ROUND((B471/$H473)*100,1),")")</f>
        <v>(20.4)</v>
      </c>
      <c r="D471" s="302">
        <f>'Ind T6'!M198</f>
        <v>4.0161274471742976</v>
      </c>
      <c r="E471" s="299" t="str">
        <f>CONCATENATE("(",ROUND((D471/$H473)*100,1),")")</f>
        <v>(8.8)</v>
      </c>
      <c r="F471" s="302">
        <f>'Ind T6'!N198</f>
        <v>2.394320686975016</v>
      </c>
      <c r="G471" s="299" t="str">
        <f>CONCATENATE("(",ROUND((F471/$H473)*100,1),")")</f>
        <v>(5.2)</v>
      </c>
      <c r="H471" s="302">
        <f>SUM(B471,D471,F471)</f>
        <v>15.723138955895942</v>
      </c>
      <c r="I471" s="299" t="str">
        <f>CONCATENATE("(",ROUND((H471/$H473)*100,1),")")</f>
        <v>(34.4)</v>
      </c>
      <c r="K471" s="302">
        <f>B476-B471</f>
        <v>9.7988364048669396E-2</v>
      </c>
      <c r="L471" s="302">
        <f>D476-D471</f>
        <v>-0.10102464832758251</v>
      </c>
      <c r="M471" s="302">
        <f>F476-F471</f>
        <v>2.2526274377234756E-2</v>
      </c>
      <c r="N471" s="302">
        <f>SUM(K471:M471)</f>
        <v>1.9489990098321641E-2</v>
      </c>
    </row>
    <row r="472" spans="1:14" x14ac:dyDescent="0.2">
      <c r="A472" s="282" t="s">
        <v>365</v>
      </c>
      <c r="B472" s="302">
        <f>'Ind T6'!L197</f>
        <v>10.534656658065725</v>
      </c>
      <c r="C472" s="299" t="str">
        <f>CONCATENATE("(",ROUND((B472/$H473)*100,1),")")</f>
        <v>(23.1)</v>
      </c>
      <c r="D472" s="302">
        <f>'Ind T6'!M197</f>
        <v>8.8413864535462316</v>
      </c>
      <c r="E472" s="299" t="str">
        <f>CONCATENATE("(",ROUND((D472/$H473)*100,1),")")</f>
        <v>(19.4)</v>
      </c>
      <c r="F472" s="302">
        <f>'Ind T6'!N197</f>
        <v>10.574817932492152</v>
      </c>
      <c r="G472" s="299" t="str">
        <f>CONCATENATE("(",ROUND((F472/$H473)*100,1),")")</f>
        <v>(23.2)</v>
      </c>
      <c r="H472" s="302">
        <f t="shared" ref="H472" si="350">SUM(B472,D472,F472)</f>
        <v>29.950861044104109</v>
      </c>
      <c r="I472" s="299" t="str">
        <f>CONCATENATE("(",ROUND((H472/$H473)*100,1),")")</f>
        <v>(65.6)</v>
      </c>
      <c r="K472" s="302">
        <f t="shared" ref="K472:K473" si="351">B477-B472</f>
        <v>-0.54963620955332537</v>
      </c>
      <c r="L472" s="302">
        <f t="shared" ref="L472:L473" si="352">D477-D472</f>
        <v>-0.31440020966953952</v>
      </c>
      <c r="M472" s="302">
        <f t="shared" ref="M472:M473" si="353">F477-F472</f>
        <v>-0.19645357087548732</v>
      </c>
      <c r="N472" s="302">
        <f t="shared" ref="N472:N473" si="354">SUM(K472:M472)</f>
        <v>-1.0604899900983522</v>
      </c>
    </row>
    <row r="473" spans="1:14" x14ac:dyDescent="0.2">
      <c r="A473" s="282" t="s">
        <v>363</v>
      </c>
      <c r="B473" s="302">
        <f>SUM(B471:B472)</f>
        <v>19.847347479812356</v>
      </c>
      <c r="C473" s="299" t="str">
        <f>CONCATENATE("(",ROUND((B473/$H473)*100,1),")")</f>
        <v>(43.5)</v>
      </c>
      <c r="D473" s="302">
        <f>SUM(D471:D472)</f>
        <v>12.85751390072053</v>
      </c>
      <c r="E473" s="299" t="str">
        <f>CONCATENATE("(",ROUND((D473/$H473)*100,1),")")</f>
        <v>(28.2)</v>
      </c>
      <c r="F473" s="302">
        <f>SUM(F471:F472)</f>
        <v>12.969138619467168</v>
      </c>
      <c r="G473" s="299" t="str">
        <f>CONCATENATE("(",ROUND((F473/$H473)*100,1),")")</f>
        <v>(28.4)</v>
      </c>
      <c r="H473" s="302">
        <f>SUM(H471:H472)</f>
        <v>45.674000000000049</v>
      </c>
      <c r="I473" s="299" t="str">
        <f>CONCATENATE("(",ROUND((H473/$H473)*100,1),")")</f>
        <v>(100)</v>
      </c>
      <c r="K473" s="302">
        <f t="shared" si="351"/>
        <v>-0.45164784550465953</v>
      </c>
      <c r="L473" s="302">
        <f t="shared" si="352"/>
        <v>-0.41542485799712381</v>
      </c>
      <c r="M473" s="302">
        <f t="shared" si="353"/>
        <v>-0.17392729649825256</v>
      </c>
      <c r="N473" s="302">
        <f t="shared" si="354"/>
        <v>-1.0410000000000359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9.4106791857952992</v>
      </c>
      <c r="C476" s="299" t="str">
        <f>CONCATENATE("(",ROUND((B476/$H478)*100,1),")")</f>
        <v>(21.1)</v>
      </c>
      <c r="D476" s="302">
        <f>'Ind T6'!R198</f>
        <v>3.9151027988467151</v>
      </c>
      <c r="E476" s="299" t="str">
        <f>CONCATENATE("(",ROUND((D476/$H478)*100,1),")")</f>
        <v>(8.8)</v>
      </c>
      <c r="F476" s="302">
        <f>'Ind T6'!S198</f>
        <v>2.4168469613522507</v>
      </c>
      <c r="G476" s="299" t="str">
        <f>CONCATENATE("(",ROUND((F476/$H478)*100,1),")")</f>
        <v>(5.4)</v>
      </c>
      <c r="H476" s="302">
        <f>SUM(B476,D476,F476)</f>
        <v>15.742628945994264</v>
      </c>
      <c r="I476" s="299" t="str">
        <f>CONCATENATE("(",ROUND((H476/$H478)*100,1),")")</f>
        <v>(35.3)</v>
      </c>
      <c r="K476" s="302">
        <f>B481-B476</f>
        <v>0.51457865629998523</v>
      </c>
      <c r="L476" s="302">
        <f>D481-D476</f>
        <v>3.8914595636151628E-2</v>
      </c>
      <c r="M476" s="302">
        <f>F481-F476</f>
        <v>0.12197994195444695</v>
      </c>
      <c r="N476" s="302">
        <f>SUM(K476:M476)</f>
        <v>0.6754731938905838</v>
      </c>
    </row>
    <row r="477" spans="1:14" x14ac:dyDescent="0.2">
      <c r="A477" s="282" t="s">
        <v>365</v>
      </c>
      <c r="B477" s="302">
        <f>'Ind T6'!Q197</f>
        <v>9.9850204485123992</v>
      </c>
      <c r="C477" s="299" t="str">
        <f>CONCATENATE("(",ROUND((B477/$H478)*100,1),")")</f>
        <v>(22.4)</v>
      </c>
      <c r="D477" s="302">
        <f>'Ind T6'!R197</f>
        <v>8.5269862438766921</v>
      </c>
      <c r="E477" s="299" t="str">
        <f>CONCATENATE("(",ROUND((D477/$H478)*100,1),")")</f>
        <v>(19.1)</v>
      </c>
      <c r="F477" s="302">
        <f>'Ind T6'!S197</f>
        <v>10.378364361616665</v>
      </c>
      <c r="G477" s="299" t="str">
        <f>CONCATENATE("(",ROUND((F477/$H478)*100,1),")")</f>
        <v>(23.3)</v>
      </c>
      <c r="H477" s="302">
        <f t="shared" ref="H477" si="355">SUM(B477,D477,F477)</f>
        <v>28.890371054005758</v>
      </c>
      <c r="I477" s="299" t="str">
        <f>CONCATENATE("(",ROUND((H477/$H478)*100,1),")")</f>
        <v>(64.7)</v>
      </c>
      <c r="K477" s="302">
        <f t="shared" ref="K477:K478" si="356">B482-B477</f>
        <v>-0.39034826643595366</v>
      </c>
      <c r="L477" s="302">
        <f t="shared" ref="L477:L478" si="357">D482-D477</f>
        <v>-0.21799067213093615</v>
      </c>
      <c r="M477" s="302">
        <f t="shared" ref="M477:M478" si="358">F482-F477</f>
        <v>-9.4134255323773175E-2</v>
      </c>
      <c r="N477" s="302">
        <f t="shared" ref="N477:N478" si="359">SUM(K477:M477)</f>
        <v>-0.70247319389066298</v>
      </c>
    </row>
    <row r="478" spans="1:14" x14ac:dyDescent="0.2">
      <c r="A478" s="282" t="s">
        <v>363</v>
      </c>
      <c r="B478" s="302">
        <f>SUM(B476:B477)</f>
        <v>19.395699634307697</v>
      </c>
      <c r="C478" s="299" t="str">
        <f>CONCATENATE("(",ROUND((B478/$H478)*100,1),")")</f>
        <v>(43.5)</v>
      </c>
      <c r="D478" s="302">
        <f>SUM(D476:D477)</f>
        <v>12.442089042723406</v>
      </c>
      <c r="E478" s="299" t="str">
        <f>CONCATENATE("(",ROUND((D478/$H478)*100,1),")")</f>
        <v>(27.9)</v>
      </c>
      <c r="F478" s="302">
        <f>SUM(F476:F477)</f>
        <v>12.795211322968916</v>
      </c>
      <c r="G478" s="299" t="str">
        <f>CONCATENATE("(",ROUND((F478/$H478)*100,1),")")</f>
        <v>(28.7)</v>
      </c>
      <c r="H478" s="302">
        <f>SUM(H476:H477)</f>
        <v>44.633000000000024</v>
      </c>
      <c r="I478" s="299" t="str">
        <f>CONCATENATE("(",ROUND((H478/$H478)*100,1),")")</f>
        <v>(100)</v>
      </c>
      <c r="K478" s="302">
        <f t="shared" si="356"/>
        <v>0.12423038986403157</v>
      </c>
      <c r="L478" s="302">
        <f t="shared" si="357"/>
        <v>-0.17907607649478408</v>
      </c>
      <c r="M478" s="302">
        <f t="shared" si="358"/>
        <v>2.7845686630673327E-2</v>
      </c>
      <c r="N478" s="302">
        <f t="shared" si="359"/>
        <v>-2.7000000000079183E-2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9.9252578420952844</v>
      </c>
      <c r="C481" s="299" t="str">
        <f>CONCATENATE("(",ROUND((B481/$H483)*100,1),")")</f>
        <v>(22.3)</v>
      </c>
      <c r="D481" s="302">
        <f>'Ind T6'!W198</f>
        <v>3.9540173944828667</v>
      </c>
      <c r="E481" s="299" t="str">
        <f>CONCATENATE("(",ROUND((D481/$H483)*100,1),")")</f>
        <v>(8.9)</v>
      </c>
      <c r="F481" s="302">
        <f>'Ind T6'!X198</f>
        <v>2.5388269033066977</v>
      </c>
      <c r="G481" s="299" t="str">
        <f>CONCATENATE("(",ROUND((F481/$H483)*100,1),")")</f>
        <v>(5.7)</v>
      </c>
      <c r="H481" s="302">
        <f>SUM(B481,D481,F481)</f>
        <v>16.418102139884848</v>
      </c>
      <c r="I481" s="299" t="str">
        <f>CONCATENATE("(",ROUND((H481/$H483)*100,1),")")</f>
        <v>(36.8)</v>
      </c>
      <c r="K481" s="302">
        <f>B481-B471</f>
        <v>0.61256702034865462</v>
      </c>
      <c r="L481" s="302">
        <f>D481-D471</f>
        <v>-6.2110052691430884E-2</v>
      </c>
      <c r="M481" s="302">
        <f>F481-F471</f>
        <v>0.1445062163316817</v>
      </c>
      <c r="N481" s="302">
        <f>SUM(K481:M481)</f>
        <v>0.69496318398890544</v>
      </c>
    </row>
    <row r="482" spans="1:14" x14ac:dyDescent="0.2">
      <c r="A482" s="282" t="s">
        <v>365</v>
      </c>
      <c r="B482" s="302">
        <f>'Ind T6'!V197</f>
        <v>9.5946721820764456</v>
      </c>
      <c r="C482" s="299" t="str">
        <f>CONCATENATE("(",ROUND((B482/$H483)*100,1),")")</f>
        <v>(21.5)</v>
      </c>
      <c r="D482" s="302">
        <f>'Ind T6'!W197</f>
        <v>8.308995571745756</v>
      </c>
      <c r="E482" s="299" t="str">
        <f>CONCATENATE("(",ROUND((D482/$H483)*100,1),")")</f>
        <v>(18.6)</v>
      </c>
      <c r="F482" s="302">
        <f>'Ind T6'!X197</f>
        <v>10.284230106292892</v>
      </c>
      <c r="G482" s="299" t="str">
        <f>CONCATENATE("(",ROUND((F482/$H483)*100,1),")")</f>
        <v>(23.1)</v>
      </c>
      <c r="H482" s="302">
        <f t="shared" ref="H482" si="360">SUM(B482,D482,F482)</f>
        <v>28.187897860115093</v>
      </c>
      <c r="I482" s="299" t="str">
        <f>CONCATENATE("(",ROUND((H482/$H483)*100,1),")")</f>
        <v>(63.2)</v>
      </c>
      <c r="K482" s="302">
        <f t="shared" ref="K482:K483" si="361">B482-B472</f>
        <v>-0.93998447598927903</v>
      </c>
      <c r="L482" s="302">
        <f t="shared" ref="L482:L483" si="362">D482-D472</f>
        <v>-0.53239088180047567</v>
      </c>
      <c r="M482" s="302">
        <f t="shared" ref="M482:M483" si="363">F482-F472</f>
        <v>-0.29058782619926049</v>
      </c>
      <c r="N482" s="302">
        <f t="shared" ref="N482:N483" si="364">SUM(K482:M482)</f>
        <v>-1.7629631839890152</v>
      </c>
    </row>
    <row r="483" spans="1:14" x14ac:dyDescent="0.2">
      <c r="A483" s="282" t="s">
        <v>363</v>
      </c>
      <c r="B483" s="302">
        <f>SUM(B481:B482)</f>
        <v>19.519930024171728</v>
      </c>
      <c r="C483" s="299" t="str">
        <f>CONCATENATE("(",ROUND((B483/$H483)*100,1),")")</f>
        <v>(43.8)</v>
      </c>
      <c r="D483" s="302">
        <f>SUM(D481:D482)</f>
        <v>12.263012966228622</v>
      </c>
      <c r="E483" s="299" t="str">
        <f>CONCATENATE("(",ROUND((D483/$H483)*100,1),")")</f>
        <v>(27.5)</v>
      </c>
      <c r="F483" s="302">
        <f>SUM(F481:F482)</f>
        <v>12.823057009599589</v>
      </c>
      <c r="G483" s="299" t="str">
        <f>CONCATENATE("(",ROUND((F483/$H483)*100,1),")")</f>
        <v>(28.7)</v>
      </c>
      <c r="H483" s="302">
        <f>SUM(H481:H482)</f>
        <v>44.605999999999938</v>
      </c>
      <c r="I483" s="299" t="str">
        <f>CONCATENATE("(",ROUND((H483/$H483)*100,1),")")</f>
        <v>(100)</v>
      </c>
      <c r="K483" s="302">
        <f t="shared" si="361"/>
        <v>-0.32741745564062796</v>
      </c>
      <c r="L483" s="302">
        <f t="shared" si="362"/>
        <v>-0.59450093449190788</v>
      </c>
      <c r="M483" s="302">
        <f t="shared" si="363"/>
        <v>-0.14608160986757923</v>
      </c>
      <c r="N483" s="302">
        <f t="shared" si="364"/>
        <v>-1.0680000000001151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West Midlands and Warwickshire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1.4801936450602069</v>
      </c>
      <c r="C8" s="300">
        <v>1.0024609030478071</v>
      </c>
      <c r="D8" s="300">
        <v>0.81188637639757999</v>
      </c>
      <c r="E8" s="300">
        <f>SUM(B8:D8)</f>
        <v>3.2945409245055943</v>
      </c>
      <c r="F8" s="300"/>
      <c r="G8" s="300">
        <v>1.022517808045031</v>
      </c>
      <c r="H8" s="300">
        <v>0.68239031522481031</v>
      </c>
      <c r="I8" s="300">
        <v>1.07956161182198</v>
      </c>
      <c r="J8" s="300">
        <f>SUM(G8:I8)</f>
        <v>2.7844697350918213</v>
      </c>
      <c r="K8" s="300"/>
      <c r="L8" s="300">
        <v>1.1204719743344751</v>
      </c>
      <c r="M8" s="300">
        <v>5.4134259464020881E-2</v>
      </c>
      <c r="N8" s="300">
        <v>0.83157726292609546</v>
      </c>
      <c r="O8" s="300">
        <f>SUM(L8:N8)</f>
        <v>2.0061834967245913</v>
      </c>
      <c r="P8" s="300"/>
      <c r="Q8" s="300">
        <v>1.1879184495703354</v>
      </c>
      <c r="R8" s="300">
        <v>5.5726151524833921E-2</v>
      </c>
      <c r="S8" s="300">
        <v>0.89433677322714311</v>
      </c>
      <c r="T8" s="300">
        <f>SUM(Q8:S8)</f>
        <v>2.1379813743223126</v>
      </c>
      <c r="U8" s="300"/>
      <c r="V8" s="300">
        <v>1.1804042981389458</v>
      </c>
      <c r="W8" s="300">
        <v>5.1392861633099404E-2</v>
      </c>
      <c r="X8" s="300">
        <v>0.91609815257219607</v>
      </c>
      <c r="Y8" s="300">
        <f>SUM(V8:X8)</f>
        <v>2.1478953123442412</v>
      </c>
    </row>
    <row r="9" spans="1:25" x14ac:dyDescent="0.2">
      <c r="A9" s="260" t="s">
        <v>364</v>
      </c>
      <c r="B9" s="300">
        <v>4.1252254684350946</v>
      </c>
      <c r="C9" s="300">
        <v>1.0219072833174032</v>
      </c>
      <c r="D9" s="300">
        <v>4.8593263237418931</v>
      </c>
      <c r="E9" s="300">
        <f t="shared" ref="E9:E10" si="0">SUM(B9:D9)</f>
        <v>10.006459075494391</v>
      </c>
      <c r="F9" s="300"/>
      <c r="G9" s="300">
        <v>4.2459502894776309</v>
      </c>
      <c r="H9" s="300">
        <v>0.49783683256319672</v>
      </c>
      <c r="I9" s="300">
        <v>2.9037431428673561</v>
      </c>
      <c r="J9" s="300">
        <f t="shared" ref="J9:J10" si="1">SUM(G9:I9)</f>
        <v>7.647530264908184</v>
      </c>
      <c r="K9" s="300"/>
      <c r="L9" s="300">
        <v>1.9801883325575531</v>
      </c>
      <c r="M9" s="300">
        <v>5.011438871127076E-2</v>
      </c>
      <c r="N9" s="300">
        <v>2.0595137820065803</v>
      </c>
      <c r="O9" s="300">
        <f t="shared" ref="O9:O10" si="2">SUM(L9:N9)</f>
        <v>4.0898165032754044</v>
      </c>
      <c r="P9" s="300"/>
      <c r="Q9" s="300">
        <v>2.1703297256870098</v>
      </c>
      <c r="R9" s="300">
        <v>5.3551472439841576E-2</v>
      </c>
      <c r="S9" s="300">
        <v>2.1181374275508396</v>
      </c>
      <c r="T9" s="300">
        <f t="shared" ref="T9:T10" si="3">SUM(Q9:S9)</f>
        <v>4.3420186256776905</v>
      </c>
      <c r="U9" s="300"/>
      <c r="V9" s="300">
        <v>2.3398707637230856</v>
      </c>
      <c r="W9" s="300">
        <v>5.3568220854484795E-2</v>
      </c>
      <c r="X9" s="300">
        <v>1.9496657030781839</v>
      </c>
      <c r="Y9" s="300">
        <f t="shared" ref="Y9:Y10" si="4">SUM(V9:X9)</f>
        <v>4.343104687655754</v>
      </c>
    </row>
    <row r="10" spans="1:25" x14ac:dyDescent="0.2">
      <c r="A10" s="264" t="s">
        <v>363</v>
      </c>
      <c r="B10" s="301">
        <f>SUM(B8:B9)</f>
        <v>5.6054191134953015</v>
      </c>
      <c r="C10" s="301">
        <f t="shared" ref="C10:D10" si="5">SUM(C8:C9)</f>
        <v>2.0243681863652103</v>
      </c>
      <c r="D10" s="301">
        <f t="shared" si="5"/>
        <v>5.6712127001394732</v>
      </c>
      <c r="E10" s="301">
        <f t="shared" si="0"/>
        <v>13.300999999999984</v>
      </c>
      <c r="F10" s="301"/>
      <c r="G10" s="301">
        <f>SUM(G8:G9)</f>
        <v>5.2684680975226623</v>
      </c>
      <c r="H10" s="301">
        <f t="shared" ref="H10" si="6">SUM(H8:H9)</f>
        <v>1.1802271477880071</v>
      </c>
      <c r="I10" s="301">
        <f t="shared" ref="I10" si="7">SUM(I8:I9)</f>
        <v>3.9833047546893363</v>
      </c>
      <c r="J10" s="301">
        <f t="shared" si="1"/>
        <v>10.432000000000006</v>
      </c>
      <c r="K10" s="301"/>
      <c r="L10" s="301">
        <f>SUM(L8:L9)</f>
        <v>3.1006603068920282</v>
      </c>
      <c r="M10" s="301">
        <f t="shared" ref="M10" si="8">SUM(M8:M9)</f>
        <v>0.10424864817529164</v>
      </c>
      <c r="N10" s="301">
        <f t="shared" ref="N10" si="9">SUM(N8:N9)</f>
        <v>2.8910910449326757</v>
      </c>
      <c r="O10" s="301">
        <f t="shared" si="2"/>
        <v>6.0959999999999956</v>
      </c>
      <c r="P10" s="301"/>
      <c r="Q10" s="301">
        <f>SUM(Q8:Q9)</f>
        <v>3.3582481752573452</v>
      </c>
      <c r="R10" s="301">
        <f t="shared" ref="R10" si="10">SUM(R8:R9)</f>
        <v>0.1092776239646755</v>
      </c>
      <c r="S10" s="301">
        <f t="shared" ref="S10" si="11">SUM(S8:S9)</f>
        <v>3.0124742007779828</v>
      </c>
      <c r="T10" s="301">
        <f t="shared" si="3"/>
        <v>6.480000000000004</v>
      </c>
      <c r="U10" s="301"/>
      <c r="V10" s="301">
        <f>SUM(V8:V9)</f>
        <v>3.5202750618620313</v>
      </c>
      <c r="W10" s="301">
        <f t="shared" ref="W10" si="12">SUM(W8:W9)</f>
        <v>0.10496108248758421</v>
      </c>
      <c r="X10" s="301">
        <f t="shared" ref="X10" si="13">SUM(X8:X9)</f>
        <v>2.8657638556503802</v>
      </c>
      <c r="Y10" s="301">
        <f t="shared" si="4"/>
        <v>6.4909999999999961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3.3797101449185109E-2</v>
      </c>
      <c r="C17" s="300">
        <v>4.9927536232367521E-3</v>
      </c>
      <c r="D17" s="300">
        <v>3.8405797101859597E-4</v>
      </c>
      <c r="E17" s="300">
        <f>SUM(B17:D17)</f>
        <v>3.9173913043440457E-2</v>
      </c>
      <c r="F17" s="300"/>
      <c r="G17" s="300">
        <v>6.2962881131699205E-2</v>
      </c>
      <c r="H17" s="300">
        <v>2.9330534688507277E-2</v>
      </c>
      <c r="I17" s="300">
        <v>3.9107379585430355E-4</v>
      </c>
      <c r="J17" s="300">
        <f>SUM(G17:I17)</f>
        <v>9.2684489616060781E-2</v>
      </c>
      <c r="K17" s="300"/>
      <c r="L17" s="300">
        <v>0.13330025125784276</v>
      </c>
      <c r="M17" s="300">
        <v>2.0447236180994824E-2</v>
      </c>
      <c r="N17" s="300">
        <v>0</v>
      </c>
      <c r="O17" s="300">
        <f>SUM(L17:N17)</f>
        <v>0.15374748743883759</v>
      </c>
      <c r="P17" s="300"/>
      <c r="Q17" s="300">
        <v>9.6731134714912709E-2</v>
      </c>
      <c r="R17" s="300">
        <v>1.5293460033599014E-2</v>
      </c>
      <c r="S17" s="300">
        <v>0</v>
      </c>
      <c r="T17" s="300">
        <f>SUM(Q17:S17)</f>
        <v>0.11202459474851173</v>
      </c>
      <c r="U17" s="300"/>
      <c r="V17" s="300">
        <v>5.7554206419908535E-2</v>
      </c>
      <c r="W17" s="300">
        <v>9.8352124891906475E-3</v>
      </c>
      <c r="X17" s="300">
        <v>0</v>
      </c>
      <c r="Y17" s="300">
        <f>SUM(V17:X17)</f>
        <v>6.7389418909099177E-2</v>
      </c>
    </row>
    <row r="18" spans="1:25" x14ac:dyDescent="0.2">
      <c r="A18" s="260" t="s">
        <v>364</v>
      </c>
      <c r="B18" s="300">
        <v>0.23465942029094244</v>
      </c>
      <c r="C18" s="300">
        <v>7.6811594203431849E-4</v>
      </c>
      <c r="D18" s="300">
        <v>0.30839855072358374</v>
      </c>
      <c r="E18" s="300">
        <f t="shared" ref="E18:E19" si="14">SUM(B18:D18)</f>
        <v>0.54382608695656054</v>
      </c>
      <c r="F18" s="300"/>
      <c r="G18" s="300">
        <v>0.50644056561825779</v>
      </c>
      <c r="H18" s="300">
        <v>7.430402121085946E-3</v>
      </c>
      <c r="I18" s="300">
        <v>0.27844454264459545</v>
      </c>
      <c r="J18" s="300">
        <f t="shared" ref="J18:J19" si="15">SUM(G18:I18)</f>
        <v>0.79231551038393921</v>
      </c>
      <c r="K18" s="300"/>
      <c r="L18" s="300">
        <v>0.77227638190783043</v>
      </c>
      <c r="M18" s="300">
        <v>1.2976130653333416E-2</v>
      </c>
      <c r="N18" s="300">
        <v>0</v>
      </c>
      <c r="O18" s="300">
        <f t="shared" ref="O18:O19" si="16">SUM(L18:N18)</f>
        <v>0.7852525125611638</v>
      </c>
      <c r="P18" s="300"/>
      <c r="Q18" s="300">
        <v>0.5624169927305398</v>
      </c>
      <c r="R18" s="300">
        <v>9.5584125209473032E-3</v>
      </c>
      <c r="S18" s="300">
        <v>0</v>
      </c>
      <c r="T18" s="300">
        <f t="shared" ref="T18:T19" si="17">SUM(Q18:S18)</f>
        <v>0.57197540525148716</v>
      </c>
      <c r="U18" s="300"/>
      <c r="V18" s="300">
        <v>0.34605377276480526</v>
      </c>
      <c r="W18" s="300">
        <v>6.5568083260953347E-3</v>
      </c>
      <c r="X18" s="300">
        <v>0</v>
      </c>
      <c r="Y18" s="300">
        <f t="shared" ref="Y18:Y19" si="18">SUM(V18:X18)</f>
        <v>0.3526105810909006</v>
      </c>
    </row>
    <row r="19" spans="1:25" x14ac:dyDescent="0.2">
      <c r="A19" s="264" t="s">
        <v>363</v>
      </c>
      <c r="B19" s="301">
        <f>SUM(B17:B18)</f>
        <v>0.26845652174012757</v>
      </c>
      <c r="C19" s="301">
        <f t="shared" ref="C19" si="19">SUM(C17:C18)</f>
        <v>5.7608695652710705E-3</v>
      </c>
      <c r="D19" s="301">
        <f t="shared" ref="D19" si="20">SUM(D17:D18)</f>
        <v>0.30878260869460233</v>
      </c>
      <c r="E19" s="301">
        <f t="shared" si="14"/>
        <v>0.58300000000000096</v>
      </c>
      <c r="F19" s="301"/>
      <c r="G19" s="301">
        <f>SUM(G17:G18)</f>
        <v>0.56940344674995702</v>
      </c>
      <c r="H19" s="301">
        <f t="shared" ref="H19" si="21">SUM(H17:H18)</f>
        <v>3.676093680959322E-2</v>
      </c>
      <c r="I19" s="301">
        <f t="shared" ref="I19" si="22">SUM(I17:I18)</f>
        <v>0.27883561644044974</v>
      </c>
      <c r="J19" s="301">
        <f t="shared" si="15"/>
        <v>0.88500000000000001</v>
      </c>
      <c r="K19" s="301"/>
      <c r="L19" s="301">
        <f>SUM(L17:L18)</f>
        <v>0.90557663316567316</v>
      </c>
      <c r="M19" s="301">
        <f t="shared" ref="M19" si="23">SUM(M17:M18)</f>
        <v>3.3423366834328241E-2</v>
      </c>
      <c r="N19" s="301">
        <f t="shared" ref="N19" si="24">SUM(N17:N18)</f>
        <v>0</v>
      </c>
      <c r="O19" s="301">
        <f t="shared" si="16"/>
        <v>0.93900000000000139</v>
      </c>
      <c r="P19" s="301"/>
      <c r="Q19" s="301">
        <f>SUM(Q17:Q18)</f>
        <v>0.65914812744545248</v>
      </c>
      <c r="R19" s="301">
        <f t="shared" ref="R19" si="25">SUM(R17:R18)</f>
        <v>2.4851872554546316E-2</v>
      </c>
      <c r="S19" s="301">
        <f t="shared" ref="S19" si="26">SUM(S17:S18)</f>
        <v>0</v>
      </c>
      <c r="T19" s="301">
        <f t="shared" si="17"/>
        <v>0.68399999999999883</v>
      </c>
      <c r="U19" s="301"/>
      <c r="V19" s="301">
        <f>SUM(V17:V18)</f>
        <v>0.40360797918471381</v>
      </c>
      <c r="W19" s="301">
        <f t="shared" ref="W19" si="27">SUM(W17:W18)</f>
        <v>1.6392020815285981E-2</v>
      </c>
      <c r="X19" s="301">
        <f t="shared" ref="X19" si="28">SUM(X17:X18)</f>
        <v>0</v>
      </c>
      <c r="Y19" s="301">
        <f t="shared" si="18"/>
        <v>0.41999999999999976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3.8197131905199515</v>
      </c>
      <c r="C26" s="300">
        <v>1.0139070731363837</v>
      </c>
      <c r="D26" s="300">
        <v>0.26677490870724713</v>
      </c>
      <c r="E26" s="300">
        <f>SUM(B26:D26)</f>
        <v>5.1003951723635828</v>
      </c>
      <c r="F26" s="300"/>
      <c r="G26" s="300">
        <v>3.3437650063666826</v>
      </c>
      <c r="H26" s="300">
        <v>0.88091768259170522</v>
      </c>
      <c r="I26" s="300">
        <v>0.23535080692771984</v>
      </c>
      <c r="J26" s="300">
        <f>SUM(G26:I26)</f>
        <v>4.4600334958861074</v>
      </c>
      <c r="K26" s="300"/>
      <c r="L26" s="300">
        <v>3.462686800960268</v>
      </c>
      <c r="M26" s="300">
        <v>0.85083826201062451</v>
      </c>
      <c r="N26" s="300">
        <v>0.21678148972477965</v>
      </c>
      <c r="O26" s="300">
        <f>SUM(L26:N26)</f>
        <v>4.5303065526956727</v>
      </c>
      <c r="P26" s="300"/>
      <c r="Q26" s="300">
        <v>3.6062816881634934</v>
      </c>
      <c r="R26" s="300">
        <v>0.85266150990743506</v>
      </c>
      <c r="S26" s="300">
        <v>0.22352825588588765</v>
      </c>
      <c r="T26" s="300">
        <f>SUM(Q26:S26)</f>
        <v>4.6824714539568157</v>
      </c>
      <c r="U26" s="300"/>
      <c r="V26" s="300">
        <v>3.7212328858070118</v>
      </c>
      <c r="W26" s="300">
        <v>0.81767000630549702</v>
      </c>
      <c r="X26" s="300">
        <v>0.22508239375482209</v>
      </c>
      <c r="Y26" s="300">
        <f>SUM(V26:X26)</f>
        <v>4.7639852858673306</v>
      </c>
    </row>
    <row r="27" spans="1:25" x14ac:dyDescent="0.2">
      <c r="A27" s="260" t="s">
        <v>364</v>
      </c>
      <c r="B27" s="300">
        <v>9.4995418404049605</v>
      </c>
      <c r="C27" s="300">
        <v>0.57902742742262614</v>
      </c>
      <c r="D27" s="300">
        <v>0.49903555980881115</v>
      </c>
      <c r="E27" s="300">
        <f t="shared" ref="E27:E28" si="29">SUM(B27:D27)</f>
        <v>10.577604827636398</v>
      </c>
      <c r="F27" s="300"/>
      <c r="G27" s="300">
        <v>8.1954036340243803</v>
      </c>
      <c r="H27" s="300">
        <v>0.61609955881368716</v>
      </c>
      <c r="I27" s="300">
        <v>8.646331127581651E-2</v>
      </c>
      <c r="J27" s="300">
        <f t="shared" ref="J27:J28" si="30">SUM(G27:I27)</f>
        <v>8.8979665041138833</v>
      </c>
      <c r="K27" s="300"/>
      <c r="L27" s="300">
        <v>7.8467918837958406</v>
      </c>
      <c r="M27" s="300">
        <v>0.73255855829465988</v>
      </c>
      <c r="N27" s="300">
        <v>0.13534300521382703</v>
      </c>
      <c r="O27" s="300">
        <f t="shared" ref="O27:O28" si="31">SUM(L27:N27)</f>
        <v>8.7146934473043274</v>
      </c>
      <c r="P27" s="300"/>
      <c r="Q27" s="300">
        <v>7.7921097726414166</v>
      </c>
      <c r="R27" s="300">
        <v>0.73566751807042763</v>
      </c>
      <c r="S27" s="300">
        <v>0.1367512553313566</v>
      </c>
      <c r="T27" s="300">
        <f t="shared" ref="T27:T28" si="32">SUM(Q27:S27)</f>
        <v>8.6645285460432007</v>
      </c>
      <c r="U27" s="300"/>
      <c r="V27" s="300">
        <v>7.3644630797173019</v>
      </c>
      <c r="W27" s="300">
        <v>0.71056183270088524</v>
      </c>
      <c r="X27" s="300">
        <v>0.13698980171444339</v>
      </c>
      <c r="Y27" s="300">
        <f t="shared" ref="Y27:Y28" si="33">SUM(V27:X27)</f>
        <v>8.2120147141326303</v>
      </c>
    </row>
    <row r="28" spans="1:25" x14ac:dyDescent="0.2">
      <c r="A28" s="264" t="s">
        <v>363</v>
      </c>
      <c r="B28" s="301">
        <f>SUM(B26:B27)</f>
        <v>13.319255030924912</v>
      </c>
      <c r="C28" s="301">
        <f t="shared" ref="C28" si="34">SUM(C26:C27)</f>
        <v>1.5929345005590099</v>
      </c>
      <c r="D28" s="301">
        <f t="shared" ref="D28" si="35">SUM(D26:D27)</f>
        <v>0.76581046851605827</v>
      </c>
      <c r="E28" s="301">
        <f t="shared" si="29"/>
        <v>15.67799999999998</v>
      </c>
      <c r="F28" s="301"/>
      <c r="G28" s="301">
        <f>SUM(G26:G27)</f>
        <v>11.539168640391063</v>
      </c>
      <c r="H28" s="301">
        <f t="shared" ref="H28" si="36">SUM(H26:H27)</f>
        <v>1.4970172414053924</v>
      </c>
      <c r="I28" s="301">
        <f t="shared" ref="I28" si="37">SUM(I26:I27)</f>
        <v>0.32181411820353634</v>
      </c>
      <c r="J28" s="301">
        <f t="shared" si="30"/>
        <v>13.357999999999992</v>
      </c>
      <c r="K28" s="301"/>
      <c r="L28" s="301">
        <f>SUM(L26:L27)</f>
        <v>11.309478684756108</v>
      </c>
      <c r="M28" s="301">
        <f t="shared" ref="M28" si="38">SUM(M26:M27)</f>
        <v>1.5833968203052844</v>
      </c>
      <c r="N28" s="301">
        <f t="shared" ref="N28" si="39">SUM(N26:N27)</f>
        <v>0.35212449493860665</v>
      </c>
      <c r="O28" s="301">
        <f t="shared" si="31"/>
        <v>13.244999999999999</v>
      </c>
      <c r="P28" s="301"/>
      <c r="Q28" s="301">
        <f>SUM(Q26:Q27)</f>
        <v>11.398391460804909</v>
      </c>
      <c r="R28" s="301">
        <f t="shared" ref="R28" si="40">SUM(R26:R27)</f>
        <v>1.5883290279778626</v>
      </c>
      <c r="S28" s="301">
        <f t="shared" ref="S28" si="41">SUM(S26:S27)</f>
        <v>0.36027951121724422</v>
      </c>
      <c r="T28" s="301">
        <f t="shared" si="32"/>
        <v>13.347000000000017</v>
      </c>
      <c r="U28" s="301"/>
      <c r="V28" s="301">
        <f>SUM(V26:V27)</f>
        <v>11.085695965524314</v>
      </c>
      <c r="W28" s="301">
        <f t="shared" ref="W28" si="42">SUM(W26:W27)</f>
        <v>1.5282318390063823</v>
      </c>
      <c r="X28" s="301">
        <f t="shared" ref="X28" si="43">SUM(X26:X27)</f>
        <v>0.3620721954692655</v>
      </c>
      <c r="Y28" s="301">
        <f t="shared" si="33"/>
        <v>12.975999999999962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3.0261505605880608</v>
      </c>
      <c r="C35" s="300">
        <v>0.87512279766153867</v>
      </c>
      <c r="D35" s="300">
        <v>0.11769353977772934</v>
      </c>
      <c r="E35" s="300">
        <f>SUM(B35:D35)</f>
        <v>4.0189668980273288</v>
      </c>
      <c r="F35" s="300"/>
      <c r="G35" s="300">
        <v>3.2510668026895693</v>
      </c>
      <c r="H35" s="300">
        <v>0.85682828161404523</v>
      </c>
      <c r="I35" s="300">
        <v>0.44513494588836738</v>
      </c>
      <c r="J35" s="300">
        <f>SUM(G35:I35)</f>
        <v>4.5530300301919819</v>
      </c>
      <c r="K35" s="300"/>
      <c r="L35" s="300">
        <v>3.5153499549594867</v>
      </c>
      <c r="M35" s="300">
        <v>0.90042453265462807</v>
      </c>
      <c r="N35" s="300">
        <v>0.29109127254132494</v>
      </c>
      <c r="O35" s="300">
        <f>SUM(L35:N35)</f>
        <v>4.7068657601554404</v>
      </c>
      <c r="P35" s="300"/>
      <c r="Q35" s="300">
        <v>3.7713979063754568</v>
      </c>
      <c r="R35" s="300">
        <v>0.96464175220743831</v>
      </c>
      <c r="S35" s="300">
        <v>0.31798932818237313</v>
      </c>
      <c r="T35" s="300">
        <f>SUM(Q35:S35)</f>
        <v>5.0540289867652675</v>
      </c>
      <c r="U35" s="300"/>
      <c r="V35" s="300">
        <v>3.274351688680206</v>
      </c>
      <c r="W35" s="300">
        <v>0.84773710385366408</v>
      </c>
      <c r="X35" s="300">
        <v>0.29631348614080777</v>
      </c>
      <c r="Y35" s="300">
        <f>SUM(V35:X35)</f>
        <v>4.4184022786746784</v>
      </c>
    </row>
    <row r="36" spans="1:25" x14ac:dyDescent="0.2">
      <c r="A36" s="260" t="s">
        <v>364</v>
      </c>
      <c r="B36" s="300">
        <v>13.866884676979712</v>
      </c>
      <c r="C36" s="300">
        <v>0.37269620929150421</v>
      </c>
      <c r="D36" s="300">
        <v>0.94645221570146332</v>
      </c>
      <c r="E36" s="300">
        <f t="shared" ref="E36:E37" si="44">SUM(B36:D36)</f>
        <v>15.186033101972679</v>
      </c>
      <c r="F36" s="300"/>
      <c r="G36" s="300">
        <v>16.333515075130173</v>
      </c>
      <c r="H36" s="300">
        <v>0.39587635796509424</v>
      </c>
      <c r="I36" s="300">
        <v>1.305578536712765</v>
      </c>
      <c r="J36" s="300">
        <f t="shared" ref="J36:J37" si="45">SUM(G36:I36)</f>
        <v>18.034969969808031</v>
      </c>
      <c r="K36" s="300"/>
      <c r="L36" s="300">
        <v>14.459758671448483</v>
      </c>
      <c r="M36" s="300">
        <v>0.55191617424500072</v>
      </c>
      <c r="N36" s="300">
        <v>0.54345939415104227</v>
      </c>
      <c r="O36" s="300">
        <f t="shared" ref="O36:O37" si="46">SUM(L36:N36)</f>
        <v>15.555134239844527</v>
      </c>
      <c r="P36" s="300"/>
      <c r="Q36" s="300">
        <v>15.60593779848562</v>
      </c>
      <c r="R36" s="300">
        <v>0.62174696616003966</v>
      </c>
      <c r="S36" s="300">
        <v>0.59728624858907642</v>
      </c>
      <c r="T36" s="300">
        <f t="shared" ref="T36:T37" si="47">SUM(Q36:S36)</f>
        <v>16.824971013234734</v>
      </c>
      <c r="U36" s="300"/>
      <c r="V36" s="300">
        <v>13.830738799138187</v>
      </c>
      <c r="W36" s="300">
        <v>0.58999697093508485</v>
      </c>
      <c r="X36" s="300">
        <v>0.55186195125203608</v>
      </c>
      <c r="Y36" s="300">
        <f t="shared" ref="Y36:Y37" si="48">SUM(V36:X36)</f>
        <v>14.972597721325307</v>
      </c>
    </row>
    <row r="37" spans="1:25" x14ac:dyDescent="0.2">
      <c r="A37" s="264" t="s">
        <v>363</v>
      </c>
      <c r="B37" s="301">
        <f>SUM(B35:B36)</f>
        <v>16.893035237567773</v>
      </c>
      <c r="C37" s="301">
        <f t="shared" ref="C37" si="49">SUM(C35:C36)</f>
        <v>1.2478190069530428</v>
      </c>
      <c r="D37" s="301">
        <f t="shared" ref="D37" si="50">SUM(D35:D36)</f>
        <v>1.0641457554791927</v>
      </c>
      <c r="E37" s="301">
        <f t="shared" si="44"/>
        <v>19.205000000000009</v>
      </c>
      <c r="F37" s="301"/>
      <c r="G37" s="301">
        <f>SUM(G35:G36)</f>
        <v>19.58458187781974</v>
      </c>
      <c r="H37" s="301">
        <f t="shared" ref="H37" si="51">SUM(H35:H36)</f>
        <v>1.2527046395791395</v>
      </c>
      <c r="I37" s="301">
        <f t="shared" ref="I37" si="52">SUM(I35:I36)</f>
        <v>1.7507134826011324</v>
      </c>
      <c r="J37" s="301">
        <f t="shared" si="45"/>
        <v>22.588000000000012</v>
      </c>
      <c r="K37" s="301"/>
      <c r="L37" s="301">
        <f>SUM(L35:L36)</f>
        <v>17.97510862640797</v>
      </c>
      <c r="M37" s="301">
        <f t="shared" ref="M37" si="53">SUM(M35:M36)</f>
        <v>1.4523407068996288</v>
      </c>
      <c r="N37" s="301">
        <f t="shared" ref="N37" si="54">SUM(N35:N36)</f>
        <v>0.83455066669236722</v>
      </c>
      <c r="O37" s="301">
        <f t="shared" si="46"/>
        <v>20.261999999999965</v>
      </c>
      <c r="P37" s="301"/>
      <c r="Q37" s="301">
        <f>SUM(Q35:Q36)</f>
        <v>19.377335704861075</v>
      </c>
      <c r="R37" s="301">
        <f t="shared" ref="R37" si="55">SUM(R35:R36)</f>
        <v>1.5863887183674779</v>
      </c>
      <c r="S37" s="301">
        <f t="shared" ref="S37" si="56">SUM(S35:S36)</f>
        <v>0.91527557677144955</v>
      </c>
      <c r="T37" s="301">
        <f t="shared" si="47"/>
        <v>21.879000000000001</v>
      </c>
      <c r="U37" s="301"/>
      <c r="V37" s="301">
        <f>SUM(V35:V36)</f>
        <v>17.105090487818394</v>
      </c>
      <c r="W37" s="301">
        <f t="shared" ref="W37" si="57">SUM(W35:W36)</f>
        <v>1.4377340747887488</v>
      </c>
      <c r="X37" s="301">
        <f t="shared" ref="X37" si="58">SUM(X35:X36)</f>
        <v>0.84817543739284385</v>
      </c>
      <c r="Y37" s="301">
        <f t="shared" si="48"/>
        <v>19.390999999999988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19.281802811579968</v>
      </c>
      <c r="C44" s="300">
        <v>4.8110030219267932</v>
      </c>
      <c r="D44" s="300">
        <v>1.4421428037325525</v>
      </c>
      <c r="E44" s="300">
        <f>SUM(B44:D44)</f>
        <v>25.534948637239314</v>
      </c>
      <c r="F44" s="300"/>
      <c r="G44" s="300">
        <v>21.05247205976341</v>
      </c>
      <c r="H44" s="300">
        <v>6.1254281063034872</v>
      </c>
      <c r="I44" s="300">
        <v>2.1452517575723533</v>
      </c>
      <c r="J44" s="300">
        <f>SUM(G44:I44)</f>
        <v>29.323151923639251</v>
      </c>
      <c r="K44" s="300"/>
      <c r="L44" s="300">
        <v>20.959614989508488</v>
      </c>
      <c r="M44" s="300">
        <v>6.1190903087477855</v>
      </c>
      <c r="N44" s="300">
        <v>2.1002957291678732</v>
      </c>
      <c r="O44" s="300">
        <f>SUM(L44:N44)</f>
        <v>29.179001027424146</v>
      </c>
      <c r="P44" s="300"/>
      <c r="Q44" s="300">
        <v>20.767659049799825</v>
      </c>
      <c r="R44" s="300">
        <v>5.9026346232305862</v>
      </c>
      <c r="S44" s="300">
        <v>1.935013513947885</v>
      </c>
      <c r="T44" s="300">
        <f>SUM(Q44:S44)</f>
        <v>28.605307186978298</v>
      </c>
      <c r="U44" s="300"/>
      <c r="V44" s="300">
        <v>19.527395479250906</v>
      </c>
      <c r="W44" s="300">
        <v>5.4061567403933184</v>
      </c>
      <c r="X44" s="300">
        <v>1.7147175642982917</v>
      </c>
      <c r="Y44" s="300">
        <f>SUM(V44:X44)</f>
        <v>26.648269783942514</v>
      </c>
    </row>
    <row r="45" spans="1:25" x14ac:dyDescent="0.2">
      <c r="A45" s="260" t="s">
        <v>364</v>
      </c>
      <c r="B45" s="300">
        <v>106.17791630485958</v>
      </c>
      <c r="C45" s="300">
        <v>2.203443041187811</v>
      </c>
      <c r="D45" s="300">
        <v>11.111692016713153</v>
      </c>
      <c r="E45" s="300">
        <f t="shared" ref="E45:E46" si="59">SUM(B45:D45)</f>
        <v>119.49305136276054</v>
      </c>
      <c r="F45" s="300"/>
      <c r="G45" s="300">
        <v>109.00226353502669</v>
      </c>
      <c r="H45" s="300">
        <v>3.5899629812278664</v>
      </c>
      <c r="I45" s="300">
        <v>6.4216215601062983</v>
      </c>
      <c r="J45" s="300">
        <f t="shared" ref="J45:J46" si="60">SUM(G45:I45)</f>
        <v>119.01384807636086</v>
      </c>
      <c r="K45" s="300"/>
      <c r="L45" s="300">
        <v>95.227853823136471</v>
      </c>
      <c r="M45" s="300">
        <v>5.3479585147413253</v>
      </c>
      <c r="N45" s="300">
        <v>5.6001866346980185</v>
      </c>
      <c r="O45" s="300">
        <f t="shared" ref="O45:O46" si="61">SUM(L45:N45)</f>
        <v>106.17599897257581</v>
      </c>
      <c r="P45" s="300"/>
      <c r="Q45" s="300">
        <v>93.402957733747144</v>
      </c>
      <c r="R45" s="300">
        <v>5.0742897969793015</v>
      </c>
      <c r="S45" s="300">
        <v>5.3604452822951965</v>
      </c>
      <c r="T45" s="300">
        <f t="shared" ref="T45:T46" si="62">SUM(Q45:S45)</f>
        <v>103.83769281302165</v>
      </c>
      <c r="U45" s="300"/>
      <c r="V45" s="300">
        <v>85.683717225179066</v>
      </c>
      <c r="W45" s="300">
        <v>4.7142741986058416</v>
      </c>
      <c r="X45" s="300">
        <v>5.1627387922723376</v>
      </c>
      <c r="Y45" s="300">
        <f t="shared" ref="Y45:Y46" si="63">SUM(V45:X45)</f>
        <v>95.560730216057237</v>
      </c>
    </row>
    <row r="46" spans="1:25" x14ac:dyDescent="0.2">
      <c r="A46" s="264" t="s">
        <v>363</v>
      </c>
      <c r="B46" s="301">
        <f>SUM(B44:B45)</f>
        <v>125.45971911643954</v>
      </c>
      <c r="C46" s="301">
        <f t="shared" ref="C46" si="64">SUM(C44:C45)</f>
        <v>7.0144460631146046</v>
      </c>
      <c r="D46" s="301">
        <f t="shared" ref="D46" si="65">SUM(D44:D45)</f>
        <v>12.553834820445706</v>
      </c>
      <c r="E46" s="301">
        <f t="shared" si="59"/>
        <v>145.02799999999985</v>
      </c>
      <c r="F46" s="301"/>
      <c r="G46" s="301">
        <f>SUM(G44:G45)</f>
        <v>130.05473559479009</v>
      </c>
      <c r="H46" s="301">
        <f t="shared" ref="H46" si="66">SUM(H44:H45)</f>
        <v>9.7153910875313532</v>
      </c>
      <c r="I46" s="301">
        <f t="shared" ref="I46" si="67">SUM(I44:I45)</f>
        <v>8.5668733176786525</v>
      </c>
      <c r="J46" s="301">
        <f t="shared" si="60"/>
        <v>148.33700000000007</v>
      </c>
      <c r="K46" s="301"/>
      <c r="L46" s="301">
        <f>SUM(L44:L45)</f>
        <v>116.18746881264497</v>
      </c>
      <c r="M46" s="301">
        <f t="shared" ref="M46" si="68">SUM(M44:M45)</f>
        <v>11.467048823489112</v>
      </c>
      <c r="N46" s="301">
        <f t="shared" ref="N46" si="69">SUM(N44:N45)</f>
        <v>7.7004823638658912</v>
      </c>
      <c r="O46" s="301">
        <f t="shared" si="61"/>
        <v>135.35499999999996</v>
      </c>
      <c r="P46" s="301"/>
      <c r="Q46" s="301">
        <f>SUM(Q44:Q45)</f>
        <v>114.17061678354696</v>
      </c>
      <c r="R46" s="301">
        <f t="shared" ref="R46" si="70">SUM(R44:R45)</f>
        <v>10.976924420209887</v>
      </c>
      <c r="S46" s="301">
        <f t="shared" ref="S46" si="71">SUM(S44:S45)</f>
        <v>7.2954587962430812</v>
      </c>
      <c r="T46" s="301">
        <f t="shared" si="62"/>
        <v>132.44299999999993</v>
      </c>
      <c r="U46" s="301"/>
      <c r="V46" s="301">
        <f>SUM(V44:V45)</f>
        <v>105.21111270442998</v>
      </c>
      <c r="W46" s="301">
        <f t="shared" ref="W46" si="72">SUM(W44:W45)</f>
        <v>10.12043093899916</v>
      </c>
      <c r="X46" s="301">
        <f t="shared" ref="X46" si="73">SUM(X44:X45)</f>
        <v>6.8774563565706295</v>
      </c>
      <c r="Y46" s="301">
        <f t="shared" si="63"/>
        <v>122.20899999999978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2.1857602087844397</v>
      </c>
      <c r="C53" s="300">
        <v>0.57363048818821827</v>
      </c>
      <c r="D53" s="300">
        <v>8.771108382059136E-4</v>
      </c>
      <c r="E53" s="300">
        <f>SUM(B53:D53)</f>
        <v>2.7602678078108638</v>
      </c>
      <c r="F53" s="300"/>
      <c r="G53" s="300">
        <v>2.3646410895449481</v>
      </c>
      <c r="H53" s="300">
        <v>0.5151317859199116</v>
      </c>
      <c r="I53" s="300">
        <v>8.8662957990937367E-4</v>
      </c>
      <c r="J53" s="300">
        <f>SUM(G53:I53)</f>
        <v>2.8806595050447692</v>
      </c>
      <c r="K53" s="300"/>
      <c r="L53" s="300">
        <v>2.5088822252716469</v>
      </c>
      <c r="M53" s="300">
        <v>0.5618620031246333</v>
      </c>
      <c r="N53" s="300">
        <v>0</v>
      </c>
      <c r="O53" s="300">
        <f>SUM(L53:N53)</f>
        <v>3.07074422839628</v>
      </c>
      <c r="P53" s="300"/>
      <c r="Q53" s="300">
        <v>2.4239106348218713</v>
      </c>
      <c r="R53" s="300">
        <v>0.53776087548523299</v>
      </c>
      <c r="S53" s="300">
        <v>0</v>
      </c>
      <c r="T53" s="300">
        <f>SUM(Q53:S53)</f>
        <v>2.9616715103071041</v>
      </c>
      <c r="U53" s="300"/>
      <c r="V53" s="300">
        <v>2.442023236530976</v>
      </c>
      <c r="W53" s="300">
        <v>0.53145228215813445</v>
      </c>
      <c r="X53" s="300">
        <v>0</v>
      </c>
      <c r="Y53" s="300">
        <f>SUM(V53:X53)</f>
        <v>2.9734755186891104</v>
      </c>
    </row>
    <row r="54" spans="1:25" x14ac:dyDescent="0.2">
      <c r="A54" s="260" t="s">
        <v>364</v>
      </c>
      <c r="B54" s="300">
        <v>7.8904891003873905</v>
      </c>
      <c r="C54" s="300">
        <v>0.17893061099306379</v>
      </c>
      <c r="D54" s="300">
        <v>0.59731248080866994</v>
      </c>
      <c r="E54" s="300">
        <f t="shared" ref="E54:E55" si="74">SUM(B54:D54)</f>
        <v>8.6667321921891247</v>
      </c>
      <c r="F54" s="300"/>
      <c r="G54" s="300">
        <v>6.2126134663725257</v>
      </c>
      <c r="H54" s="300">
        <v>0.15072702858270792</v>
      </c>
      <c r="I54" s="300">
        <v>0</v>
      </c>
      <c r="J54" s="300">
        <f t="shared" ref="J54:J55" si="75">SUM(G54:I54)</f>
        <v>6.3633404949552332</v>
      </c>
      <c r="K54" s="300"/>
      <c r="L54" s="300">
        <v>7.0206163860807198</v>
      </c>
      <c r="M54" s="300">
        <v>0.11963938552298316</v>
      </c>
      <c r="N54" s="300">
        <v>0</v>
      </c>
      <c r="O54" s="300">
        <f t="shared" ref="O54:O55" si="76">SUM(L54:N54)</f>
        <v>7.1402557716037034</v>
      </c>
      <c r="P54" s="300"/>
      <c r="Q54" s="300">
        <v>6.6772713650001281</v>
      </c>
      <c r="R54" s="300">
        <v>0.11605712469276361</v>
      </c>
      <c r="S54" s="300">
        <v>0</v>
      </c>
      <c r="T54" s="300">
        <f t="shared" ref="T54:T55" si="77">SUM(Q54:S54)</f>
        <v>6.7933284896928914</v>
      </c>
      <c r="U54" s="300"/>
      <c r="V54" s="300">
        <v>6.5147192254331356</v>
      </c>
      <c r="W54" s="300">
        <v>0.11780525587777044</v>
      </c>
      <c r="X54" s="300">
        <v>0</v>
      </c>
      <c r="Y54" s="300">
        <f t="shared" ref="Y54:Y55" si="78">SUM(V54:X54)</f>
        <v>6.6325244813109059</v>
      </c>
    </row>
    <row r="55" spans="1:25" x14ac:dyDescent="0.2">
      <c r="A55" s="264" t="s">
        <v>363</v>
      </c>
      <c r="B55" s="301">
        <f>SUM(B53:B54)</f>
        <v>10.07624930917183</v>
      </c>
      <c r="C55" s="301">
        <f t="shared" ref="C55" si="79">SUM(C53:C54)</f>
        <v>0.75256109918128211</v>
      </c>
      <c r="D55" s="301">
        <f t="shared" ref="D55" si="80">SUM(D53:D54)</f>
        <v>0.59818959164687591</v>
      </c>
      <c r="E55" s="301">
        <f t="shared" si="74"/>
        <v>11.426999999999987</v>
      </c>
      <c r="F55" s="301"/>
      <c r="G55" s="301">
        <f>SUM(G53:G54)</f>
        <v>8.5772545559174738</v>
      </c>
      <c r="H55" s="301">
        <f t="shared" ref="H55" si="81">SUM(H53:H54)</f>
        <v>0.66585881450261952</v>
      </c>
      <c r="I55" s="301">
        <f t="shared" ref="I55" si="82">SUM(I53:I54)</f>
        <v>8.8662957990937367E-4</v>
      </c>
      <c r="J55" s="301">
        <f t="shared" si="75"/>
        <v>9.2440000000000033</v>
      </c>
      <c r="K55" s="301"/>
      <c r="L55" s="301">
        <f>SUM(L53:L54)</f>
        <v>9.5294986113523663</v>
      </c>
      <c r="M55" s="301">
        <f t="shared" ref="M55" si="83">SUM(M53:M54)</f>
        <v>0.68150138864761645</v>
      </c>
      <c r="N55" s="301">
        <f t="shared" ref="N55" si="84">SUM(N53:N54)</f>
        <v>0</v>
      </c>
      <c r="O55" s="301">
        <f t="shared" si="76"/>
        <v>10.210999999999983</v>
      </c>
      <c r="P55" s="301"/>
      <c r="Q55" s="301">
        <f>SUM(Q53:Q54)</f>
        <v>9.1011819998219998</v>
      </c>
      <c r="R55" s="301">
        <f t="shared" ref="R55" si="85">SUM(R53:R54)</f>
        <v>0.65381800017799663</v>
      </c>
      <c r="S55" s="301">
        <f t="shared" ref="S55" si="86">SUM(S53:S54)</f>
        <v>0</v>
      </c>
      <c r="T55" s="301">
        <f t="shared" si="77"/>
        <v>9.7549999999999972</v>
      </c>
      <c r="U55" s="301"/>
      <c r="V55" s="301">
        <f>SUM(V53:V54)</f>
        <v>8.9567424619641116</v>
      </c>
      <c r="W55" s="301">
        <f t="shared" ref="W55" si="87">SUM(W53:W54)</f>
        <v>0.64925753803590491</v>
      </c>
      <c r="X55" s="301">
        <f t="shared" ref="X55" si="88">SUM(X53:X54)</f>
        <v>0</v>
      </c>
      <c r="Y55" s="301">
        <f t="shared" si="78"/>
        <v>9.6060000000000159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1.6301449438640399</v>
      </c>
      <c r="C62" s="300">
        <v>0.71869079947303138</v>
      </c>
      <c r="D62" s="300">
        <v>0.35445438949260466</v>
      </c>
      <c r="E62" s="300">
        <f>SUM(B62:D62)</f>
        <v>2.7032901328296761</v>
      </c>
      <c r="F62" s="300"/>
      <c r="G62" s="300">
        <v>2.3583973369114455</v>
      </c>
      <c r="H62" s="300">
        <v>0.97242535485645387</v>
      </c>
      <c r="I62" s="300">
        <v>0</v>
      </c>
      <c r="J62" s="300">
        <f>SUM(G62:I62)</f>
        <v>3.3308226917678994</v>
      </c>
      <c r="K62" s="300"/>
      <c r="L62" s="300">
        <v>1.920022824620977</v>
      </c>
      <c r="M62" s="300">
        <v>1.000460513955562</v>
      </c>
      <c r="N62" s="300">
        <v>4.6560116996222284E-2</v>
      </c>
      <c r="O62" s="300">
        <f>SUM(L62:N62)</f>
        <v>2.9670434555727616</v>
      </c>
      <c r="P62" s="300"/>
      <c r="Q62" s="300">
        <v>2.0389099314580954</v>
      </c>
      <c r="R62" s="300">
        <v>1.034852832108508</v>
      </c>
      <c r="S62" s="300">
        <v>4.6484124968808348E-2</v>
      </c>
      <c r="T62" s="300">
        <f>SUM(Q62:S62)</f>
        <v>3.1202468885354113</v>
      </c>
      <c r="U62" s="300"/>
      <c r="V62" s="300">
        <v>2.2455303000947286</v>
      </c>
      <c r="W62" s="300">
        <v>1.0811169837285606</v>
      </c>
      <c r="X62" s="300">
        <v>4.6854187095487769E-2</v>
      </c>
      <c r="Y62" s="300">
        <f>SUM(V62:X62)</f>
        <v>3.3735014709187769</v>
      </c>
    </row>
    <row r="63" spans="1:25" x14ac:dyDescent="0.2">
      <c r="A63" s="260" t="s">
        <v>364</v>
      </c>
      <c r="B63" s="300">
        <v>8.5523629724124728</v>
      </c>
      <c r="C63" s="300">
        <v>0.19218793196617545</v>
      </c>
      <c r="D63" s="300">
        <v>0.29115896279163772</v>
      </c>
      <c r="E63" s="300">
        <f t="shared" ref="E63:E64" si="89">SUM(B63:D63)</f>
        <v>9.0357098671702865</v>
      </c>
      <c r="F63" s="300"/>
      <c r="G63" s="300">
        <v>8.3690021729877948</v>
      </c>
      <c r="H63" s="300">
        <v>0.64572351935051708</v>
      </c>
      <c r="I63" s="300">
        <v>0.43245161589377767</v>
      </c>
      <c r="J63" s="300">
        <f t="shared" ref="J63:J64" si="90">SUM(G63:I63)</f>
        <v>9.4471773082320887</v>
      </c>
      <c r="K63" s="300"/>
      <c r="L63" s="300">
        <v>6.1738715136199538</v>
      </c>
      <c r="M63" s="300">
        <v>2.0020850308072773</v>
      </c>
      <c r="N63" s="300">
        <v>0</v>
      </c>
      <c r="O63" s="300">
        <f t="shared" ref="O63:O64" si="91">SUM(L63:N63)</f>
        <v>8.1759565444272315</v>
      </c>
      <c r="P63" s="300"/>
      <c r="Q63" s="300">
        <v>6.263735839431944</v>
      </c>
      <c r="R63" s="300">
        <v>2.0540172720326368</v>
      </c>
      <c r="S63" s="300">
        <v>0</v>
      </c>
      <c r="T63" s="300">
        <f t="shared" ref="T63:T64" si="92">SUM(Q63:S63)</f>
        <v>8.3177531114645813</v>
      </c>
      <c r="U63" s="300"/>
      <c r="V63" s="300">
        <v>6.319530790307498</v>
      </c>
      <c r="W63" s="300">
        <v>2.1049677387737038</v>
      </c>
      <c r="X63" s="300">
        <v>0</v>
      </c>
      <c r="Y63" s="300">
        <f t="shared" ref="Y63:Y64" si="93">SUM(V63:X63)</f>
        <v>8.4244985290812018</v>
      </c>
    </row>
    <row r="64" spans="1:25" x14ac:dyDescent="0.2">
      <c r="A64" s="264" t="s">
        <v>363</v>
      </c>
      <c r="B64" s="301">
        <f>SUM(B62:B63)</f>
        <v>10.182507916276514</v>
      </c>
      <c r="C64" s="301">
        <f t="shared" ref="C64" si="94">SUM(C62:C63)</f>
        <v>0.91087873143920683</v>
      </c>
      <c r="D64" s="301">
        <f t="shared" ref="D64" si="95">SUM(D62:D63)</f>
        <v>0.64561335228424244</v>
      </c>
      <c r="E64" s="301">
        <f t="shared" si="89"/>
        <v>11.738999999999962</v>
      </c>
      <c r="F64" s="301"/>
      <c r="G64" s="301">
        <f>SUM(G62:G63)</f>
        <v>10.727399509899239</v>
      </c>
      <c r="H64" s="301">
        <f t="shared" ref="H64" si="96">SUM(H62:H63)</f>
        <v>1.618148874206971</v>
      </c>
      <c r="I64" s="301">
        <f t="shared" ref="I64" si="97">SUM(I62:I63)</f>
        <v>0.43245161589377767</v>
      </c>
      <c r="J64" s="301">
        <f t="shared" si="90"/>
        <v>12.777999999999988</v>
      </c>
      <c r="K64" s="301"/>
      <c r="L64" s="301">
        <f>SUM(L62:L63)</f>
        <v>8.093894338240931</v>
      </c>
      <c r="M64" s="301">
        <f t="shared" ref="M64" si="98">SUM(M62:M63)</f>
        <v>3.0025455447628393</v>
      </c>
      <c r="N64" s="301">
        <f t="shared" ref="N64" si="99">SUM(N62:N63)</f>
        <v>4.6560116996222284E-2</v>
      </c>
      <c r="O64" s="301">
        <f t="shared" si="91"/>
        <v>11.142999999999992</v>
      </c>
      <c r="P64" s="301"/>
      <c r="Q64" s="301">
        <f>SUM(Q62:Q63)</f>
        <v>8.3026457708900399</v>
      </c>
      <c r="R64" s="301">
        <f t="shared" ref="R64" si="100">SUM(R62:R63)</f>
        <v>3.0888701041411446</v>
      </c>
      <c r="S64" s="301">
        <f t="shared" ref="S64" si="101">SUM(S62:S63)</f>
        <v>4.6484124968808348E-2</v>
      </c>
      <c r="T64" s="301">
        <f t="shared" si="92"/>
        <v>11.437999999999994</v>
      </c>
      <c r="U64" s="301"/>
      <c r="V64" s="301">
        <f>SUM(V62:V63)</f>
        <v>8.5650610904022262</v>
      </c>
      <c r="W64" s="301">
        <f t="shared" ref="W64" si="102">SUM(W62:W63)</f>
        <v>3.1860847225022644</v>
      </c>
      <c r="X64" s="301">
        <f t="shared" ref="X64" si="103">SUM(X62:X63)</f>
        <v>4.6854187095487769E-2</v>
      </c>
      <c r="Y64" s="301">
        <f t="shared" si="93"/>
        <v>11.797999999999977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7.4268494328197159</v>
      </c>
      <c r="C71" s="300">
        <v>5.7336264728451338</v>
      </c>
      <c r="D71" s="300">
        <v>2.5743270576550619</v>
      </c>
      <c r="E71" s="300">
        <f>SUM(B71:D71)</f>
        <v>15.734802963319911</v>
      </c>
      <c r="F71" s="300"/>
      <c r="G71" s="300">
        <v>8.4803127690097515</v>
      </c>
      <c r="H71" s="300">
        <v>4.7838221619293124</v>
      </c>
      <c r="I71" s="300">
        <v>2.3154921966208759</v>
      </c>
      <c r="J71" s="300">
        <f>SUM(G71:I71)</f>
        <v>15.579627127559942</v>
      </c>
      <c r="K71" s="300"/>
      <c r="L71" s="300">
        <v>8.33242398900647</v>
      </c>
      <c r="M71" s="300">
        <v>5.2067984186956471</v>
      </c>
      <c r="N71" s="300">
        <v>2.3766684624369527</v>
      </c>
      <c r="O71" s="300">
        <f>SUM(L71:N71)</f>
        <v>15.915890870139069</v>
      </c>
      <c r="P71" s="300"/>
      <c r="Q71" s="300">
        <v>8.4168492300065623</v>
      </c>
      <c r="R71" s="300">
        <v>5.2942192381431399</v>
      </c>
      <c r="S71" s="300">
        <v>2.4117062393068109</v>
      </c>
      <c r="T71" s="300">
        <f>SUM(Q71:S71)</f>
        <v>16.122774707456511</v>
      </c>
      <c r="U71" s="300"/>
      <c r="V71" s="300">
        <v>8.7267673470230971</v>
      </c>
      <c r="W71" s="300">
        <v>5.5501640127868157</v>
      </c>
      <c r="X71" s="300">
        <v>2.5708479746782795</v>
      </c>
      <c r="Y71" s="300">
        <f>SUM(V71:X71)</f>
        <v>16.847779334488191</v>
      </c>
    </row>
    <row r="72" spans="1:25" x14ac:dyDescent="0.2">
      <c r="A72" s="260" t="s">
        <v>364</v>
      </c>
      <c r="B72" s="300">
        <v>52.275104081140896</v>
      </c>
      <c r="C72" s="300">
        <v>3.8396172192867652</v>
      </c>
      <c r="D72" s="300">
        <v>27.975475736252353</v>
      </c>
      <c r="E72" s="300">
        <f t="shared" ref="E72:E73" si="104">SUM(B72:D72)</f>
        <v>84.09019703668001</v>
      </c>
      <c r="F72" s="300"/>
      <c r="G72" s="300">
        <v>48.840946551622849</v>
      </c>
      <c r="H72" s="300">
        <v>2.1293576282196938</v>
      </c>
      <c r="I72" s="300">
        <v>50.896068692597261</v>
      </c>
      <c r="J72" s="300">
        <f t="shared" ref="J72:J73" si="105">SUM(G72:I72)</f>
        <v>101.8663728724398</v>
      </c>
      <c r="K72" s="300"/>
      <c r="L72" s="300">
        <v>45.390335636181092</v>
      </c>
      <c r="M72" s="300">
        <v>2.886467437784193</v>
      </c>
      <c r="N72" s="300">
        <v>48.89430605589552</v>
      </c>
      <c r="O72" s="300">
        <f t="shared" ref="O72:O73" si="106">SUM(L72:N72)</f>
        <v>97.17110912986081</v>
      </c>
      <c r="P72" s="300"/>
      <c r="Q72" s="300">
        <v>45.075449517897859</v>
      </c>
      <c r="R72" s="300">
        <v>2.956267179077344</v>
      </c>
      <c r="S72" s="300">
        <v>49.666508595568224</v>
      </c>
      <c r="T72" s="300">
        <f t="shared" ref="T72:T73" si="107">SUM(Q72:S72)</f>
        <v>97.698225292543427</v>
      </c>
      <c r="U72" s="300"/>
      <c r="V72" s="300">
        <v>44.648060155887322</v>
      </c>
      <c r="W72" s="300">
        <v>3.1338114416708476</v>
      </c>
      <c r="X72" s="300">
        <v>51.924349067953486</v>
      </c>
      <c r="Y72" s="300">
        <f t="shared" ref="Y72:Y73" si="108">SUM(V72:X72)</f>
        <v>99.706220665511665</v>
      </c>
    </row>
    <row r="73" spans="1:25" x14ac:dyDescent="0.2">
      <c r="A73" s="264" t="s">
        <v>363</v>
      </c>
      <c r="B73" s="301">
        <f>SUM(B71:B72)</f>
        <v>59.701953513960611</v>
      </c>
      <c r="C73" s="301">
        <f t="shared" ref="C73" si="109">SUM(C71:C72)</f>
        <v>9.5732436921319</v>
      </c>
      <c r="D73" s="301">
        <f t="shared" ref="D73" si="110">SUM(D71:D72)</f>
        <v>30.549802793907414</v>
      </c>
      <c r="E73" s="301">
        <f t="shared" si="104"/>
        <v>99.824999999999932</v>
      </c>
      <c r="F73" s="301"/>
      <c r="G73" s="301">
        <f>SUM(G71:G72)</f>
        <v>57.321259320632599</v>
      </c>
      <c r="H73" s="301">
        <f t="shared" ref="H73" si="111">SUM(H71:H72)</f>
        <v>6.9131797901490062</v>
      </c>
      <c r="I73" s="301">
        <f t="shared" ref="I73" si="112">SUM(I71:I72)</f>
        <v>53.211560889218134</v>
      </c>
      <c r="J73" s="301">
        <f t="shared" si="105"/>
        <v>117.44599999999974</v>
      </c>
      <c r="K73" s="301"/>
      <c r="L73" s="301">
        <f>SUM(L71:L72)</f>
        <v>53.722759625187564</v>
      </c>
      <c r="M73" s="301">
        <f t="shared" ref="M73" si="113">SUM(M71:M72)</f>
        <v>8.0932658564798405</v>
      </c>
      <c r="N73" s="301">
        <f t="shared" ref="N73" si="114">SUM(N71:N72)</f>
        <v>51.270974518332473</v>
      </c>
      <c r="O73" s="301">
        <f t="shared" si="106"/>
        <v>113.08699999999988</v>
      </c>
      <c r="P73" s="301"/>
      <c r="Q73" s="301">
        <f>SUM(Q71:Q72)</f>
        <v>53.492298747904421</v>
      </c>
      <c r="R73" s="301">
        <f t="shared" ref="R73" si="115">SUM(R71:R72)</f>
        <v>8.2504864172204844</v>
      </c>
      <c r="S73" s="301">
        <f t="shared" ref="S73" si="116">SUM(S71:S72)</f>
        <v>52.078214834875034</v>
      </c>
      <c r="T73" s="301">
        <f t="shared" si="107"/>
        <v>113.82099999999994</v>
      </c>
      <c r="U73" s="301"/>
      <c r="V73" s="301">
        <f>SUM(V71:V72)</f>
        <v>53.374827502910421</v>
      </c>
      <c r="W73" s="301">
        <f t="shared" ref="W73" si="117">SUM(W71:W72)</f>
        <v>8.6839754544576628</v>
      </c>
      <c r="X73" s="301">
        <f t="shared" ref="X73" si="118">SUM(X71:X72)</f>
        <v>54.495197042631766</v>
      </c>
      <c r="Y73" s="301">
        <f t="shared" si="108"/>
        <v>116.55399999999986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46.524271167658355</v>
      </c>
      <c r="C80" s="300">
        <v>66.301657149403155</v>
      </c>
      <c r="D80" s="300">
        <v>3.4106921670776873</v>
      </c>
      <c r="E80" s="300">
        <f>SUM(B80:D80)</f>
        <v>116.23662048413919</v>
      </c>
      <c r="F80" s="300"/>
      <c r="G80" s="300">
        <v>48.064268004178039</v>
      </c>
      <c r="H80" s="300">
        <v>62.105770267449863</v>
      </c>
      <c r="I80" s="300">
        <v>3.5865898715679423</v>
      </c>
      <c r="J80" s="300">
        <f>SUM(G80:I80)</f>
        <v>113.75662814319584</v>
      </c>
      <c r="K80" s="300"/>
      <c r="L80" s="300">
        <v>47.445768099544857</v>
      </c>
      <c r="M80" s="300">
        <v>61.48219421623449</v>
      </c>
      <c r="N80" s="300">
        <v>7.1759748582944356</v>
      </c>
      <c r="O80" s="300">
        <f>SUM(L80:N80)</f>
        <v>116.10393717407379</v>
      </c>
      <c r="P80" s="300"/>
      <c r="Q80" s="300">
        <v>49.660517186171596</v>
      </c>
      <c r="R80" s="300">
        <v>59.360538166537481</v>
      </c>
      <c r="S80" s="300">
        <v>7.4100863260363976</v>
      </c>
      <c r="T80" s="300">
        <f>SUM(Q80:S80)</f>
        <v>116.43114167874548</v>
      </c>
      <c r="U80" s="300"/>
      <c r="V80" s="300">
        <v>53.630856859001469</v>
      </c>
      <c r="W80" s="300">
        <v>55.464405367337868</v>
      </c>
      <c r="X80" s="300">
        <v>7.9209062453705155</v>
      </c>
      <c r="Y80" s="300">
        <f>SUM(V80:X80)</f>
        <v>117.01616847170986</v>
      </c>
    </row>
    <row r="81" spans="1:25" x14ac:dyDescent="0.2">
      <c r="A81" s="260" t="s">
        <v>364</v>
      </c>
      <c r="B81" s="300">
        <v>103.5594913769647</v>
      </c>
      <c r="C81" s="300">
        <v>30.29007074169936</v>
      </c>
      <c r="D81" s="300">
        <v>15.115817397196755</v>
      </c>
      <c r="E81" s="300">
        <f t="shared" ref="E81:E82" si="119">SUM(B81:D81)</f>
        <v>148.96537951586083</v>
      </c>
      <c r="F81" s="300"/>
      <c r="G81" s="300">
        <v>103.15890500639755</v>
      </c>
      <c r="H81" s="300">
        <v>29.053534692906684</v>
      </c>
      <c r="I81" s="300">
        <v>16.944932157499483</v>
      </c>
      <c r="J81" s="300">
        <f t="shared" ref="J81:J82" si="120">SUM(G81:I81)</f>
        <v>149.15737185680373</v>
      </c>
      <c r="K81" s="300"/>
      <c r="L81" s="300">
        <v>98.288226509322413</v>
      </c>
      <c r="M81" s="300">
        <v>35.384718028765271</v>
      </c>
      <c r="N81" s="300">
        <v>8.179118287838822</v>
      </c>
      <c r="O81" s="300">
        <f t="shared" ref="O81:O82" si="121">SUM(L81:N81)</f>
        <v>141.85206282592651</v>
      </c>
      <c r="P81" s="300"/>
      <c r="Q81" s="300">
        <v>99.896869299381081</v>
      </c>
      <c r="R81" s="300">
        <v>35.508266425148001</v>
      </c>
      <c r="S81" s="300">
        <v>8.3117225967253301</v>
      </c>
      <c r="T81" s="300">
        <f t="shared" ref="T81:T82" si="122">SUM(Q81:S81)</f>
        <v>143.71685832125442</v>
      </c>
      <c r="U81" s="300"/>
      <c r="V81" s="300">
        <v>101.17260807551786</v>
      </c>
      <c r="W81" s="300">
        <v>35.883831905256052</v>
      </c>
      <c r="X81" s="300">
        <v>8.4883915475158851</v>
      </c>
      <c r="Y81" s="300">
        <f t="shared" ref="Y81:Y82" si="123">SUM(V81:X81)</f>
        <v>145.54483152828979</v>
      </c>
    </row>
    <row r="82" spans="1:25" x14ac:dyDescent="0.2">
      <c r="A82" s="264" t="s">
        <v>363</v>
      </c>
      <c r="B82" s="301">
        <f>SUM(B80:B81)</f>
        <v>150.08376254462306</v>
      </c>
      <c r="C82" s="301">
        <f t="shared" ref="C82" si="124">SUM(C80:C81)</f>
        <v>96.591727891102522</v>
      </c>
      <c r="D82" s="301">
        <f t="shared" ref="D82" si="125">SUM(D80:D81)</f>
        <v>18.526509564274441</v>
      </c>
      <c r="E82" s="301">
        <f t="shared" si="119"/>
        <v>265.202</v>
      </c>
      <c r="F82" s="301"/>
      <c r="G82" s="301">
        <f>SUM(G80:G81)</f>
        <v>151.22317301057558</v>
      </c>
      <c r="H82" s="301">
        <f t="shared" ref="H82" si="126">SUM(H80:H81)</f>
        <v>91.15930496035655</v>
      </c>
      <c r="I82" s="301">
        <f t="shared" ref="I82" si="127">SUM(I80:I81)</f>
        <v>20.531522029067425</v>
      </c>
      <c r="J82" s="301">
        <f t="shared" si="120"/>
        <v>262.91399999999959</v>
      </c>
      <c r="K82" s="301"/>
      <c r="L82" s="301">
        <f>SUM(L80:L81)</f>
        <v>145.73399460886728</v>
      </c>
      <c r="M82" s="301">
        <f t="shared" ref="M82" si="128">SUM(M80:M81)</f>
        <v>96.866912244999753</v>
      </c>
      <c r="N82" s="301">
        <f t="shared" ref="N82" si="129">SUM(N80:N81)</f>
        <v>15.355093146133257</v>
      </c>
      <c r="O82" s="301">
        <f t="shared" si="121"/>
        <v>257.9560000000003</v>
      </c>
      <c r="P82" s="301"/>
      <c r="Q82" s="301">
        <f>SUM(Q80:Q81)</f>
        <v>149.55738648555268</v>
      </c>
      <c r="R82" s="301">
        <f t="shared" ref="R82" si="130">SUM(R80:R81)</f>
        <v>94.868804591685489</v>
      </c>
      <c r="S82" s="301">
        <f t="shared" ref="S82" si="131">SUM(S80:S81)</f>
        <v>15.721808922761728</v>
      </c>
      <c r="T82" s="301">
        <f t="shared" si="122"/>
        <v>260.14799999999991</v>
      </c>
      <c r="U82" s="301"/>
      <c r="V82" s="301">
        <f>SUM(V80:V81)</f>
        <v>154.80346493451933</v>
      </c>
      <c r="W82" s="301">
        <f t="shared" ref="W82" si="132">SUM(W80:W81)</f>
        <v>91.34823727259392</v>
      </c>
      <c r="X82" s="301">
        <f t="shared" ref="X82" si="133">SUM(X80:X81)</f>
        <v>16.409297792886399</v>
      </c>
      <c r="Y82" s="301">
        <f t="shared" si="123"/>
        <v>262.56099999999964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12.984467031094828</v>
      </c>
      <c r="C89" s="300">
        <v>7.4606194262110996</v>
      </c>
      <c r="D89" s="300">
        <v>0.80148724554046469</v>
      </c>
      <c r="E89" s="300">
        <f>SUM(B89:D89)</f>
        <v>21.246573702846391</v>
      </c>
      <c r="F89" s="300"/>
      <c r="G89" s="300">
        <v>15.381013244751834</v>
      </c>
      <c r="H89" s="300">
        <v>9.3016057945152575</v>
      </c>
      <c r="I89" s="300">
        <v>1.7669738303588547</v>
      </c>
      <c r="J89" s="300">
        <f>SUM(G89:I89)</f>
        <v>26.449592869625945</v>
      </c>
      <c r="K89" s="300"/>
      <c r="L89" s="300">
        <v>14.004228435779329</v>
      </c>
      <c r="M89" s="300">
        <v>9.408227782292613</v>
      </c>
      <c r="N89" s="300">
        <v>0.4680946768702442</v>
      </c>
      <c r="O89" s="300">
        <f>SUM(L89:N89)</f>
        <v>23.880550894942186</v>
      </c>
      <c r="P89" s="300"/>
      <c r="Q89" s="300">
        <v>15.739699958052361</v>
      </c>
      <c r="R89" s="300">
        <v>10.72758703785961</v>
      </c>
      <c r="S89" s="300">
        <v>0.49134888055551823</v>
      </c>
      <c r="T89" s="300">
        <f>SUM(Q89:S89)</f>
        <v>26.958635876467486</v>
      </c>
      <c r="U89" s="300"/>
      <c r="V89" s="300">
        <v>17.088354385461159</v>
      </c>
      <c r="W89" s="300">
        <v>12.100669607718926</v>
      </c>
      <c r="X89" s="300">
        <v>0.49747328102437866</v>
      </c>
      <c r="Y89" s="300">
        <f>SUM(V89:X89)</f>
        <v>29.686497274204466</v>
      </c>
    </row>
    <row r="90" spans="1:25" x14ac:dyDescent="0.2">
      <c r="A90" s="260" t="s">
        <v>364</v>
      </c>
      <c r="B90" s="300">
        <v>62.650520492698377</v>
      </c>
      <c r="C90" s="300">
        <v>5.6876324890827386</v>
      </c>
      <c r="D90" s="300">
        <v>14.391273315372432</v>
      </c>
      <c r="E90" s="300">
        <f t="shared" ref="E90:E91" si="134">SUM(B90:D90)</f>
        <v>82.729426297153552</v>
      </c>
      <c r="F90" s="300"/>
      <c r="G90" s="300">
        <v>59.339441544297529</v>
      </c>
      <c r="H90" s="300">
        <v>6.8525694176533847</v>
      </c>
      <c r="I90" s="300">
        <v>20.313396168423171</v>
      </c>
      <c r="J90" s="300">
        <f t="shared" ref="J90:J91" si="135">SUM(G90:I90)</f>
        <v>86.505407130374081</v>
      </c>
      <c r="K90" s="300"/>
      <c r="L90" s="300">
        <v>58.681726839705348</v>
      </c>
      <c r="M90" s="300">
        <v>10.862410230082228</v>
      </c>
      <c r="N90" s="300">
        <v>15.647312035270083</v>
      </c>
      <c r="O90" s="300">
        <f t="shared" ref="O90:O91" si="136">SUM(L90:N90)</f>
        <v>85.191449105057671</v>
      </c>
      <c r="P90" s="300"/>
      <c r="Q90" s="300">
        <v>63.370422630284814</v>
      </c>
      <c r="R90" s="300">
        <v>11.807137222465281</v>
      </c>
      <c r="S90" s="300">
        <v>16.959804270782392</v>
      </c>
      <c r="T90" s="300">
        <f t="shared" ref="T90:T91" si="137">SUM(Q90:S90)</f>
        <v>92.137364123532478</v>
      </c>
      <c r="U90" s="300"/>
      <c r="V90" s="300">
        <v>64.582040215825955</v>
      </c>
      <c r="W90" s="300">
        <v>12.674088513723332</v>
      </c>
      <c r="X90" s="300">
        <v>18.100373996246329</v>
      </c>
      <c r="Y90" s="300">
        <f t="shared" ref="Y90:Y91" si="138">SUM(V90:X90)</f>
        <v>95.356502725795622</v>
      </c>
    </row>
    <row r="91" spans="1:25" x14ac:dyDescent="0.2">
      <c r="A91" s="264" t="s">
        <v>363</v>
      </c>
      <c r="B91" s="301">
        <f>SUM(B89:B90)</f>
        <v>75.6349875237932</v>
      </c>
      <c r="C91" s="301">
        <f t="shared" ref="C91" si="139">SUM(C89:C90)</f>
        <v>13.148251915293837</v>
      </c>
      <c r="D91" s="301">
        <f t="shared" ref="D91" si="140">SUM(D89:D90)</f>
        <v>15.192760560912896</v>
      </c>
      <c r="E91" s="301">
        <f t="shared" si="134"/>
        <v>103.97599999999994</v>
      </c>
      <c r="F91" s="301"/>
      <c r="G91" s="301">
        <f>SUM(G89:G90)</f>
        <v>74.72045478904937</v>
      </c>
      <c r="H91" s="301">
        <f t="shared" ref="H91" si="141">SUM(H89:H90)</f>
        <v>16.154175212168642</v>
      </c>
      <c r="I91" s="301">
        <f t="shared" ref="I91" si="142">SUM(I89:I90)</f>
        <v>22.080369998782025</v>
      </c>
      <c r="J91" s="301">
        <f t="shared" si="135"/>
        <v>112.95500000000004</v>
      </c>
      <c r="K91" s="301"/>
      <c r="L91" s="301">
        <f>SUM(L89:L90)</f>
        <v>72.685955275484673</v>
      </c>
      <c r="M91" s="301">
        <f t="shared" ref="M91" si="143">SUM(M89:M90)</f>
        <v>20.270638012374839</v>
      </c>
      <c r="N91" s="301">
        <f t="shared" ref="N91" si="144">SUM(N89:N90)</f>
        <v>16.115406712140327</v>
      </c>
      <c r="O91" s="301">
        <f t="shared" si="136"/>
        <v>109.07199999999983</v>
      </c>
      <c r="P91" s="301"/>
      <c r="Q91" s="301">
        <f>SUM(Q89:Q90)</f>
        <v>79.110122588337177</v>
      </c>
      <c r="R91" s="301">
        <f t="shared" ref="R91" si="145">SUM(R89:R90)</f>
        <v>22.534724260324893</v>
      </c>
      <c r="S91" s="301">
        <f t="shared" ref="S91" si="146">SUM(S89:S90)</f>
        <v>17.451153151337909</v>
      </c>
      <c r="T91" s="301">
        <f t="shared" si="137"/>
        <v>119.09599999999998</v>
      </c>
      <c r="U91" s="301"/>
      <c r="V91" s="301">
        <f>SUM(V89:V90)</f>
        <v>81.670394601287114</v>
      </c>
      <c r="W91" s="301">
        <f t="shared" ref="W91" si="147">SUM(W89:W90)</f>
        <v>24.774758121442257</v>
      </c>
      <c r="X91" s="301">
        <f t="shared" ref="X91" si="148">SUM(X89:X90)</f>
        <v>18.597847277270709</v>
      </c>
      <c r="Y91" s="301">
        <f t="shared" si="138"/>
        <v>125.04300000000009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15.279234340838162</v>
      </c>
      <c r="C98" s="300">
        <v>31.084756548074644</v>
      </c>
      <c r="D98" s="300">
        <v>3.0372720024079913</v>
      </c>
      <c r="E98" s="300">
        <f>SUM(B98:D98)</f>
        <v>49.401262891320798</v>
      </c>
      <c r="F98" s="300"/>
      <c r="G98" s="300">
        <v>15.946425935218285</v>
      </c>
      <c r="H98" s="300">
        <v>36.119670204456462</v>
      </c>
      <c r="I98" s="300">
        <v>1.8625307164718323</v>
      </c>
      <c r="J98" s="300">
        <f>SUM(G98:I98)</f>
        <v>53.928626856146579</v>
      </c>
      <c r="K98" s="300"/>
      <c r="L98" s="300">
        <v>18.586612524721325</v>
      </c>
      <c r="M98" s="300">
        <v>35.246289699456895</v>
      </c>
      <c r="N98" s="300">
        <v>3.3123472030501699</v>
      </c>
      <c r="O98" s="300">
        <f>SUM(L98:N98)</f>
        <v>57.145249427228393</v>
      </c>
      <c r="P98" s="300"/>
      <c r="Q98" s="300">
        <v>19.838258218884032</v>
      </c>
      <c r="R98" s="300">
        <v>37.464418513412383</v>
      </c>
      <c r="S98" s="300">
        <v>3.4423068635972198</v>
      </c>
      <c r="T98" s="300">
        <f>SUM(Q98:S98)</f>
        <v>60.744983595893636</v>
      </c>
      <c r="U98" s="300"/>
      <c r="V98" s="300">
        <v>23.337024241023592</v>
      </c>
      <c r="W98" s="300">
        <v>43.305591210350016</v>
      </c>
      <c r="X98" s="300">
        <v>3.9786973112356914</v>
      </c>
      <c r="Y98" s="300">
        <f>SUM(V98:X98)</f>
        <v>70.621312762609307</v>
      </c>
    </row>
    <row r="99" spans="1:25" x14ac:dyDescent="0.2">
      <c r="A99" s="260" t="s">
        <v>364</v>
      </c>
      <c r="B99" s="300">
        <v>20.046220365232337</v>
      </c>
      <c r="C99" s="300">
        <v>20.586017224413514</v>
      </c>
      <c r="D99" s="300">
        <v>3.0034995190331975</v>
      </c>
      <c r="E99" s="300">
        <f t="shared" ref="E99:E100" si="149">SUM(B99:D99)</f>
        <v>43.635737108679052</v>
      </c>
      <c r="F99" s="300"/>
      <c r="G99" s="300">
        <v>22.109730083798695</v>
      </c>
      <c r="H99" s="300">
        <v>21.665999491667581</v>
      </c>
      <c r="I99" s="300">
        <v>3.0196435683871075</v>
      </c>
      <c r="J99" s="300">
        <f t="shared" ref="J99:J100" si="150">SUM(G99:I99)</f>
        <v>46.795373143853382</v>
      </c>
      <c r="K99" s="300"/>
      <c r="L99" s="300">
        <v>21.834045239166613</v>
      </c>
      <c r="M99" s="300">
        <v>23.228567896635091</v>
      </c>
      <c r="N99" s="300">
        <v>2.1131374369699656</v>
      </c>
      <c r="O99" s="300">
        <f t="shared" ref="O99:O100" si="151">SUM(L99:N99)</f>
        <v>47.175750572771669</v>
      </c>
      <c r="P99" s="300"/>
      <c r="Q99" s="300">
        <v>23.31644617635229</v>
      </c>
      <c r="R99" s="300">
        <v>24.870724043937045</v>
      </c>
      <c r="S99" s="300">
        <v>2.2018461838172323</v>
      </c>
      <c r="T99" s="300">
        <f t="shared" ref="T99:T100" si="152">SUM(Q99:S99)</f>
        <v>50.389016404106563</v>
      </c>
      <c r="U99" s="300"/>
      <c r="V99" s="300">
        <v>27.618865770929425</v>
      </c>
      <c r="W99" s="300">
        <v>28.946039065685309</v>
      </c>
      <c r="X99" s="300">
        <v>2.5487824007757989</v>
      </c>
      <c r="Y99" s="300">
        <f t="shared" ref="Y99:Y100" si="153">SUM(V99:X99)</f>
        <v>59.113687237390529</v>
      </c>
    </row>
    <row r="100" spans="1:25" x14ac:dyDescent="0.2">
      <c r="A100" s="264" t="s">
        <v>363</v>
      </c>
      <c r="B100" s="301">
        <f>SUM(B98:B99)</f>
        <v>35.325454706070502</v>
      </c>
      <c r="C100" s="301">
        <f t="shared" ref="C100" si="154">SUM(C98:C99)</f>
        <v>51.670773772488161</v>
      </c>
      <c r="D100" s="301">
        <f t="shared" ref="D100" si="155">SUM(D98:D99)</f>
        <v>6.0407715214411883</v>
      </c>
      <c r="E100" s="301">
        <f t="shared" si="149"/>
        <v>93.03699999999985</v>
      </c>
      <c r="F100" s="301"/>
      <c r="G100" s="301">
        <f>SUM(G98:G99)</f>
        <v>38.056156019016981</v>
      </c>
      <c r="H100" s="301">
        <f t="shared" ref="H100" si="156">SUM(H98:H99)</f>
        <v>57.785669696124046</v>
      </c>
      <c r="I100" s="301">
        <f t="shared" ref="I100" si="157">SUM(I98:I99)</f>
        <v>4.88217428485894</v>
      </c>
      <c r="J100" s="301">
        <f t="shared" si="150"/>
        <v>100.72399999999996</v>
      </c>
      <c r="K100" s="301"/>
      <c r="L100" s="301">
        <f>SUM(L98:L99)</f>
        <v>40.420657763887938</v>
      </c>
      <c r="M100" s="301">
        <f t="shared" ref="M100" si="158">SUM(M98:M99)</f>
        <v>58.474857596091987</v>
      </c>
      <c r="N100" s="301">
        <f t="shared" ref="N100" si="159">SUM(N98:N99)</f>
        <v>5.4254846400201355</v>
      </c>
      <c r="O100" s="301">
        <f t="shared" si="151"/>
        <v>104.32100000000005</v>
      </c>
      <c r="P100" s="301"/>
      <c r="Q100" s="301">
        <f>SUM(Q98:Q99)</f>
        <v>43.154704395236323</v>
      </c>
      <c r="R100" s="301">
        <f t="shared" ref="R100" si="160">SUM(R98:R99)</f>
        <v>62.335142557349428</v>
      </c>
      <c r="S100" s="301">
        <f t="shared" ref="S100" si="161">SUM(S98:S99)</f>
        <v>5.6441530474144521</v>
      </c>
      <c r="T100" s="301">
        <f t="shared" si="152"/>
        <v>111.1340000000002</v>
      </c>
      <c r="U100" s="301"/>
      <c r="V100" s="301">
        <f>SUM(V98:V99)</f>
        <v>50.955890011953016</v>
      </c>
      <c r="W100" s="301">
        <f t="shared" ref="W100" si="162">SUM(W98:W99)</f>
        <v>72.251630276035328</v>
      </c>
      <c r="X100" s="301">
        <f t="shared" ref="X100" si="163">SUM(X98:X99)</f>
        <v>6.5274797120114902</v>
      </c>
      <c r="Y100" s="301">
        <f t="shared" si="153"/>
        <v>129.73499999999984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1.1208870847337773</v>
      </c>
      <c r="C107" s="300">
        <v>1.0672617016023995</v>
      </c>
      <c r="D107" s="300">
        <v>0.55257460028892991</v>
      </c>
      <c r="E107" s="300">
        <f>SUM(B107:D107)</f>
        <v>2.7407233866251066</v>
      </c>
      <c r="F107" s="300"/>
      <c r="G107" s="300">
        <v>0.90541617688436982</v>
      </c>
      <c r="H107" s="300">
        <v>1.0673751101784619</v>
      </c>
      <c r="I107" s="300">
        <v>1.0135880105903359</v>
      </c>
      <c r="J107" s="300">
        <f>SUM(G107:I107)</f>
        <v>2.9863792976531673</v>
      </c>
      <c r="K107" s="300"/>
      <c r="L107" s="300">
        <v>0.95608530034116135</v>
      </c>
      <c r="M107" s="300">
        <v>1.3114548519779625</v>
      </c>
      <c r="N107" s="300">
        <v>1.2938040464201201</v>
      </c>
      <c r="O107" s="300">
        <f>SUM(L107:N107)</f>
        <v>3.5613441987392438</v>
      </c>
      <c r="P107" s="300"/>
      <c r="Q107" s="300">
        <v>0.93447583358375552</v>
      </c>
      <c r="R107" s="300">
        <v>1.3009600507632209</v>
      </c>
      <c r="S107" s="300">
        <v>1.2520562082903373</v>
      </c>
      <c r="T107" s="300">
        <f>SUM(Q107:S107)</f>
        <v>3.4874920926373134</v>
      </c>
      <c r="U107" s="300"/>
      <c r="V107" s="300">
        <v>0.95153857695844812</v>
      </c>
      <c r="W107" s="300">
        <v>1.3173340002206577</v>
      </c>
      <c r="X107" s="300">
        <v>1.2103006127004068</v>
      </c>
      <c r="Y107" s="300">
        <f>SUM(V107:X107)</f>
        <v>3.4791731898795124</v>
      </c>
    </row>
    <row r="108" spans="1:25" x14ac:dyDescent="0.2">
      <c r="A108" s="260" t="s">
        <v>364</v>
      </c>
      <c r="B108" s="300">
        <v>1.8512414878405519</v>
      </c>
      <c r="C108" s="300">
        <v>0.42142556540310888</v>
      </c>
      <c r="D108" s="300">
        <v>2.0226095601312228</v>
      </c>
      <c r="E108" s="300">
        <f t="shared" ref="E108:E109" si="164">SUM(B108:D108)</f>
        <v>4.2952766133748836</v>
      </c>
      <c r="F108" s="300"/>
      <c r="G108" s="300">
        <v>1.5365181457523858</v>
      </c>
      <c r="H108" s="300">
        <v>0.97952284747327245</v>
      </c>
      <c r="I108" s="300">
        <v>2.6325797091211669</v>
      </c>
      <c r="J108" s="300">
        <f t="shared" ref="J108:J109" si="165">SUM(G108:I108)</f>
        <v>5.1486207023468253</v>
      </c>
      <c r="K108" s="300"/>
      <c r="L108" s="300">
        <v>1.5597428499998378</v>
      </c>
      <c r="M108" s="300">
        <v>0.91019320592649244</v>
      </c>
      <c r="N108" s="300">
        <v>3.3907197453344309</v>
      </c>
      <c r="O108" s="300">
        <f t="shared" ref="O108:O109" si="166">SUM(L108:N108)</f>
        <v>5.8606558012607612</v>
      </c>
      <c r="P108" s="300"/>
      <c r="Q108" s="300">
        <v>1.5177867259169544</v>
      </c>
      <c r="R108" s="300">
        <v>0.93270822480129267</v>
      </c>
      <c r="S108" s="300">
        <v>3.339012956644444</v>
      </c>
      <c r="T108" s="300">
        <f t="shared" ref="T108:T109" si="167">SUM(Q108:S108)</f>
        <v>5.7895079073626912</v>
      </c>
      <c r="U108" s="300"/>
      <c r="V108" s="300">
        <v>1.5166983868711927</v>
      </c>
      <c r="W108" s="300">
        <v>1.0050552707006268</v>
      </c>
      <c r="X108" s="300">
        <v>3.4050731525486593</v>
      </c>
      <c r="Y108" s="300">
        <f t="shared" ref="Y108:Y109" si="168">SUM(V108:X108)</f>
        <v>5.9268268101204793</v>
      </c>
    </row>
    <row r="109" spans="1:25" x14ac:dyDescent="0.2">
      <c r="A109" s="264" t="s">
        <v>363</v>
      </c>
      <c r="B109" s="301">
        <f>SUM(B107:B108)</f>
        <v>2.9721285725743289</v>
      </c>
      <c r="C109" s="301">
        <f t="shared" ref="C109" si="169">SUM(C107:C108)</f>
        <v>1.4886872670055085</v>
      </c>
      <c r="D109" s="301">
        <f t="shared" ref="D109" si="170">SUM(D107:D108)</f>
        <v>2.5751841604201529</v>
      </c>
      <c r="E109" s="301">
        <f t="shared" si="164"/>
        <v>7.0359999999999898</v>
      </c>
      <c r="F109" s="301"/>
      <c r="G109" s="301">
        <f>SUM(G107:G108)</f>
        <v>2.4419343226367554</v>
      </c>
      <c r="H109" s="301">
        <f t="shared" ref="H109" si="171">SUM(H107:H108)</f>
        <v>2.0468979576517343</v>
      </c>
      <c r="I109" s="301">
        <f t="shared" ref="I109" si="172">SUM(I107:I108)</f>
        <v>3.646167719711503</v>
      </c>
      <c r="J109" s="301">
        <f t="shared" si="165"/>
        <v>8.1349999999999927</v>
      </c>
      <c r="K109" s="301"/>
      <c r="L109" s="301">
        <f>SUM(L107:L108)</f>
        <v>2.5158281503409992</v>
      </c>
      <c r="M109" s="301">
        <f t="shared" ref="M109" si="173">SUM(M107:M108)</f>
        <v>2.2216480579044551</v>
      </c>
      <c r="N109" s="301">
        <f t="shared" ref="N109" si="174">SUM(N107:N108)</f>
        <v>4.6845237917545512</v>
      </c>
      <c r="O109" s="301">
        <f t="shared" si="166"/>
        <v>9.4220000000000041</v>
      </c>
      <c r="P109" s="301"/>
      <c r="Q109" s="301">
        <f>SUM(Q107:Q108)</f>
        <v>2.4522625595007099</v>
      </c>
      <c r="R109" s="301">
        <f t="shared" ref="R109" si="175">SUM(R107:R108)</f>
        <v>2.2336682755645136</v>
      </c>
      <c r="S109" s="301">
        <f t="shared" ref="S109" si="176">SUM(S107:S108)</f>
        <v>4.5910691649347815</v>
      </c>
      <c r="T109" s="301">
        <f t="shared" si="167"/>
        <v>9.2770000000000046</v>
      </c>
      <c r="U109" s="301"/>
      <c r="V109" s="301">
        <f>SUM(V107:V108)</f>
        <v>2.4682369638296411</v>
      </c>
      <c r="W109" s="301">
        <f t="shared" ref="W109" si="177">SUM(W107:W108)</f>
        <v>2.3223892709212848</v>
      </c>
      <c r="X109" s="301">
        <f t="shared" ref="X109" si="178">SUM(X107:X108)</f>
        <v>4.6153737652490658</v>
      </c>
      <c r="Y109" s="301">
        <f t="shared" si="168"/>
        <v>9.4059999999999917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7.306197406340746</v>
      </c>
      <c r="C116" s="300">
        <v>3.5406440922410227</v>
      </c>
      <c r="D116" s="300">
        <v>0.61377665707084617</v>
      </c>
      <c r="E116" s="300">
        <f>SUM(B116:D116)</f>
        <v>11.460618155652615</v>
      </c>
      <c r="F116" s="300"/>
      <c r="G116" s="300">
        <v>7.6085441081810776</v>
      </c>
      <c r="H116" s="300">
        <v>2.2715919648749012</v>
      </c>
      <c r="I116" s="300">
        <v>0.25000101593237928</v>
      </c>
      <c r="J116" s="300">
        <f>SUM(G116:I116)</f>
        <v>10.130137088988359</v>
      </c>
      <c r="K116" s="300"/>
      <c r="L116" s="300">
        <v>9.4172229798722125</v>
      </c>
      <c r="M116" s="300">
        <v>1.9972625272159381</v>
      </c>
      <c r="N116" s="300">
        <v>0.9305221292243</v>
      </c>
      <c r="O116" s="300">
        <f>SUM(L116:N116)</f>
        <v>12.345007636312451</v>
      </c>
      <c r="P116" s="300"/>
      <c r="Q116" s="300">
        <v>10.18142504645699</v>
      </c>
      <c r="R116" s="300">
        <v>2.0806595508237882</v>
      </c>
      <c r="S116" s="300">
        <v>0.99842718521742568</v>
      </c>
      <c r="T116" s="300">
        <f>SUM(Q116:S116)</f>
        <v>13.260511782498204</v>
      </c>
      <c r="U116" s="300"/>
      <c r="V116" s="300">
        <v>11.111845134749981</v>
      </c>
      <c r="W116" s="300">
        <v>2.1031807883924705</v>
      </c>
      <c r="X116" s="300">
        <v>1.0491922404993093</v>
      </c>
      <c r="Y116" s="300">
        <f>SUM(V116:X116)</f>
        <v>14.264218163641761</v>
      </c>
    </row>
    <row r="117" spans="1:25" x14ac:dyDescent="0.2">
      <c r="A117" s="260" t="s">
        <v>364</v>
      </c>
      <c r="B117" s="300">
        <v>22.269060518639012</v>
      </c>
      <c r="C117" s="300">
        <v>0.62474783862028627</v>
      </c>
      <c r="D117" s="300">
        <v>3.2925734870880823</v>
      </c>
      <c r="E117" s="300">
        <f t="shared" ref="E117:E118" si="179">SUM(B117:D117)</f>
        <v>26.18638184434738</v>
      </c>
      <c r="F117" s="300"/>
      <c r="G117" s="300">
        <v>24.683553544406038</v>
      </c>
      <c r="H117" s="300">
        <v>1.2026427768610544</v>
      </c>
      <c r="I117" s="300">
        <v>2.9316665897445935</v>
      </c>
      <c r="J117" s="300">
        <f t="shared" ref="J117:J118" si="180">SUM(G117:I117)</f>
        <v>28.817862911011687</v>
      </c>
      <c r="K117" s="300"/>
      <c r="L117" s="300">
        <v>23.51430026034247</v>
      </c>
      <c r="M117" s="300">
        <v>1.2489701708557492</v>
      </c>
      <c r="N117" s="300">
        <v>5.9397219324892365</v>
      </c>
      <c r="O117" s="300">
        <f t="shared" ref="O117:O118" si="181">SUM(L117:N117)</f>
        <v>30.702992363687457</v>
      </c>
      <c r="P117" s="300"/>
      <c r="Q117" s="300">
        <v>24.660427977337985</v>
      </c>
      <c r="R117" s="300">
        <v>1.3288245870791968</v>
      </c>
      <c r="S117" s="300">
        <v>6.4192356530844208</v>
      </c>
      <c r="T117" s="300">
        <f t="shared" ref="T117:T118" si="182">SUM(Q117:S117)</f>
        <v>32.408488217501599</v>
      </c>
      <c r="U117" s="300"/>
      <c r="V117" s="300">
        <v>25.526547442551227</v>
      </c>
      <c r="W117" s="300">
        <v>1.401720833309595</v>
      </c>
      <c r="X117" s="300">
        <v>6.8665135604973848</v>
      </c>
      <c r="Y117" s="300">
        <f t="shared" ref="Y117:Y118" si="183">SUM(V117:X117)</f>
        <v>33.794781836358212</v>
      </c>
    </row>
    <row r="118" spans="1:25" x14ac:dyDescent="0.2">
      <c r="A118" s="264" t="s">
        <v>363</v>
      </c>
      <c r="B118" s="301">
        <f>SUM(B116:B117)</f>
        <v>29.575257924979759</v>
      </c>
      <c r="C118" s="301">
        <f t="shared" ref="C118" si="184">SUM(C116:C117)</f>
        <v>4.1653919308613094</v>
      </c>
      <c r="D118" s="301">
        <f t="shared" ref="D118" si="185">SUM(D116:D117)</f>
        <v>3.9063501441589286</v>
      </c>
      <c r="E118" s="301">
        <f t="shared" si="179"/>
        <v>37.646999999999998</v>
      </c>
      <c r="F118" s="301"/>
      <c r="G118" s="301">
        <f>SUM(G116:G117)</f>
        <v>32.292097652587117</v>
      </c>
      <c r="H118" s="301">
        <f t="shared" ref="H118" si="186">SUM(H116:H117)</f>
        <v>3.4742347417359554</v>
      </c>
      <c r="I118" s="301">
        <f t="shared" ref="I118" si="187">SUM(I116:I117)</f>
        <v>3.1816676056769726</v>
      </c>
      <c r="J118" s="301">
        <f t="shared" si="180"/>
        <v>38.948000000000043</v>
      </c>
      <c r="K118" s="301"/>
      <c r="L118" s="301">
        <f>SUM(L116:L117)</f>
        <v>32.93152324021468</v>
      </c>
      <c r="M118" s="301">
        <f t="shared" ref="M118" si="188">SUM(M116:M117)</f>
        <v>3.2462326980716876</v>
      </c>
      <c r="N118" s="301">
        <f t="shared" ref="N118" si="189">SUM(N116:N117)</f>
        <v>6.870244061713537</v>
      </c>
      <c r="O118" s="301">
        <f t="shared" si="181"/>
        <v>43.047999999999902</v>
      </c>
      <c r="P118" s="301"/>
      <c r="Q118" s="301">
        <f>SUM(Q116:Q117)</f>
        <v>34.841853023794975</v>
      </c>
      <c r="R118" s="301">
        <f t="shared" ref="R118" si="190">SUM(R116:R117)</f>
        <v>3.409484137902985</v>
      </c>
      <c r="S118" s="301">
        <f t="shared" ref="S118" si="191">SUM(S116:S117)</f>
        <v>7.4176628383018466</v>
      </c>
      <c r="T118" s="301">
        <f t="shared" si="182"/>
        <v>45.668999999999805</v>
      </c>
      <c r="U118" s="301"/>
      <c r="V118" s="301">
        <f>SUM(V116:V117)</f>
        <v>36.638392577301204</v>
      </c>
      <c r="W118" s="301">
        <f t="shared" ref="W118" si="192">SUM(W116:W117)</f>
        <v>3.5049016217020652</v>
      </c>
      <c r="X118" s="301">
        <f t="shared" ref="X118" si="193">SUM(X116:X117)</f>
        <v>7.9157058009966939</v>
      </c>
      <c r="Y118" s="301">
        <f t="shared" si="183"/>
        <v>48.058999999999969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16.049103154922602</v>
      </c>
      <c r="C125" s="300">
        <v>6.1213197518045863</v>
      </c>
      <c r="D125" s="300">
        <v>2.4853053273283732</v>
      </c>
      <c r="E125" s="300">
        <f>SUM(B125:D125)</f>
        <v>24.655728234055562</v>
      </c>
      <c r="F125" s="300"/>
      <c r="G125" s="300">
        <v>18.056752864220456</v>
      </c>
      <c r="H125" s="300">
        <v>6.5378666685343534</v>
      </c>
      <c r="I125" s="300">
        <v>0.57341888981724487</v>
      </c>
      <c r="J125" s="300">
        <f>SUM(G125:I125)</f>
        <v>25.168038422572053</v>
      </c>
      <c r="K125" s="300"/>
      <c r="L125" s="300">
        <v>17.142027361338666</v>
      </c>
      <c r="M125" s="300">
        <v>7.6765309445693743</v>
      </c>
      <c r="N125" s="300">
        <v>0.70831758956346469</v>
      </c>
      <c r="O125" s="300">
        <f>SUM(L125:N125)</f>
        <v>25.526875895471505</v>
      </c>
      <c r="P125" s="300"/>
      <c r="Q125" s="300">
        <v>17.029460797626495</v>
      </c>
      <c r="R125" s="300">
        <v>7.5451671505056144</v>
      </c>
      <c r="S125" s="300">
        <v>0.73560745093550406</v>
      </c>
      <c r="T125" s="300">
        <f>SUM(Q125:S125)</f>
        <v>25.310235399067615</v>
      </c>
      <c r="U125" s="300"/>
      <c r="V125" s="300">
        <v>16.332168641187508</v>
      </c>
      <c r="W125" s="300">
        <v>7.1697848302050122</v>
      </c>
      <c r="X125" s="300">
        <v>0.71802017030459608</v>
      </c>
      <c r="Y125" s="300">
        <f>SUM(V125:X125)</f>
        <v>24.219973641697113</v>
      </c>
    </row>
    <row r="126" spans="1:25" x14ac:dyDescent="0.2">
      <c r="A126" s="260" t="s">
        <v>364</v>
      </c>
      <c r="B126" s="300">
        <v>19.890929716557498</v>
      </c>
      <c r="C126" s="300">
        <v>0.75818079421043505</v>
      </c>
      <c r="D126" s="300">
        <v>3.9231612551766326</v>
      </c>
      <c r="E126" s="300">
        <f t="shared" ref="E126:E127" si="194">SUM(B126:D126)</f>
        <v>24.572271765944567</v>
      </c>
      <c r="F126" s="300"/>
      <c r="G126" s="300">
        <v>21.742380495894782</v>
      </c>
      <c r="H126" s="300">
        <v>0.57119057806246076</v>
      </c>
      <c r="I126" s="300">
        <v>4.2493905034707966</v>
      </c>
      <c r="J126" s="300">
        <f t="shared" ref="J126:J127" si="195">SUM(G126:I126)</f>
        <v>26.562961577428037</v>
      </c>
      <c r="K126" s="300"/>
      <c r="L126" s="300">
        <v>21.425309120719721</v>
      </c>
      <c r="M126" s="300">
        <v>1.6791947882542326</v>
      </c>
      <c r="N126" s="300">
        <v>3.739620195554513</v>
      </c>
      <c r="O126" s="300">
        <f t="shared" ref="O126:O127" si="196">SUM(L126:N126)</f>
        <v>26.844124104528465</v>
      </c>
      <c r="P126" s="300"/>
      <c r="Q126" s="300">
        <v>21.37562538412444</v>
      </c>
      <c r="R126" s="300">
        <v>1.7441015368905721</v>
      </c>
      <c r="S126" s="300">
        <v>3.9190376799173285</v>
      </c>
      <c r="T126" s="300">
        <f t="shared" ref="T126:T127" si="197">SUM(Q126:S126)</f>
        <v>27.038764600932339</v>
      </c>
      <c r="U126" s="300"/>
      <c r="V126" s="300">
        <v>20.566627489745304</v>
      </c>
      <c r="W126" s="300">
        <v>1.7924462075210175</v>
      </c>
      <c r="X126" s="300">
        <v>3.9219526610365354</v>
      </c>
      <c r="Y126" s="300">
        <f t="shared" ref="Y126:Y127" si="198">SUM(V126:X126)</f>
        <v>26.281026358302856</v>
      </c>
    </row>
    <row r="127" spans="1:25" x14ac:dyDescent="0.2">
      <c r="A127" s="264" t="s">
        <v>363</v>
      </c>
      <c r="B127" s="301">
        <f>SUM(B125:B126)</f>
        <v>35.940032871480099</v>
      </c>
      <c r="C127" s="301">
        <f t="shared" ref="C127" si="199">SUM(C125:C126)</f>
        <v>6.8795005460150218</v>
      </c>
      <c r="D127" s="301">
        <f t="shared" ref="D127" si="200">SUM(D125:D126)</f>
        <v>6.4084665825050058</v>
      </c>
      <c r="E127" s="301">
        <f t="shared" si="194"/>
        <v>49.228000000000129</v>
      </c>
      <c r="F127" s="301"/>
      <c r="G127" s="301">
        <f>SUM(G125:G126)</f>
        <v>39.799133360115235</v>
      </c>
      <c r="H127" s="301">
        <f t="shared" ref="H127" si="201">SUM(H125:H126)</f>
        <v>7.109057246596814</v>
      </c>
      <c r="I127" s="301">
        <f t="shared" ref="I127" si="202">SUM(I125:I126)</f>
        <v>4.8228093932880416</v>
      </c>
      <c r="J127" s="301">
        <f t="shared" si="195"/>
        <v>51.731000000000087</v>
      </c>
      <c r="K127" s="301"/>
      <c r="L127" s="301">
        <f>SUM(L125:L126)</f>
        <v>38.567336482058387</v>
      </c>
      <c r="M127" s="301">
        <f t="shared" ref="M127" si="203">SUM(M125:M126)</f>
        <v>9.3557257328236076</v>
      </c>
      <c r="N127" s="301">
        <f t="shared" ref="N127" si="204">SUM(N125:N126)</f>
        <v>4.4479377851179773</v>
      </c>
      <c r="O127" s="301">
        <f t="shared" si="196"/>
        <v>52.370999999999974</v>
      </c>
      <c r="P127" s="301"/>
      <c r="Q127" s="301">
        <f>SUM(Q125:Q126)</f>
        <v>38.405086181750931</v>
      </c>
      <c r="R127" s="301">
        <f t="shared" ref="R127" si="205">SUM(R125:R126)</f>
        <v>9.2892686873961861</v>
      </c>
      <c r="S127" s="301">
        <f t="shared" ref="S127" si="206">SUM(S125:S126)</f>
        <v>4.6546451308528329</v>
      </c>
      <c r="T127" s="301">
        <f t="shared" si="197"/>
        <v>52.348999999999954</v>
      </c>
      <c r="U127" s="301"/>
      <c r="V127" s="301">
        <f>SUM(V125:V126)</f>
        <v>36.898796130932809</v>
      </c>
      <c r="W127" s="301">
        <f t="shared" ref="W127" si="207">SUM(W125:W126)</f>
        <v>8.9622310377260295</v>
      </c>
      <c r="X127" s="301">
        <f t="shared" ref="X127" si="208">SUM(X125:X126)</f>
        <v>4.6399728313411313</v>
      </c>
      <c r="Y127" s="301">
        <f t="shared" si="198"/>
        <v>50.500999999999969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8.8528324552686932</v>
      </c>
      <c r="C134" s="300">
        <v>5.5785133505116162</v>
      </c>
      <c r="D134" s="300">
        <v>1.1343725517099381</v>
      </c>
      <c r="E134" s="300">
        <f>SUM(B134:D134)</f>
        <v>15.565718357490248</v>
      </c>
      <c r="F134" s="300"/>
      <c r="G134" s="300">
        <v>9.931148774153078</v>
      </c>
      <c r="H134" s="300">
        <v>5.9296004280538366</v>
      </c>
      <c r="I134" s="300">
        <v>2.6112730732057496</v>
      </c>
      <c r="J134" s="300">
        <f>SUM(G134:I134)</f>
        <v>18.472022275412662</v>
      </c>
      <c r="K134" s="300"/>
      <c r="L134" s="300">
        <v>8.4916739844153728</v>
      </c>
      <c r="M134" s="300">
        <v>6.2910337365983509</v>
      </c>
      <c r="N134" s="300">
        <v>1.1299429526454836</v>
      </c>
      <c r="O134" s="300">
        <f>SUM(L134:N134)</f>
        <v>15.912650673659208</v>
      </c>
      <c r="P134" s="300"/>
      <c r="Q134" s="300">
        <v>8.8241398885916027</v>
      </c>
      <c r="R134" s="300">
        <v>6.037601524394236</v>
      </c>
      <c r="S134" s="300">
        <v>1.1494089242915382</v>
      </c>
      <c r="T134" s="300">
        <f>SUM(Q134:S134)</f>
        <v>16.011150337277378</v>
      </c>
      <c r="U134" s="300"/>
      <c r="V134" s="300">
        <v>10.424664762418884</v>
      </c>
      <c r="W134" s="300">
        <v>6.0976510162519419</v>
      </c>
      <c r="X134" s="300">
        <v>1.2772802187939578</v>
      </c>
      <c r="Y134" s="300">
        <f>SUM(V134:X134)</f>
        <v>17.799595997464785</v>
      </c>
    </row>
    <row r="135" spans="1:25" x14ac:dyDescent="0.2">
      <c r="A135" s="260" t="s">
        <v>364</v>
      </c>
      <c r="B135" s="300">
        <v>7.239305664315804</v>
      </c>
      <c r="C135" s="300">
        <v>1.0067556396035009</v>
      </c>
      <c r="D135" s="300">
        <v>2.4312203385904687</v>
      </c>
      <c r="E135" s="300">
        <f t="shared" ref="E135:E136" si="209">SUM(B135:D135)</f>
        <v>10.677281642509774</v>
      </c>
      <c r="F135" s="300"/>
      <c r="G135" s="300">
        <v>9.2974276938483449</v>
      </c>
      <c r="H135" s="300">
        <v>2.262940367447615</v>
      </c>
      <c r="I135" s="300">
        <v>0.80360966329138728</v>
      </c>
      <c r="J135" s="300">
        <f t="shared" ref="J135:J136" si="210">SUM(G135:I135)</f>
        <v>12.363977724587349</v>
      </c>
      <c r="K135" s="300"/>
      <c r="L135" s="300">
        <v>9.684527274609426</v>
      </c>
      <c r="M135" s="300">
        <v>3.2230859250770121</v>
      </c>
      <c r="N135" s="300">
        <v>2.2287361266543582</v>
      </c>
      <c r="O135" s="300">
        <f t="shared" ref="O135:O136" si="211">SUM(L135:N135)</f>
        <v>15.136349326340795</v>
      </c>
      <c r="P135" s="300"/>
      <c r="Q135" s="300">
        <v>9.7098501111466771</v>
      </c>
      <c r="R135" s="300">
        <v>3.2400757144745751</v>
      </c>
      <c r="S135" s="300">
        <v>2.3519238371013227</v>
      </c>
      <c r="T135" s="300">
        <f t="shared" ref="T135:T136" si="212">SUM(Q135:S135)</f>
        <v>15.301849662722574</v>
      </c>
      <c r="U135" s="300"/>
      <c r="V135" s="300">
        <v>10.709177417656468</v>
      </c>
      <c r="W135" s="300">
        <v>3.6387352584953838</v>
      </c>
      <c r="X135" s="300">
        <v>2.8184913263833882</v>
      </c>
      <c r="Y135" s="300">
        <f t="shared" ref="Y135:Y136" si="213">SUM(V135:X135)</f>
        <v>17.166404002535241</v>
      </c>
    </row>
    <row r="136" spans="1:25" x14ac:dyDescent="0.2">
      <c r="A136" s="264" t="s">
        <v>363</v>
      </c>
      <c r="B136" s="301">
        <f>SUM(B134:B135)</f>
        <v>16.092138119584497</v>
      </c>
      <c r="C136" s="301">
        <f t="shared" ref="C136" si="214">SUM(C134:C135)</f>
        <v>6.5852689901151171</v>
      </c>
      <c r="D136" s="301">
        <f t="shared" ref="D136" si="215">SUM(D134:D135)</f>
        <v>3.5655928903004068</v>
      </c>
      <c r="E136" s="301">
        <f t="shared" si="209"/>
        <v>26.243000000000023</v>
      </c>
      <c r="F136" s="301"/>
      <c r="G136" s="301">
        <f>SUM(G134:G135)</f>
        <v>19.228576468001421</v>
      </c>
      <c r="H136" s="301">
        <f t="shared" ref="H136" si="216">SUM(H134:H135)</f>
        <v>8.1925407955014506</v>
      </c>
      <c r="I136" s="301">
        <f t="shared" ref="I136" si="217">SUM(I134:I135)</f>
        <v>3.414882736497137</v>
      </c>
      <c r="J136" s="301">
        <f t="shared" si="210"/>
        <v>30.836000000000009</v>
      </c>
      <c r="K136" s="301"/>
      <c r="L136" s="301">
        <f>SUM(L134:L135)</f>
        <v>18.176201259024801</v>
      </c>
      <c r="M136" s="301">
        <f t="shared" ref="M136" si="218">SUM(M134:M135)</f>
        <v>9.5141196616753625</v>
      </c>
      <c r="N136" s="301">
        <f t="shared" ref="N136" si="219">SUM(N134:N135)</f>
        <v>3.3586790792998418</v>
      </c>
      <c r="O136" s="301">
        <f t="shared" si="211"/>
        <v>31.049000000000007</v>
      </c>
      <c r="P136" s="301"/>
      <c r="Q136" s="301">
        <f>SUM(Q134:Q135)</f>
        <v>18.533989999738282</v>
      </c>
      <c r="R136" s="301">
        <f t="shared" ref="R136" si="220">SUM(R134:R135)</f>
        <v>9.2776772388688116</v>
      </c>
      <c r="S136" s="301">
        <f t="shared" ref="S136" si="221">SUM(S134:S135)</f>
        <v>3.5013327613928609</v>
      </c>
      <c r="T136" s="301">
        <f t="shared" si="212"/>
        <v>31.312999999999953</v>
      </c>
      <c r="U136" s="301"/>
      <c r="V136" s="301">
        <f>SUM(V134:V135)</f>
        <v>21.133842180075352</v>
      </c>
      <c r="W136" s="301">
        <f t="shared" ref="W136" si="222">SUM(W134:W135)</f>
        <v>9.7363862747473249</v>
      </c>
      <c r="X136" s="301">
        <f t="shared" ref="X136" si="223">SUM(X134:X135)</f>
        <v>4.095771545177346</v>
      </c>
      <c r="Y136" s="301">
        <f t="shared" si="213"/>
        <v>34.966000000000022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29.453010830824525</v>
      </c>
      <c r="C143" s="300">
        <v>19.334969039069328</v>
      </c>
      <c r="D143" s="300">
        <v>11.283920174742043</v>
      </c>
      <c r="E143" s="300">
        <f>SUM(B143:D143)</f>
        <v>60.071900044635896</v>
      </c>
      <c r="F143" s="300"/>
      <c r="G143" s="300">
        <v>31.07575164811513</v>
      </c>
      <c r="H143" s="300">
        <v>19.237977638008005</v>
      </c>
      <c r="I143" s="300">
        <v>11.36760590046948</v>
      </c>
      <c r="J143" s="300">
        <f>SUM(G143:I143)</f>
        <v>61.681335186592612</v>
      </c>
      <c r="K143" s="300"/>
      <c r="L143" s="300">
        <v>27.614457763379992</v>
      </c>
      <c r="M143" s="300">
        <v>19.812765338249861</v>
      </c>
      <c r="N143" s="300">
        <v>6.2244549673527061</v>
      </c>
      <c r="O143" s="300">
        <f>SUM(L143:N143)</f>
        <v>53.651678068982555</v>
      </c>
      <c r="P143" s="300"/>
      <c r="Q143" s="300">
        <v>28.73322689711917</v>
      </c>
      <c r="R143" s="300">
        <v>20.756925564904492</v>
      </c>
      <c r="S143" s="300">
        <v>6.5907586472280064</v>
      </c>
      <c r="T143" s="300">
        <f>SUM(Q143:S143)</f>
        <v>56.080911109251666</v>
      </c>
      <c r="U143" s="300"/>
      <c r="V143" s="300">
        <v>30.487813438977774</v>
      </c>
      <c r="W143" s="300">
        <v>22.15649647379384</v>
      </c>
      <c r="X143" s="300">
        <v>7.2514140691549356</v>
      </c>
      <c r="Y143" s="300">
        <f>SUM(V143:X143)</f>
        <v>59.895723981926551</v>
      </c>
    </row>
    <row r="144" spans="1:25" x14ac:dyDescent="0.2">
      <c r="A144" s="260" t="s">
        <v>364</v>
      </c>
      <c r="B144" s="300">
        <v>52.156509878610919</v>
      </c>
      <c r="C144" s="300">
        <v>7.7934939433805184</v>
      </c>
      <c r="D144" s="300">
        <v>13.881096133372566</v>
      </c>
      <c r="E144" s="300">
        <f t="shared" ref="E144:E145" si="224">SUM(B144:D144)</f>
        <v>73.83109995536401</v>
      </c>
      <c r="F144" s="300"/>
      <c r="G144" s="300">
        <v>49.882476041597634</v>
      </c>
      <c r="H144" s="300">
        <v>5.6343619345678242</v>
      </c>
      <c r="I144" s="300">
        <v>19.396826837241818</v>
      </c>
      <c r="J144" s="300">
        <f t="shared" ref="J144:J145" si="225">SUM(G144:I144)</f>
        <v>74.91366481340728</v>
      </c>
      <c r="K144" s="300"/>
      <c r="L144" s="300">
        <v>52.055237234474177</v>
      </c>
      <c r="M144" s="300">
        <v>8.0154900350919238</v>
      </c>
      <c r="N144" s="300">
        <v>23.617594661451136</v>
      </c>
      <c r="O144" s="300">
        <f t="shared" ref="O144:O145" si="226">SUM(L144:N144)</f>
        <v>83.688321931017242</v>
      </c>
      <c r="P144" s="300"/>
      <c r="Q144" s="300">
        <v>53.00803702555541</v>
      </c>
      <c r="R144" s="300">
        <v>8.49995590371927</v>
      </c>
      <c r="S144" s="300">
        <v>24.393095961473719</v>
      </c>
      <c r="T144" s="300">
        <f t="shared" ref="T144:T145" si="227">SUM(Q144:S144)</f>
        <v>85.901088890748397</v>
      </c>
      <c r="U144" s="300"/>
      <c r="V144" s="300">
        <v>54.606494748009226</v>
      </c>
      <c r="W144" s="300">
        <v>9.3423712688515224</v>
      </c>
      <c r="X144" s="300">
        <v>25.770410001212934</v>
      </c>
      <c r="Y144" s="300">
        <f t="shared" ref="Y144:Y145" si="228">SUM(V144:X144)</f>
        <v>89.719276018073685</v>
      </c>
    </row>
    <row r="145" spans="1:25" x14ac:dyDescent="0.2">
      <c r="A145" s="264" t="s">
        <v>363</v>
      </c>
      <c r="B145" s="301">
        <f>SUM(B143:B144)</f>
        <v>81.609520709435444</v>
      </c>
      <c r="C145" s="301">
        <f t="shared" ref="C145" si="229">SUM(C143:C144)</f>
        <v>27.128462982449847</v>
      </c>
      <c r="D145" s="301">
        <f t="shared" ref="D145" si="230">SUM(D143:D144)</f>
        <v>25.165016308114609</v>
      </c>
      <c r="E145" s="301">
        <f t="shared" si="224"/>
        <v>133.90299999999991</v>
      </c>
      <c r="F145" s="301"/>
      <c r="G145" s="301">
        <f>SUM(G143:G144)</f>
        <v>80.958227689712771</v>
      </c>
      <c r="H145" s="301">
        <f t="shared" ref="H145" si="231">SUM(H143:H144)</f>
        <v>24.872339572575829</v>
      </c>
      <c r="I145" s="301">
        <f t="shared" ref="I145" si="232">SUM(I143:I144)</f>
        <v>30.764432737711296</v>
      </c>
      <c r="J145" s="301">
        <f t="shared" si="225"/>
        <v>136.59499999999989</v>
      </c>
      <c r="K145" s="301"/>
      <c r="L145" s="301">
        <f>SUM(L143:L144)</f>
        <v>79.669694997854165</v>
      </c>
      <c r="M145" s="301">
        <f t="shared" ref="M145" si="233">SUM(M143:M144)</f>
        <v>27.828255373341783</v>
      </c>
      <c r="N145" s="301">
        <f t="shared" ref="N145" si="234">SUM(N143:N144)</f>
        <v>29.842049628803842</v>
      </c>
      <c r="O145" s="301">
        <f t="shared" si="226"/>
        <v>137.33999999999978</v>
      </c>
      <c r="P145" s="301"/>
      <c r="Q145" s="301">
        <f>SUM(Q143:Q144)</f>
        <v>81.741263922674577</v>
      </c>
      <c r="R145" s="301">
        <f t="shared" ref="R145" si="235">SUM(R143:R144)</f>
        <v>29.25688146862376</v>
      </c>
      <c r="S145" s="301">
        <f t="shared" ref="S145" si="236">SUM(S143:S144)</f>
        <v>30.983854608701726</v>
      </c>
      <c r="T145" s="301">
        <f t="shared" si="227"/>
        <v>141.98200000000006</v>
      </c>
      <c r="U145" s="301"/>
      <c r="V145" s="301">
        <f>SUM(V143:V144)</f>
        <v>85.094308186987007</v>
      </c>
      <c r="W145" s="301">
        <f t="shared" ref="W145" si="237">SUM(W143:W144)</f>
        <v>31.498867742645363</v>
      </c>
      <c r="X145" s="301">
        <f t="shared" ref="X145" si="238">SUM(X143:X144)</f>
        <v>33.02182407036787</v>
      </c>
      <c r="Y145" s="301">
        <f t="shared" si="228"/>
        <v>149.61500000000024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24.116003958803219</v>
      </c>
      <c r="C152" s="300">
        <v>26.95579683836505</v>
      </c>
      <c r="D152" s="300">
        <v>5.0766856597147783</v>
      </c>
      <c r="E152" s="300">
        <f>SUM(B152:D152)</f>
        <v>56.148486456883042</v>
      </c>
      <c r="F152" s="300"/>
      <c r="G152" s="300">
        <v>34.444068681563365</v>
      </c>
      <c r="H152" s="300">
        <v>29.644678641344132</v>
      </c>
      <c r="I152" s="300">
        <v>8.7778485574030896</v>
      </c>
      <c r="J152" s="300">
        <f>SUM(G152:I152)</f>
        <v>72.866595880310584</v>
      </c>
      <c r="K152" s="300"/>
      <c r="L152" s="300">
        <v>31.076898832002733</v>
      </c>
      <c r="M152" s="300">
        <v>29.276436789202048</v>
      </c>
      <c r="N152" s="300">
        <v>6.9034822233086146</v>
      </c>
      <c r="O152" s="300">
        <f>SUM(L152:N152)</f>
        <v>67.256817844513392</v>
      </c>
      <c r="P152" s="300"/>
      <c r="Q152" s="300">
        <v>33.609892862140867</v>
      </c>
      <c r="R152" s="300">
        <v>30.518050908005652</v>
      </c>
      <c r="S152" s="300">
        <v>7.211743706171645</v>
      </c>
      <c r="T152" s="300">
        <f>SUM(Q152:S152)</f>
        <v>71.339687476318161</v>
      </c>
      <c r="U152" s="300"/>
      <c r="V152" s="300">
        <v>36.511772809466564</v>
      </c>
      <c r="W152" s="300">
        <v>31.321046600225625</v>
      </c>
      <c r="X152" s="300">
        <v>7.732383379286536</v>
      </c>
      <c r="Y152" s="300">
        <f>SUM(V152:X152)</f>
        <v>75.565202788978723</v>
      </c>
    </row>
    <row r="153" spans="1:25" x14ac:dyDescent="0.2">
      <c r="A153" s="260" t="s">
        <v>364</v>
      </c>
      <c r="B153" s="300">
        <v>52.581909896333045</v>
      </c>
      <c r="C153" s="300">
        <v>21.957253130479952</v>
      </c>
      <c r="D153" s="300">
        <v>9.2423505163040112</v>
      </c>
      <c r="E153" s="300">
        <f t="shared" ref="E153:E154" si="239">SUM(B153:D153)</f>
        <v>83.781513543117015</v>
      </c>
      <c r="F153" s="300"/>
      <c r="G153" s="300">
        <v>63.613907272595945</v>
      </c>
      <c r="H153" s="300">
        <v>22.341065032736928</v>
      </c>
      <c r="I153" s="300">
        <v>8.8594318143564976</v>
      </c>
      <c r="J153" s="300">
        <f t="shared" ref="J153:J154" si="240">SUM(G153:I153)</f>
        <v>94.814404119689371</v>
      </c>
      <c r="K153" s="300"/>
      <c r="L153" s="300">
        <v>60.699825109166781</v>
      </c>
      <c r="M153" s="300">
        <v>21.383534583296964</v>
      </c>
      <c r="N153" s="300">
        <v>5.8518224630229341</v>
      </c>
      <c r="O153" s="300">
        <f t="shared" ref="O153:O154" si="241">SUM(L153:N153)</f>
        <v>87.935182155486672</v>
      </c>
      <c r="P153" s="300"/>
      <c r="Q153" s="300">
        <v>64.485529786743811</v>
      </c>
      <c r="R153" s="300">
        <v>22.670953475189616</v>
      </c>
      <c r="S153" s="300">
        <v>6.1198292617485883</v>
      </c>
      <c r="T153" s="300">
        <f t="shared" ref="T153:T154" si="242">SUM(Q153:S153)</f>
        <v>93.276312523682023</v>
      </c>
      <c r="U153" s="300"/>
      <c r="V153" s="300">
        <v>68.524323035384313</v>
      </c>
      <c r="W153" s="300">
        <v>23.870222142106375</v>
      </c>
      <c r="X153" s="300">
        <v>6.5222520335305614</v>
      </c>
      <c r="Y153" s="300">
        <f t="shared" ref="Y153:Y154" si="243">SUM(V153:X153)</f>
        <v>98.916797211021247</v>
      </c>
    </row>
    <row r="154" spans="1:25" x14ac:dyDescent="0.2">
      <c r="A154" s="264" t="s">
        <v>363</v>
      </c>
      <c r="B154" s="301">
        <f>SUM(B152:B153)</f>
        <v>76.697913855136264</v>
      </c>
      <c r="C154" s="301">
        <f t="shared" ref="C154" si="244">SUM(C152:C153)</f>
        <v>48.913049968845002</v>
      </c>
      <c r="D154" s="301">
        <f t="shared" ref="D154" si="245">SUM(D152:D153)</f>
        <v>14.319036176018789</v>
      </c>
      <c r="E154" s="301">
        <f t="shared" si="239"/>
        <v>139.93000000000006</v>
      </c>
      <c r="F154" s="301"/>
      <c r="G154" s="301">
        <f>SUM(G152:G153)</f>
        <v>98.057975954159303</v>
      </c>
      <c r="H154" s="301">
        <f t="shared" ref="H154" si="246">SUM(H152:H153)</f>
        <v>51.985743674081064</v>
      </c>
      <c r="I154" s="301">
        <f t="shared" ref="I154" si="247">SUM(I152:I153)</f>
        <v>17.637280371759587</v>
      </c>
      <c r="J154" s="301">
        <f t="shared" si="240"/>
        <v>167.68099999999993</v>
      </c>
      <c r="K154" s="301"/>
      <c r="L154" s="301">
        <f>SUM(L152:L153)</f>
        <v>91.776723941169507</v>
      </c>
      <c r="M154" s="301">
        <f t="shared" ref="M154" si="248">SUM(M152:M153)</f>
        <v>50.659971372499015</v>
      </c>
      <c r="N154" s="301">
        <f t="shared" ref="N154" si="249">SUM(N152:N153)</f>
        <v>12.755304686331549</v>
      </c>
      <c r="O154" s="301">
        <f t="shared" si="241"/>
        <v>155.19200000000006</v>
      </c>
      <c r="P154" s="301"/>
      <c r="Q154" s="301">
        <f>SUM(Q152:Q153)</f>
        <v>98.095422648884679</v>
      </c>
      <c r="R154" s="301">
        <f t="shared" ref="R154" si="250">SUM(R152:R153)</f>
        <v>53.189004383195268</v>
      </c>
      <c r="S154" s="301">
        <f t="shared" ref="S154" si="251">SUM(S152:S153)</f>
        <v>13.331572967920234</v>
      </c>
      <c r="T154" s="301">
        <f t="shared" si="242"/>
        <v>164.61600000000018</v>
      </c>
      <c r="U154" s="301"/>
      <c r="V154" s="301">
        <f>SUM(V152:V153)</f>
        <v>105.03609584485088</v>
      </c>
      <c r="W154" s="301">
        <f t="shared" ref="W154" si="252">SUM(W152:W153)</f>
        <v>55.191268742331999</v>
      </c>
      <c r="X154" s="301">
        <f t="shared" ref="X154" si="253">SUM(X152:X153)</f>
        <v>14.254635412817098</v>
      </c>
      <c r="Y154" s="301">
        <f t="shared" si="243"/>
        <v>174.48199999999997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17.887227970573946</v>
      </c>
      <c r="C161" s="300">
        <v>18.07590639423249</v>
      </c>
      <c r="D161" s="300">
        <v>1.8906348163101849</v>
      </c>
      <c r="E161" s="300">
        <f>SUM(B161:D161)</f>
        <v>37.853769181116618</v>
      </c>
      <c r="F161" s="300"/>
      <c r="G161" s="300">
        <v>18.779152276736667</v>
      </c>
      <c r="H161" s="300">
        <v>16.807585973746257</v>
      </c>
      <c r="I161" s="300">
        <v>3.0917591940257512</v>
      </c>
      <c r="J161" s="300">
        <f>SUM(G161:I161)</f>
        <v>38.678497444508672</v>
      </c>
      <c r="K161" s="300"/>
      <c r="L161" s="300">
        <v>19.717627571536344</v>
      </c>
      <c r="M161" s="300">
        <v>17.221793508724694</v>
      </c>
      <c r="N161" s="300">
        <v>1.1550300032097724</v>
      </c>
      <c r="O161" s="300">
        <f>SUM(L161:N161)</f>
        <v>38.094451083470815</v>
      </c>
      <c r="P161" s="300"/>
      <c r="Q161" s="300">
        <v>19.876726501582993</v>
      </c>
      <c r="R161" s="300">
        <v>17.395884661029452</v>
      </c>
      <c r="S161" s="300">
        <v>1.1657674665483035</v>
      </c>
      <c r="T161" s="300">
        <f>SUM(Q161:S161)</f>
        <v>38.438378629160752</v>
      </c>
      <c r="U161" s="300"/>
      <c r="V161" s="300">
        <v>20.881426391522886</v>
      </c>
      <c r="W161" s="300">
        <v>18.283138452007339</v>
      </c>
      <c r="X161" s="300">
        <v>1.235294366243308</v>
      </c>
      <c r="Y161" s="300">
        <f>SUM(V161:X161)</f>
        <v>40.399859209773538</v>
      </c>
    </row>
    <row r="162" spans="1:25" x14ac:dyDescent="0.2">
      <c r="A162" s="260" t="s">
        <v>364</v>
      </c>
      <c r="B162" s="300">
        <v>20.705852584787419</v>
      </c>
      <c r="C162" s="300">
        <v>3.3005888867857953</v>
      </c>
      <c r="D162" s="300">
        <v>2.8057893473101032</v>
      </c>
      <c r="E162" s="300">
        <f t="shared" ref="E162:E163" si="254">SUM(B162:D162)</f>
        <v>26.812230818883318</v>
      </c>
      <c r="F162" s="300"/>
      <c r="G162" s="300">
        <v>21.533043597192396</v>
      </c>
      <c r="H162" s="300">
        <v>3.1051666493067169</v>
      </c>
      <c r="I162" s="300">
        <v>0.9572923089922214</v>
      </c>
      <c r="J162" s="300">
        <f t="shared" ref="J162:J163" si="255">SUM(G162:I162)</f>
        <v>25.595502555491336</v>
      </c>
      <c r="K162" s="300"/>
      <c r="L162" s="300">
        <v>22.408659012701182</v>
      </c>
      <c r="M162" s="300">
        <v>3.1648899038279841</v>
      </c>
      <c r="N162" s="300">
        <v>0</v>
      </c>
      <c r="O162" s="300">
        <f t="shared" ref="O162:O163" si="256">SUM(L162:N162)</f>
        <v>25.573548916529166</v>
      </c>
      <c r="P162" s="300"/>
      <c r="Q162" s="300">
        <v>22.133281983312848</v>
      </c>
      <c r="R162" s="300">
        <v>3.3623393875263874</v>
      </c>
      <c r="S162" s="300">
        <v>0</v>
      </c>
      <c r="T162" s="300">
        <f t="shared" ref="T162:T163" si="257">SUM(Q162:S162)</f>
        <v>25.495621370839235</v>
      </c>
      <c r="U162" s="300"/>
      <c r="V162" s="300">
        <v>22.30436040811043</v>
      </c>
      <c r="W162" s="300">
        <v>3.8967803821159559</v>
      </c>
      <c r="X162" s="300">
        <v>0</v>
      </c>
      <c r="Y162" s="300">
        <f t="shared" ref="Y162:Y163" si="258">SUM(V162:X162)</f>
        <v>26.201140790226386</v>
      </c>
    </row>
    <row r="163" spans="1:25" x14ac:dyDescent="0.2">
      <c r="A163" s="264" t="s">
        <v>363</v>
      </c>
      <c r="B163" s="301">
        <f>SUM(B161:B162)</f>
        <v>38.593080555361368</v>
      </c>
      <c r="C163" s="301">
        <f t="shared" ref="C163" si="259">SUM(C161:C162)</f>
        <v>21.376495281018286</v>
      </c>
      <c r="D163" s="301">
        <f t="shared" ref="D163" si="260">SUM(D161:D162)</f>
        <v>4.6964241636202884</v>
      </c>
      <c r="E163" s="301">
        <f t="shared" si="254"/>
        <v>64.66599999999994</v>
      </c>
      <c r="F163" s="301"/>
      <c r="G163" s="301">
        <f>SUM(G161:G162)</f>
        <v>40.312195873929063</v>
      </c>
      <c r="H163" s="301">
        <f t="shared" ref="H163" si="261">SUM(H161:H162)</f>
        <v>19.912752623052974</v>
      </c>
      <c r="I163" s="301">
        <f t="shared" ref="I163" si="262">SUM(I161:I162)</f>
        <v>4.0490515030179726</v>
      </c>
      <c r="J163" s="301">
        <f t="shared" si="255"/>
        <v>64.274000000000015</v>
      </c>
      <c r="K163" s="301"/>
      <c r="L163" s="301">
        <f>SUM(L161:L162)</f>
        <v>42.126286584237526</v>
      </c>
      <c r="M163" s="301">
        <f t="shared" ref="M163" si="263">SUM(M161:M162)</f>
        <v>20.386683412552678</v>
      </c>
      <c r="N163" s="301">
        <f t="shared" ref="N163" si="264">SUM(N161:N162)</f>
        <v>1.1550300032097724</v>
      </c>
      <c r="O163" s="301">
        <f t="shared" si="256"/>
        <v>63.667999999999978</v>
      </c>
      <c r="P163" s="301"/>
      <c r="Q163" s="301">
        <f>SUM(Q161:Q162)</f>
        <v>42.010008484895842</v>
      </c>
      <c r="R163" s="301">
        <f t="shared" ref="R163" si="265">SUM(R161:R162)</f>
        <v>20.758224048555839</v>
      </c>
      <c r="S163" s="301">
        <f t="shared" ref="S163" si="266">SUM(S161:S162)</f>
        <v>1.1657674665483035</v>
      </c>
      <c r="T163" s="301">
        <f t="shared" si="257"/>
        <v>63.933999999999983</v>
      </c>
      <c r="U163" s="301"/>
      <c r="V163" s="301">
        <f>SUM(V161:V162)</f>
        <v>43.18578679963332</v>
      </c>
      <c r="W163" s="301">
        <f t="shared" ref="W163" si="267">SUM(W161:W162)</f>
        <v>22.179918834123296</v>
      </c>
      <c r="X163" s="301">
        <f t="shared" ref="X163" si="268">SUM(X161:X162)</f>
        <v>1.235294366243308</v>
      </c>
      <c r="Y163" s="301">
        <f t="shared" si="258"/>
        <v>66.600999999999928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48.08363060579962</v>
      </c>
      <c r="C170" s="300">
        <v>62.918338627270245</v>
      </c>
      <c r="D170" s="300">
        <v>5.1320788001542628</v>
      </c>
      <c r="E170" s="300">
        <f>SUM(B170:D170)</f>
        <v>116.13404803322413</v>
      </c>
      <c r="F170" s="300"/>
      <c r="G170" s="300">
        <v>48.695883871581849</v>
      </c>
      <c r="H170" s="300">
        <v>57.259417121235245</v>
      </c>
      <c r="I170" s="300">
        <v>5.5497794147915256</v>
      </c>
      <c r="J170" s="300">
        <f>SUM(G170:I170)</f>
        <v>111.50508040760862</v>
      </c>
      <c r="K170" s="300"/>
      <c r="L170" s="300">
        <v>49.338091476607261</v>
      </c>
      <c r="M170" s="300">
        <v>57.885077711936248</v>
      </c>
      <c r="N170" s="300">
        <v>6.1556607724914514</v>
      </c>
      <c r="O170" s="300">
        <f>SUM(L170:N170)</f>
        <v>113.37882996103497</v>
      </c>
      <c r="P170" s="300"/>
      <c r="Q170" s="300">
        <v>52.008099824424981</v>
      </c>
      <c r="R170" s="300">
        <v>58.406237354868715</v>
      </c>
      <c r="S170" s="300">
        <v>6.4185056563377811</v>
      </c>
      <c r="T170" s="300">
        <f>SUM(Q170:S170)</f>
        <v>116.83284283563148</v>
      </c>
      <c r="U170" s="300"/>
      <c r="V170" s="300">
        <v>58.358625535814916</v>
      </c>
      <c r="W170" s="300">
        <v>59.910309053905941</v>
      </c>
      <c r="X170" s="300">
        <v>6.8925398731434422</v>
      </c>
      <c r="Y170" s="300">
        <f>SUM(V170:X170)</f>
        <v>125.16147446286431</v>
      </c>
    </row>
    <row r="171" spans="1:25" x14ac:dyDescent="0.2">
      <c r="A171" s="260" t="s">
        <v>364</v>
      </c>
      <c r="B171" s="300">
        <v>30.173465143574926</v>
      </c>
      <c r="C171" s="300">
        <v>10.085403347382909</v>
      </c>
      <c r="D171" s="300">
        <v>5.1800834758183383</v>
      </c>
      <c r="E171" s="300">
        <f t="shared" ref="E171" si="269">SUM(B171:D171)</f>
        <v>45.438951966776173</v>
      </c>
      <c r="F171" s="300"/>
      <c r="G171" s="300">
        <v>29.567059699986558</v>
      </c>
      <c r="H171" s="300">
        <v>9.7324428379666852</v>
      </c>
      <c r="I171" s="300">
        <v>4.5924170544384086</v>
      </c>
      <c r="J171" s="300">
        <f t="shared" ref="J171:J172" si="270">SUM(G171:I171)</f>
        <v>43.891919592391652</v>
      </c>
      <c r="K171" s="300"/>
      <c r="L171" s="300">
        <v>30.604135024344476</v>
      </c>
      <c r="M171" s="300">
        <v>8.9569822337743563</v>
      </c>
      <c r="N171" s="300">
        <v>4.9110527808461182</v>
      </c>
      <c r="O171" s="300">
        <f t="shared" ref="O171:O172" si="271">SUM(L171:N171)</f>
        <v>44.472170038964954</v>
      </c>
      <c r="P171" s="300"/>
      <c r="Q171" s="300">
        <v>31.146683438238991</v>
      </c>
      <c r="R171" s="300">
        <v>9.3604268322030642</v>
      </c>
      <c r="S171" s="300">
        <v>5.1620468939264974</v>
      </c>
      <c r="T171" s="300">
        <f t="shared" ref="T171:T172" si="272">SUM(Q171:S171)</f>
        <v>45.669157164368556</v>
      </c>
      <c r="U171" s="300"/>
      <c r="V171" s="300">
        <v>32.557257548517008</v>
      </c>
      <c r="W171" s="300">
        <v>10.255159380741441</v>
      </c>
      <c r="X171" s="300">
        <v>5.7061086078770673</v>
      </c>
      <c r="Y171" s="300">
        <f t="shared" ref="Y171:Y172" si="273">SUM(V171:X171)</f>
        <v>48.518525537135517</v>
      </c>
    </row>
    <row r="172" spans="1:25" x14ac:dyDescent="0.2">
      <c r="A172" s="264" t="s">
        <v>363</v>
      </c>
      <c r="B172" s="301">
        <f>SUM(B170:B171)</f>
        <v>78.257095749374542</v>
      </c>
      <c r="C172" s="301">
        <f t="shared" ref="C172" si="274">SUM(C170:C171)</f>
        <v>73.003741974653153</v>
      </c>
      <c r="D172" s="301">
        <f t="shared" ref="D172" si="275">SUM(D170:D171)</f>
        <v>10.3121622759726</v>
      </c>
      <c r="E172" s="301">
        <f>SUM(B172:D172)</f>
        <v>161.57300000000029</v>
      </c>
      <c r="F172" s="301"/>
      <c r="G172" s="301">
        <f>SUM(G170:G171)</f>
        <v>78.2629435715684</v>
      </c>
      <c r="H172" s="301">
        <f t="shared" ref="H172" si="276">SUM(H170:H171)</f>
        <v>66.991859959201932</v>
      </c>
      <c r="I172" s="301">
        <f t="shared" ref="I172" si="277">SUM(I170:I171)</f>
        <v>10.142196469229933</v>
      </c>
      <c r="J172" s="301">
        <f t="shared" si="270"/>
        <v>155.39700000000028</v>
      </c>
      <c r="K172" s="301"/>
      <c r="L172" s="301">
        <f>SUM(L170:L171)</f>
        <v>79.942226500951733</v>
      </c>
      <c r="M172" s="301">
        <f t="shared" ref="M172" si="278">SUM(M170:M171)</f>
        <v>66.842059945710602</v>
      </c>
      <c r="N172" s="301">
        <f t="shared" ref="N172" si="279">SUM(N170:N171)</f>
        <v>11.06671355333757</v>
      </c>
      <c r="O172" s="301">
        <f t="shared" si="271"/>
        <v>157.85099999999991</v>
      </c>
      <c r="P172" s="301"/>
      <c r="Q172" s="301">
        <f>SUM(Q170:Q171)</f>
        <v>83.154783262663969</v>
      </c>
      <c r="R172" s="301">
        <f t="shared" ref="R172" si="280">SUM(R170:R171)</f>
        <v>67.766664187071783</v>
      </c>
      <c r="S172" s="301">
        <f t="shared" ref="S172" si="281">SUM(S170:S171)</f>
        <v>11.580552550264279</v>
      </c>
      <c r="T172" s="301">
        <f t="shared" si="272"/>
        <v>162.50200000000004</v>
      </c>
      <c r="U172" s="301"/>
      <c r="V172" s="301">
        <f>SUM(V170:V171)</f>
        <v>90.915883084331924</v>
      </c>
      <c r="W172" s="301">
        <f t="shared" ref="W172" si="282">SUM(W170:W171)</f>
        <v>70.16546843464738</v>
      </c>
      <c r="X172" s="301">
        <f t="shared" ref="X172" si="283">SUM(X170:X171)</f>
        <v>12.598648481020509</v>
      </c>
      <c r="Y172" s="301">
        <f t="shared" si="273"/>
        <v>173.67999999999984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72.900258577905234</v>
      </c>
      <c r="C179" s="300">
        <v>68.525785370877415</v>
      </c>
      <c r="D179" s="300">
        <v>9.4630622922088445</v>
      </c>
      <c r="E179" s="300">
        <f>SUM(B179:D179)</f>
        <v>150.88910624099148</v>
      </c>
      <c r="F179" s="300"/>
      <c r="G179" s="300">
        <v>87.728543805910945</v>
      </c>
      <c r="H179" s="300">
        <v>80.349647872182416</v>
      </c>
      <c r="I179" s="300">
        <v>10.232702269088678</v>
      </c>
      <c r="J179" s="300">
        <f>SUM(G179:I179)</f>
        <v>178.31089394718205</v>
      </c>
      <c r="K179" s="300"/>
      <c r="L179" s="300">
        <v>89.285402324370409</v>
      </c>
      <c r="M179" s="300">
        <v>78.203329152593682</v>
      </c>
      <c r="N179" s="300">
        <v>7.1794441082664084</v>
      </c>
      <c r="O179" s="300">
        <f>SUM(L179:N179)</f>
        <v>174.6681755852305</v>
      </c>
      <c r="P179" s="300"/>
      <c r="Q179" s="300">
        <v>97.077853410730427</v>
      </c>
      <c r="R179" s="300">
        <v>80.154062823159236</v>
      </c>
      <c r="S179" s="300">
        <v>8.0378839901907462</v>
      </c>
      <c r="T179" s="300">
        <f>SUM(Q179:S179)</f>
        <v>185.2698002240804</v>
      </c>
      <c r="U179" s="300"/>
      <c r="V179" s="300">
        <v>108.14127649267094</v>
      </c>
      <c r="W179" s="300">
        <v>78.607233008563114</v>
      </c>
      <c r="X179" s="300">
        <v>9.1934765702457959</v>
      </c>
      <c r="Y179" s="300">
        <f>SUM(V179:X179)</f>
        <v>195.94198607147985</v>
      </c>
    </row>
    <row r="180" spans="1:25" x14ac:dyDescent="0.2">
      <c r="A180" s="260" t="s">
        <v>364</v>
      </c>
      <c r="B180" s="300">
        <v>29.400215360661267</v>
      </c>
      <c r="C180" s="300">
        <v>7.3142600285830532</v>
      </c>
      <c r="D180" s="300">
        <v>3.2314183697644596</v>
      </c>
      <c r="E180" s="300">
        <f t="shared" ref="E180:E181" si="284">SUM(B180:D180)</f>
        <v>39.945893759008783</v>
      </c>
      <c r="F180" s="300"/>
      <c r="G180" s="300">
        <v>30.405932830653988</v>
      </c>
      <c r="H180" s="300">
        <v>9.1084937482054489</v>
      </c>
      <c r="I180" s="300">
        <v>6.7596794739583927</v>
      </c>
      <c r="J180" s="300">
        <f t="shared" ref="J180:J181" si="285">SUM(G180:I180)</f>
        <v>46.274106052817828</v>
      </c>
      <c r="K180" s="300"/>
      <c r="L180" s="300">
        <v>29.888925503966366</v>
      </c>
      <c r="M180" s="300">
        <v>8.9752060185708267</v>
      </c>
      <c r="N180" s="300">
        <v>7.8406928922321413</v>
      </c>
      <c r="O180" s="300">
        <f t="shared" ref="O180:O181" si="286">SUM(L180:N180)</f>
        <v>46.704824414769334</v>
      </c>
      <c r="P180" s="300"/>
      <c r="Q180" s="300">
        <v>31.629860823030004</v>
      </c>
      <c r="R180" s="300">
        <v>9.7285201247598003</v>
      </c>
      <c r="S180" s="300">
        <v>7.8798188281298689</v>
      </c>
      <c r="T180" s="300">
        <f t="shared" ref="T180:T181" si="287">SUM(Q180:S180)</f>
        <v>49.238199775919675</v>
      </c>
      <c r="U180" s="300"/>
      <c r="V180" s="300">
        <v>33.450897701791789</v>
      </c>
      <c r="W180" s="300">
        <v>10.680798172375825</v>
      </c>
      <c r="X180" s="300">
        <v>7.4763180543526344</v>
      </c>
      <c r="Y180" s="300">
        <f t="shared" ref="Y180:Y181" si="288">SUM(V180:X180)</f>
        <v>51.608013928520243</v>
      </c>
    </row>
    <row r="181" spans="1:25" x14ac:dyDescent="0.2">
      <c r="A181" s="264" t="s">
        <v>363</v>
      </c>
      <c r="B181" s="301">
        <f>SUM(B179:B180)</f>
        <v>102.3004739385665</v>
      </c>
      <c r="C181" s="301">
        <f t="shared" ref="C181" si="289">SUM(C179:C180)</f>
        <v>75.840045399460465</v>
      </c>
      <c r="D181" s="301">
        <f t="shared" ref="D181" si="290">SUM(D179:D180)</f>
        <v>12.694480661973305</v>
      </c>
      <c r="E181" s="301">
        <f t="shared" si="284"/>
        <v>190.83500000000026</v>
      </c>
      <c r="F181" s="301"/>
      <c r="G181" s="301">
        <f>SUM(G179:G180)</f>
        <v>118.13447663656493</v>
      </c>
      <c r="H181" s="301">
        <f t="shared" ref="H181" si="291">SUM(H179:H180)</f>
        <v>89.458141620387863</v>
      </c>
      <c r="I181" s="301">
        <f t="shared" ref="I181" si="292">SUM(I179:I180)</f>
        <v>16.992381743047069</v>
      </c>
      <c r="J181" s="301">
        <f t="shared" si="285"/>
        <v>224.58499999999987</v>
      </c>
      <c r="K181" s="301"/>
      <c r="L181" s="301">
        <f>SUM(L179:L180)</f>
        <v>119.17432782833677</v>
      </c>
      <c r="M181" s="301">
        <f t="shared" ref="M181" si="293">SUM(M179:M180)</f>
        <v>87.178535171164512</v>
      </c>
      <c r="N181" s="301">
        <f t="shared" ref="N181" si="294">SUM(N179:N180)</f>
        <v>15.020137000498551</v>
      </c>
      <c r="O181" s="301">
        <f t="shared" si="286"/>
        <v>221.37299999999982</v>
      </c>
      <c r="P181" s="301"/>
      <c r="Q181" s="301">
        <f>SUM(Q179:Q180)</f>
        <v>128.70771423376044</v>
      </c>
      <c r="R181" s="301">
        <f t="shared" ref="R181" si="295">SUM(R179:R180)</f>
        <v>89.882582947919033</v>
      </c>
      <c r="S181" s="301">
        <f t="shared" ref="S181" si="296">SUM(S179:S180)</f>
        <v>15.917702818320615</v>
      </c>
      <c r="T181" s="301">
        <f t="shared" si="287"/>
        <v>234.5080000000001</v>
      </c>
      <c r="U181" s="301"/>
      <c r="V181" s="301">
        <f>SUM(V179:V180)</f>
        <v>141.59217419446273</v>
      </c>
      <c r="W181" s="301">
        <f t="shared" ref="W181" si="297">SUM(W179:W180)</f>
        <v>89.288031180938944</v>
      </c>
      <c r="X181" s="301">
        <f t="shared" ref="X181" si="298">SUM(X179:X180)</f>
        <v>16.669794624598431</v>
      </c>
      <c r="Y181" s="301">
        <f t="shared" si="288"/>
        <v>247.5500000000001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5.9578417914060067</v>
      </c>
      <c r="C188" s="300">
        <v>10.088105319478627</v>
      </c>
      <c r="D188" s="300">
        <v>3.951834454307702</v>
      </c>
      <c r="E188" s="300">
        <f>SUM(B188:D188)</f>
        <v>19.997781565192334</v>
      </c>
      <c r="F188" s="300"/>
      <c r="G188" s="300">
        <v>5.6246725901324899</v>
      </c>
      <c r="H188" s="300">
        <v>8.8830263865466623</v>
      </c>
      <c r="I188" s="300">
        <v>4.0666772060464558</v>
      </c>
      <c r="J188" s="300">
        <f>SUM(G188:I188)</f>
        <v>18.574376182725608</v>
      </c>
      <c r="K188" s="300"/>
      <c r="L188" s="300">
        <v>6.7674881818777815</v>
      </c>
      <c r="M188" s="300">
        <v>10.02139779207973</v>
      </c>
      <c r="N188" s="300">
        <v>3.2533731040754912</v>
      </c>
      <c r="O188" s="300">
        <f>SUM(L188:N188)</f>
        <v>20.042259078033005</v>
      </c>
      <c r="P188" s="300"/>
      <c r="Q188" s="300">
        <v>6.0528562050458694</v>
      </c>
      <c r="R188" s="300">
        <v>9.5774584996036385</v>
      </c>
      <c r="S188" s="300">
        <v>2.6560452677266739</v>
      </c>
      <c r="T188" s="300">
        <f>SUM(Q188:S188)</f>
        <v>18.286359972376182</v>
      </c>
      <c r="U188" s="300"/>
      <c r="V188" s="300">
        <v>5.9892762656887069</v>
      </c>
      <c r="W188" s="300">
        <v>10.0642866876267</v>
      </c>
      <c r="X188" s="300">
        <v>2.881864953675171</v>
      </c>
      <c r="Y188" s="300">
        <f>SUM(V188:X188)</f>
        <v>18.935427906990576</v>
      </c>
    </row>
    <row r="189" spans="1:25" x14ac:dyDescent="0.2">
      <c r="A189" s="260" t="s">
        <v>364</v>
      </c>
      <c r="B189" s="300">
        <v>7.3921370375239785</v>
      </c>
      <c r="C189" s="300">
        <v>7.2216264139242359</v>
      </c>
      <c r="D189" s="300">
        <v>6.8304549833595036</v>
      </c>
      <c r="E189" s="300">
        <f t="shared" ref="E189:E190" si="299">SUM(B189:D189)</f>
        <v>21.444218434807716</v>
      </c>
      <c r="F189" s="300"/>
      <c r="G189" s="300">
        <v>8.8035803523086074</v>
      </c>
      <c r="H189" s="300">
        <v>5.36074113385044</v>
      </c>
      <c r="I189" s="300">
        <v>8.84730233111536</v>
      </c>
      <c r="J189" s="300">
        <f t="shared" ref="J189:J190" si="300">SUM(G189:I189)</f>
        <v>23.011623817274405</v>
      </c>
      <c r="K189" s="300"/>
      <c r="L189" s="300">
        <v>7.4847968626960029</v>
      </c>
      <c r="M189" s="300">
        <v>5.7352504093687466</v>
      </c>
      <c r="N189" s="300">
        <v>7.0276936499022469</v>
      </c>
      <c r="O189" s="300">
        <f t="shared" ref="O189:O190" si="301">SUM(L189:N189)</f>
        <v>20.247740921966997</v>
      </c>
      <c r="P189" s="300"/>
      <c r="Q189" s="300">
        <v>7.1621488182372595</v>
      </c>
      <c r="R189" s="300">
        <v>5.6689518778980945</v>
      </c>
      <c r="S189" s="300">
        <v>6.0385393314884919</v>
      </c>
      <c r="T189" s="300">
        <f t="shared" ref="T189:T190" si="302">SUM(Q189:S189)</f>
        <v>18.869640027623845</v>
      </c>
      <c r="U189" s="300"/>
      <c r="V189" s="300">
        <v>7.6104888362079359</v>
      </c>
      <c r="W189" s="300">
        <v>6.2326151439473039</v>
      </c>
      <c r="X189" s="300">
        <v>6.3864681128541685</v>
      </c>
      <c r="Y189" s="300">
        <f t="shared" ref="Y189:Y190" si="303">SUM(V189:X189)</f>
        <v>20.229572093009409</v>
      </c>
    </row>
    <row r="190" spans="1:25" x14ac:dyDescent="0.2">
      <c r="A190" s="264" t="s">
        <v>363</v>
      </c>
      <c r="B190" s="301">
        <f>SUM(B188:B189)</f>
        <v>13.349978828929984</v>
      </c>
      <c r="C190" s="301">
        <f t="shared" ref="C190" si="304">SUM(C188:C189)</f>
        <v>17.309731733402863</v>
      </c>
      <c r="D190" s="301">
        <f t="shared" ref="D190" si="305">SUM(D188:D189)</f>
        <v>10.782289437667206</v>
      </c>
      <c r="E190" s="301">
        <f t="shared" si="299"/>
        <v>41.44200000000005</v>
      </c>
      <c r="F190" s="301"/>
      <c r="G190" s="301">
        <f>SUM(G188:G189)</f>
        <v>14.428252942441098</v>
      </c>
      <c r="H190" s="301">
        <f t="shared" ref="H190" si="306">SUM(H188:H189)</f>
        <v>14.243767520397103</v>
      </c>
      <c r="I190" s="301">
        <f t="shared" ref="I190" si="307">SUM(I188:I189)</f>
        <v>12.913979537161815</v>
      </c>
      <c r="J190" s="301">
        <f t="shared" si="300"/>
        <v>41.586000000000013</v>
      </c>
      <c r="K190" s="301"/>
      <c r="L190" s="301">
        <f>SUM(L188:L189)</f>
        <v>14.252285044573785</v>
      </c>
      <c r="M190" s="301">
        <f t="shared" ref="M190" si="308">SUM(M188:M189)</f>
        <v>15.756648201448478</v>
      </c>
      <c r="N190" s="301">
        <f t="shared" ref="N190" si="309">SUM(N188:N189)</f>
        <v>10.281066753977738</v>
      </c>
      <c r="O190" s="301">
        <f t="shared" si="301"/>
        <v>40.29</v>
      </c>
      <c r="P190" s="301"/>
      <c r="Q190" s="301">
        <f>SUM(Q188:Q189)</f>
        <v>13.21500502328313</v>
      </c>
      <c r="R190" s="301">
        <f t="shared" ref="R190" si="310">SUM(R188:R189)</f>
        <v>15.246410377501732</v>
      </c>
      <c r="S190" s="301">
        <f t="shared" ref="S190" si="311">SUM(S188:S189)</f>
        <v>8.6945845992151654</v>
      </c>
      <c r="T190" s="301">
        <f t="shared" si="302"/>
        <v>37.156000000000027</v>
      </c>
      <c r="U190" s="301"/>
      <c r="V190" s="301">
        <f>SUM(V188:V189)</f>
        <v>13.599765101896644</v>
      </c>
      <c r="W190" s="301">
        <f t="shared" ref="W190" si="312">SUM(W188:W189)</f>
        <v>16.296901831574004</v>
      </c>
      <c r="X190" s="301">
        <f t="shared" ref="X190" si="313">SUM(X188:X189)</f>
        <v>9.2683330665293404</v>
      </c>
      <c r="Y190" s="301">
        <f t="shared" si="303"/>
        <v>39.164999999999992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11.17763286763406</v>
      </c>
      <c r="C197" s="300">
        <v>10.246506364377961</v>
      </c>
      <c r="D197" s="300">
        <v>9.5534519783785523</v>
      </c>
      <c r="E197" s="300">
        <f>SUM(B197:D197)</f>
        <v>30.977591210390571</v>
      </c>
      <c r="F197" s="300"/>
      <c r="G197" s="300">
        <v>10.228958749540869</v>
      </c>
      <c r="H197" s="300">
        <v>9.9543479201615099</v>
      </c>
      <c r="I197" s="300">
        <v>10.731036918717832</v>
      </c>
      <c r="J197" s="300">
        <f>SUM(G197:I197)</f>
        <v>30.914343588420209</v>
      </c>
      <c r="K197" s="300"/>
      <c r="L197" s="300">
        <v>10.534656658065725</v>
      </c>
      <c r="M197" s="300">
        <v>8.8413864535462316</v>
      </c>
      <c r="N197" s="300">
        <v>10.574817932492152</v>
      </c>
      <c r="O197" s="300">
        <f>SUM(L197:N197)</f>
        <v>29.950861044104109</v>
      </c>
      <c r="P197" s="300"/>
      <c r="Q197" s="300">
        <v>9.9850204485123992</v>
      </c>
      <c r="R197" s="300">
        <v>8.5269862438766921</v>
      </c>
      <c r="S197" s="300">
        <v>10.378364361616665</v>
      </c>
      <c r="T197" s="300">
        <f>SUM(Q197:S197)</f>
        <v>28.890371054005758</v>
      </c>
      <c r="U197" s="300"/>
      <c r="V197" s="300">
        <v>9.5946721820764456</v>
      </c>
      <c r="W197" s="300">
        <v>8.308995571745756</v>
      </c>
      <c r="X197" s="300">
        <v>10.284230106292892</v>
      </c>
      <c r="Y197" s="300">
        <f>SUM(V197:X197)</f>
        <v>28.187897860115093</v>
      </c>
    </row>
    <row r="198" spans="1:25" x14ac:dyDescent="0.2">
      <c r="A198" s="260" t="s">
        <v>364</v>
      </c>
      <c r="B198" s="300">
        <v>11.578534556596868</v>
      </c>
      <c r="C198" s="300">
        <v>3.3300704809663229</v>
      </c>
      <c r="D198" s="300">
        <v>4.4058037520462463</v>
      </c>
      <c r="E198" s="300">
        <f t="shared" ref="E198:E199" si="314">SUM(B198:D198)</f>
        <v>19.314408789609438</v>
      </c>
      <c r="F198" s="300"/>
      <c r="G198" s="300">
        <v>9.0315141029318298</v>
      </c>
      <c r="H198" s="300">
        <v>4.5888294609439457</v>
      </c>
      <c r="I198" s="300">
        <v>3.3513128477039866</v>
      </c>
      <c r="J198" s="300">
        <f t="shared" ref="J198:J199" si="315">SUM(G198:I198)</f>
        <v>16.971656411579762</v>
      </c>
      <c r="K198" s="300"/>
      <c r="L198" s="300">
        <v>9.3126908217466298</v>
      </c>
      <c r="M198" s="300">
        <v>4.0161274471742976</v>
      </c>
      <c r="N198" s="300">
        <v>2.394320686975016</v>
      </c>
      <c r="O198" s="300">
        <f t="shared" ref="O198:O199" si="316">SUM(L198:N198)</f>
        <v>15.723138955895942</v>
      </c>
      <c r="P198" s="300"/>
      <c r="Q198" s="300">
        <v>9.4106791857952992</v>
      </c>
      <c r="R198" s="300">
        <v>3.9151027988467151</v>
      </c>
      <c r="S198" s="300">
        <v>2.4168469613522507</v>
      </c>
      <c r="T198" s="300">
        <f t="shared" ref="T198:T199" si="317">SUM(Q198:S198)</f>
        <v>15.742628945994264</v>
      </c>
      <c r="U198" s="300"/>
      <c r="V198" s="300">
        <v>9.9252578420952844</v>
      </c>
      <c r="W198" s="300">
        <v>3.9540173944828667</v>
      </c>
      <c r="X198" s="300">
        <v>2.5388269033066977</v>
      </c>
      <c r="Y198" s="300">
        <f t="shared" ref="Y198:Y199" si="318">SUM(V198:X198)</f>
        <v>16.418102139884848</v>
      </c>
    </row>
    <row r="199" spans="1:25" x14ac:dyDescent="0.2">
      <c r="A199" s="264" t="s">
        <v>363</v>
      </c>
      <c r="B199" s="301">
        <f>SUM(B197:B198)</f>
        <v>22.756167424230927</v>
      </c>
      <c r="C199" s="301">
        <f t="shared" ref="C199" si="319">SUM(C197:C198)</f>
        <v>13.576576845344285</v>
      </c>
      <c r="D199" s="301">
        <f t="shared" ref="D199" si="320">SUM(D197:D198)</f>
        <v>13.959255730424799</v>
      </c>
      <c r="E199" s="301">
        <f t="shared" si="314"/>
        <v>50.292000000000016</v>
      </c>
      <c r="F199" s="301"/>
      <c r="G199" s="301">
        <f>SUM(G197:G198)</f>
        <v>19.260472852472699</v>
      </c>
      <c r="H199" s="301">
        <f t="shared" ref="H199" si="321">SUM(H197:H198)</f>
        <v>14.543177381105455</v>
      </c>
      <c r="I199" s="301">
        <f t="shared" ref="I199" si="322">SUM(I197:I198)</f>
        <v>14.082349766421819</v>
      </c>
      <c r="J199" s="301">
        <f t="shared" si="315"/>
        <v>47.885999999999974</v>
      </c>
      <c r="K199" s="301"/>
      <c r="L199" s="301">
        <f>SUM(L197:L198)</f>
        <v>19.847347479812356</v>
      </c>
      <c r="M199" s="301">
        <f t="shared" ref="M199" si="323">SUM(M197:M198)</f>
        <v>12.85751390072053</v>
      </c>
      <c r="N199" s="301">
        <f t="shared" ref="N199" si="324">SUM(N197:N198)</f>
        <v>12.969138619467168</v>
      </c>
      <c r="O199" s="301">
        <f t="shared" si="316"/>
        <v>45.674000000000056</v>
      </c>
      <c r="P199" s="301"/>
      <c r="Q199" s="301">
        <f>SUM(Q197:Q198)</f>
        <v>19.395699634307697</v>
      </c>
      <c r="R199" s="301">
        <f t="shared" ref="R199" si="325">SUM(R197:R198)</f>
        <v>12.442089042723406</v>
      </c>
      <c r="S199" s="301">
        <f t="shared" ref="S199" si="326">SUM(S197:S198)</f>
        <v>12.795211322968916</v>
      </c>
      <c r="T199" s="301">
        <f t="shared" si="317"/>
        <v>44.633000000000017</v>
      </c>
      <c r="U199" s="301"/>
      <c r="V199" s="301">
        <f>SUM(V197:V198)</f>
        <v>19.519930024171728</v>
      </c>
      <c r="W199" s="301">
        <f t="shared" ref="W199" si="327">SUM(W197:W198)</f>
        <v>12.263012966228622</v>
      </c>
      <c r="X199" s="301">
        <f t="shared" ref="X199" si="328">SUM(X197:X198)</f>
        <v>12.823057009599589</v>
      </c>
      <c r="Y199" s="301">
        <f t="shared" si="318"/>
        <v>44.605999999999938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West Midlands and Warwickshire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0.67079660252966633</v>
      </c>
      <c r="N7">
        <f>'Ind T4'!C122</f>
        <v>0.43305687324404207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3.0133057826814635</v>
      </c>
      <c r="N9">
        <f>'Ind T4'!C120</f>
        <v>0.74787283806005966</v>
      </c>
    </row>
    <row r="10" spans="1:16" x14ac:dyDescent="0.2">
      <c r="L10" s="13" t="str">
        <f>'Ind T4'!A80</f>
        <v>Education</v>
      </c>
      <c r="M10">
        <f>'Ind T4'!B119</f>
        <v>-0.46502544903779253</v>
      </c>
      <c r="N10">
        <f>'Ind T4'!C119</f>
        <v>0.63912021565626365</v>
      </c>
    </row>
    <row r="11" spans="1:16" x14ac:dyDescent="0.2">
      <c r="L11" s="13" t="str">
        <f>'Ind T4'!A79</f>
        <v>Public admin. and defence</v>
      </c>
      <c r="M11">
        <f>'Ind T4'!B118</f>
        <v>-0.31058626975739578</v>
      </c>
      <c r="N11">
        <f>'Ind T4'!C118</f>
        <v>0.30070127453556417</v>
      </c>
    </row>
    <row r="12" spans="1:16" x14ac:dyDescent="0.2">
      <c r="L12" s="1" t="str">
        <f>CONCATENATE("[",'Ind T4'!A78,"]")</f>
        <v>[Non-marketed services]</v>
      </c>
      <c r="M12">
        <f>'Ind T4'!B117</f>
        <v>1.2084896108337073</v>
      </c>
      <c r="N12">
        <f>'Ind T4'!C117</f>
        <v>0.64636723757096615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-1.9079009194620911</v>
      </c>
      <c r="N14" s="13">
        <f>'Ind T4'!C115</f>
        <v>-0.1576145182042521</v>
      </c>
    </row>
    <row r="15" spans="1:16" x14ac:dyDescent="0.2">
      <c r="L15" s="13" t="str">
        <f>'Ind T4'!A75</f>
        <v>Arts and entertainment</v>
      </c>
      <c r="M15" s="13">
        <f>'Ind T4'!B114</f>
        <v>-0.56224465771969045</v>
      </c>
      <c r="N15" s="13">
        <f>'Ind T4'!C114</f>
        <v>-0.18862060988127372</v>
      </c>
    </row>
    <row r="16" spans="1:16" x14ac:dyDescent="0.2">
      <c r="L16" s="13" t="str">
        <f>'Ind T4'!A74</f>
        <v>Support services</v>
      </c>
      <c r="M16" s="13">
        <f>'Ind T4'!B113</f>
        <v>2.0919970325883774</v>
      </c>
      <c r="N16" s="13">
        <f>'Ind T4'!C113</f>
        <v>0.78411503531605753</v>
      </c>
    </row>
    <row r="17" spans="12:14" x14ac:dyDescent="0.2">
      <c r="L17" s="13" t="str">
        <f>'Ind T4'!A73</f>
        <v>Professional services</v>
      </c>
      <c r="M17" s="13">
        <f>'Ind T4'!B112</f>
        <v>0.50816572378982183</v>
      </c>
      <c r="N17" s="13">
        <f>'Ind T4'!C112</f>
        <v>0.5723364538025244</v>
      </c>
    </row>
    <row r="18" spans="12:14" x14ac:dyDescent="0.2">
      <c r="L18" s="13" t="str">
        <f>'Ind T4'!A72</f>
        <v>Real estate</v>
      </c>
      <c r="M18" s="13">
        <f>'Ind T4'!B111</f>
        <v>3.4205462665587882</v>
      </c>
      <c r="N18" s="13">
        <f>'Ind T4'!C111</f>
        <v>0.79520884993813379</v>
      </c>
    </row>
    <row r="19" spans="12:14" x14ac:dyDescent="0.2">
      <c r="L19" t="str">
        <f>'Ind T4'!A71</f>
        <v>Finance and insurance</v>
      </c>
      <c r="M19">
        <f>'Ind T4'!B110</f>
        <v>1.2455012730308246</v>
      </c>
      <c r="N19">
        <f>'Ind T4'!C110</f>
        <v>-0.24210555025270253</v>
      </c>
    </row>
    <row r="20" spans="12:14" x14ac:dyDescent="0.2">
      <c r="L20" t="str">
        <f>'Ind T4'!A70</f>
        <v>Information technology</v>
      </c>
      <c r="M20">
        <f>'Ind T4'!B109</f>
        <v>2.7175189849704351</v>
      </c>
      <c r="N20">
        <f>'Ind T4'!C109</f>
        <v>0.73679205723151675</v>
      </c>
    </row>
    <row r="21" spans="12:14" x14ac:dyDescent="0.2">
      <c r="L21" t="str">
        <f>'Ind T4'!A69</f>
        <v>Media</v>
      </c>
      <c r="M21">
        <f>'Ind T4'!B108</f>
        <v>6.0140568029557917</v>
      </c>
      <c r="N21">
        <f>'Ind T4'!C108</f>
        <v>-1.1330003139964351E-2</v>
      </c>
    </row>
    <row r="22" spans="12:14" x14ac:dyDescent="0.2">
      <c r="L22" s="1" t="str">
        <f>CONCATENATE("[",'Ind T4'!A68,"]")</f>
        <v>[Business and other services]</v>
      </c>
      <c r="M22">
        <f>'Ind T4'!B107</f>
        <v>1.1533922893889992</v>
      </c>
      <c r="N22">
        <f>'Ind T4'!C107</f>
        <v>0.45702659857527195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2.3159188254427754</v>
      </c>
      <c r="N24">
        <f>'Ind T4'!C105</f>
        <v>1.4640891378478571</v>
      </c>
    </row>
    <row r="25" spans="12:14" x14ac:dyDescent="0.2">
      <c r="L25" s="13" t="str">
        <f>'Ind T4'!A65</f>
        <v>Transport and storage</v>
      </c>
      <c r="M25">
        <f>'Ind T4'!B104</f>
        <v>0.96155575141314564</v>
      </c>
      <c r="N25">
        <f>'Ind T4'!C104</f>
        <v>0.91515862550395344</v>
      </c>
    </row>
    <row r="26" spans="12:14" x14ac:dyDescent="0.2">
      <c r="L26" s="13" t="str">
        <f>'Ind T4'!A64</f>
        <v>Wholesale and retail trade</v>
      </c>
      <c r="M26">
        <f>'Ind T4'!B103</f>
        <v>-0.55252338402113077</v>
      </c>
      <c r="N26">
        <f>'Ind T4'!C103</f>
        <v>0.11803232502363148</v>
      </c>
    </row>
    <row r="27" spans="12:14" x14ac:dyDescent="0.2">
      <c r="L27" s="1" t="str">
        <f>CONCATENATE("[",'Ind T4'!A63,"]")</f>
        <v>[Trade, accomod. and transport]</v>
      </c>
      <c r="M27">
        <f>'Ind T4'!B102</f>
        <v>0.39213977342127393</v>
      </c>
      <c r="N27">
        <f>'Ind T4'!C102</f>
        <v>0.62259390449304064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2.5261555573286465</v>
      </c>
      <c r="N29">
        <f>'Ind T4'!C100</f>
        <v>0.20151778097607931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-1.3710319696500273</v>
      </c>
      <c r="N31">
        <f>'Ind T4'!C98</f>
        <v>-0.67880737575676253</v>
      </c>
    </row>
    <row r="32" spans="12:14" x14ac:dyDescent="0.2">
      <c r="L32" s="13" t="str">
        <f>'Ind T4'!A58</f>
        <v>Engineering</v>
      </c>
      <c r="M32">
        <f>'Ind T4'!B97</f>
        <v>1.0772924300394227</v>
      </c>
      <c r="N32">
        <f>'Ind T4'!C97</f>
        <v>-0.2924925361777686</v>
      </c>
    </row>
    <row r="33" spans="12:14" x14ac:dyDescent="0.2">
      <c r="L33" s="13" t="str">
        <f>'Ind T4'!A57</f>
        <v>Food drink and tobacco</v>
      </c>
      <c r="M33">
        <f>'Ind T4'!B96</f>
        <v>-3.3165229820135145</v>
      </c>
      <c r="N33">
        <f>'Ind T4'!C96</f>
        <v>-0.13669731965488818</v>
      </c>
    </row>
    <row r="34" spans="12:14" x14ac:dyDescent="0.2">
      <c r="L34" s="1" t="str">
        <f>CONCATENATE("[",'Ind T4'!A56,"]")</f>
        <v>[Manufacturing]</v>
      </c>
      <c r="M34">
        <f>'Ind T4'!B95</f>
        <v>-1.2596090891160761</v>
      </c>
      <c r="N34">
        <f>'Ind T4'!C95</f>
        <v>-0.5875731871555101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-1.0366915993249792</v>
      </c>
      <c r="N36">
        <f>'Ind T4'!C93</f>
        <v>0.38151611038583777</v>
      </c>
    </row>
    <row r="37" spans="12:14" x14ac:dyDescent="0.2">
      <c r="L37" s="13" t="str">
        <f>'Ind T4'!A53</f>
        <v>Electricity and gas</v>
      </c>
      <c r="M37">
        <f>'Ind T4'!B92</f>
        <v>-2.2251384269820984</v>
      </c>
      <c r="N37">
        <f>'Ind T4'!C92</f>
        <v>-0.40635657703106398</v>
      </c>
    </row>
    <row r="38" spans="12:14" x14ac:dyDescent="0.2">
      <c r="L38" s="13" t="str">
        <f>'Ind T4'!A52</f>
        <v>Mining and quarrying</v>
      </c>
      <c r="M38">
        <f>'Ind T4'!B91</f>
        <v>10.001702677572833</v>
      </c>
      <c r="N38">
        <f>'Ind T4'!C91</f>
        <v>-5.222427766195592</v>
      </c>
    </row>
    <row r="39" spans="12:14" x14ac:dyDescent="0.2">
      <c r="L39" s="45" t="str">
        <f>'Ind T4'!A51</f>
        <v>Agriculture</v>
      </c>
      <c r="M39">
        <f>'Ind T4'!B90</f>
        <v>-14.447612672336996</v>
      </c>
      <c r="N39">
        <f>'Ind T4'!C90</f>
        <v>0.41943573752132313</v>
      </c>
    </row>
    <row r="40" spans="12:14" x14ac:dyDescent="0.2">
      <c r="L40" s="1" t="str">
        <f>CONCATENATE("[",'Ind T4'!A50,"]")</f>
        <v>[Primary sector and utilities]</v>
      </c>
      <c r="M40">
        <f>'Ind T4'!B89</f>
        <v>-5.186020176781037</v>
      </c>
      <c r="N40">
        <f>'Ind T4'!C89</f>
        <v>-1.7398797089962503E-2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West Midlands and Warwickshire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35.881999999999962</v>
      </c>
      <c r="N5" s="11">
        <f t="shared" ref="N5:AL5" si="1">SUM(N6:N9)</f>
        <v>31.109000000000009</v>
      </c>
      <c r="O5" s="11">
        <f t="shared" si="1"/>
        <v>34.680000000000021</v>
      </c>
      <c r="P5" s="11">
        <f t="shared" si="1"/>
        <v>28.442</v>
      </c>
      <c r="Q5" s="11">
        <f t="shared" si="1"/>
        <v>34.183000000000021</v>
      </c>
      <c r="R5" s="11">
        <f t="shared" si="1"/>
        <v>37.04999999999994</v>
      </c>
      <c r="S5" s="11">
        <f t="shared" si="1"/>
        <v>32.516000000000034</v>
      </c>
      <c r="T5" s="11">
        <f t="shared" si="1"/>
        <v>33.785000000000025</v>
      </c>
      <c r="U5" s="11">
        <f t="shared" si="1"/>
        <v>37.896999999999977</v>
      </c>
      <c r="V5" s="11">
        <f t="shared" si="1"/>
        <v>33.338999999999984</v>
      </c>
      <c r="W5" s="11">
        <f t="shared" si="1"/>
        <v>28.38900000000001</v>
      </c>
      <c r="X5" s="11">
        <f t="shared" si="1"/>
        <v>27.967999999999968</v>
      </c>
      <c r="Y5" s="11">
        <f t="shared" si="1"/>
        <v>27.724999999999973</v>
      </c>
      <c r="Z5" s="11">
        <f t="shared" si="1"/>
        <v>27.811</v>
      </c>
      <c r="AA5" s="11">
        <f t="shared" si="1"/>
        <v>28.215000000000025</v>
      </c>
      <c r="AB5" s="11">
        <f t="shared" si="1"/>
        <v>28.356999999999992</v>
      </c>
      <c r="AC5" s="11">
        <f t="shared" si="1"/>
        <v>28.441999999999979</v>
      </c>
      <c r="AD5" s="11">
        <f t="shared" si="1"/>
        <v>28.477999999999955</v>
      </c>
      <c r="AE5" s="11">
        <f t="shared" si="1"/>
        <v>28.47500000000003</v>
      </c>
      <c r="AF5" s="11">
        <f t="shared" si="1"/>
        <v>28.457000000000036</v>
      </c>
      <c r="AG5" s="11">
        <f t="shared" si="1"/>
        <v>28.443000000000012</v>
      </c>
      <c r="AH5" s="11">
        <f t="shared" si="1"/>
        <v>28.423000000000016</v>
      </c>
      <c r="AI5" s="11">
        <f t="shared" si="1"/>
        <v>28.398000000000067</v>
      </c>
      <c r="AJ5" s="11">
        <f t="shared" si="1"/>
        <v>28.37099999999997</v>
      </c>
      <c r="AK5" s="11">
        <f t="shared" si="1"/>
        <v>28.341999999999995</v>
      </c>
      <c r="AL5" s="11">
        <f t="shared" si="1"/>
        <v>28.314999999999976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16.119999999999969</v>
      </c>
      <c r="N6" s="11">
        <v>11.81</v>
      </c>
      <c r="O6" s="11">
        <v>13.84</v>
      </c>
      <c r="P6" s="11">
        <v>9.4949999999999832</v>
      </c>
      <c r="Q6" s="11">
        <v>11.60000000000001</v>
      </c>
      <c r="R6" s="11">
        <v>13.300999999999982</v>
      </c>
      <c r="S6" s="11">
        <v>9.5689999999999902</v>
      </c>
      <c r="T6" s="11">
        <v>8.5909999999999904</v>
      </c>
      <c r="U6" s="11">
        <v>14.507999999999996</v>
      </c>
      <c r="V6" s="11">
        <v>10.432</v>
      </c>
      <c r="W6" s="11">
        <v>6.0960000000000143</v>
      </c>
      <c r="X6" s="11">
        <v>6.1880000000000059</v>
      </c>
      <c r="Y6" s="11">
        <v>6.2739999999999982</v>
      </c>
      <c r="Z6" s="11">
        <v>6.3949999999999987</v>
      </c>
      <c r="AA6" s="11">
        <v>6.4849999999999941</v>
      </c>
      <c r="AB6" s="11">
        <v>6.4800000000000217</v>
      </c>
      <c r="AC6" s="11">
        <v>6.4809999999999857</v>
      </c>
      <c r="AD6" s="11">
        <v>6.4809999999999963</v>
      </c>
      <c r="AE6" s="11">
        <v>6.4770000000000083</v>
      </c>
      <c r="AF6" s="11">
        <v>6.4730000000000185</v>
      </c>
      <c r="AG6" s="11">
        <v>6.4790000000000036</v>
      </c>
      <c r="AH6" s="11">
        <v>6.4829999999999952</v>
      </c>
      <c r="AI6" s="11">
        <v>6.4870000000000054</v>
      </c>
      <c r="AJ6" s="11">
        <v>6.4900000000000064</v>
      </c>
      <c r="AK6" s="172">
        <v>6.4910000000000023</v>
      </c>
      <c r="AL6" s="11">
        <v>6.4910000000000068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0.89499999999999813</v>
      </c>
      <c r="N7" s="11">
        <v>1.1489999999999989</v>
      </c>
      <c r="O7" s="11">
        <v>2.002000000000002</v>
      </c>
      <c r="P7" s="11">
        <v>0.17799999999999985</v>
      </c>
      <c r="Q7" s="11">
        <v>9.2999999999999944E-2</v>
      </c>
      <c r="R7" s="11">
        <v>0.58300000000000196</v>
      </c>
      <c r="S7" s="11">
        <v>0.11000000000000017</v>
      </c>
      <c r="T7" s="11">
        <v>0.25199999999999939</v>
      </c>
      <c r="U7" s="11">
        <v>0.8409999999999983</v>
      </c>
      <c r="V7" s="11">
        <v>0.8849999999999999</v>
      </c>
      <c r="W7" s="11">
        <v>0.93900000000000183</v>
      </c>
      <c r="X7" s="11">
        <v>0.86799999999999877</v>
      </c>
      <c r="Y7" s="11">
        <v>0.83900000000000241</v>
      </c>
      <c r="Z7" s="11">
        <v>0.78300000000000014</v>
      </c>
      <c r="AA7" s="11">
        <v>0.72900000000000142</v>
      </c>
      <c r="AB7" s="11">
        <v>0.68399999999999839</v>
      </c>
      <c r="AC7" s="11">
        <v>0.64799999999999958</v>
      </c>
      <c r="AD7" s="11">
        <v>0.61300000000000032</v>
      </c>
      <c r="AE7" s="11">
        <v>0.58099999999999918</v>
      </c>
      <c r="AF7" s="11">
        <v>0.55299999999999916</v>
      </c>
      <c r="AG7" s="11">
        <v>0.52699999999999958</v>
      </c>
      <c r="AH7" s="11">
        <v>0.502000000000001</v>
      </c>
      <c r="AI7" s="11">
        <v>0.47800000000000004</v>
      </c>
      <c r="AJ7" s="11">
        <v>0.45700000000000129</v>
      </c>
      <c r="AK7" s="172">
        <v>0.43700000000000022</v>
      </c>
      <c r="AL7" s="11">
        <v>0.41999999999999971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9.6329999999999956</v>
      </c>
      <c r="N8" s="11">
        <v>8.6890000000000054</v>
      </c>
      <c r="O8" s="11">
        <v>8.7840000000000149</v>
      </c>
      <c r="P8" s="11">
        <v>9.535000000000009</v>
      </c>
      <c r="Q8" s="11">
        <v>10.881999999999989</v>
      </c>
      <c r="R8" s="11">
        <v>11.427000000000005</v>
      </c>
      <c r="S8" s="11">
        <v>12.535999999999992</v>
      </c>
      <c r="T8" s="11">
        <v>12.81000000000004</v>
      </c>
      <c r="U8" s="11">
        <v>10.123000000000008</v>
      </c>
      <c r="V8" s="11">
        <v>9.2440000000000051</v>
      </c>
      <c r="W8" s="11">
        <v>10.210999999999999</v>
      </c>
      <c r="X8" s="11">
        <v>10.054999999999987</v>
      </c>
      <c r="Y8" s="11">
        <v>9.8539999999999832</v>
      </c>
      <c r="Z8" s="11">
        <v>9.7989999999999799</v>
      </c>
      <c r="AA8" s="11">
        <v>9.7750000000000039</v>
      </c>
      <c r="AB8" s="11">
        <v>9.7549999999999724</v>
      </c>
      <c r="AC8" s="11">
        <v>9.7299999999999738</v>
      </c>
      <c r="AD8" s="11">
        <v>9.7109999999999808</v>
      </c>
      <c r="AE8" s="11">
        <v>9.6890000000000018</v>
      </c>
      <c r="AF8" s="11">
        <v>9.6709999999999692</v>
      </c>
      <c r="AG8" s="11">
        <v>9.6580000000000013</v>
      </c>
      <c r="AH8" s="11">
        <v>9.6470000000000145</v>
      </c>
      <c r="AI8" s="11">
        <v>9.6360000000000259</v>
      </c>
      <c r="AJ8" s="11">
        <v>9.6249999999999751</v>
      </c>
      <c r="AK8" s="172">
        <v>9.6150000000000091</v>
      </c>
      <c r="AL8" s="11">
        <v>9.6060000000000159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9.2340000000000018</v>
      </c>
      <c r="N9" s="11">
        <v>9.4610000000000074</v>
      </c>
      <c r="O9" s="11">
        <v>10.053999999999998</v>
      </c>
      <c r="P9" s="11">
        <v>9.2340000000000071</v>
      </c>
      <c r="Q9" s="11">
        <v>11.608000000000018</v>
      </c>
      <c r="R9" s="11">
        <v>11.738999999999953</v>
      </c>
      <c r="S9" s="11">
        <v>10.301000000000048</v>
      </c>
      <c r="T9" s="11">
        <v>12.131999999999998</v>
      </c>
      <c r="U9" s="11">
        <v>12.424999999999979</v>
      </c>
      <c r="V9" s="11">
        <v>12.777999999999976</v>
      </c>
      <c r="W9" s="11">
        <v>11.142999999999994</v>
      </c>
      <c r="X9" s="11">
        <v>10.856999999999976</v>
      </c>
      <c r="Y9" s="11">
        <v>10.75799999999999</v>
      </c>
      <c r="Z9" s="11">
        <v>10.834000000000021</v>
      </c>
      <c r="AA9" s="11">
        <v>11.226000000000029</v>
      </c>
      <c r="AB9" s="11">
        <v>11.437999999999997</v>
      </c>
      <c r="AC9" s="11">
        <v>11.58300000000002</v>
      </c>
      <c r="AD9" s="11">
        <v>11.672999999999977</v>
      </c>
      <c r="AE9" s="11">
        <v>11.728000000000018</v>
      </c>
      <c r="AF9" s="11">
        <v>11.760000000000048</v>
      </c>
      <c r="AG9" s="11">
        <v>11.779000000000007</v>
      </c>
      <c r="AH9" s="11">
        <v>11.791000000000004</v>
      </c>
      <c r="AI9" s="11">
        <v>11.797000000000038</v>
      </c>
      <c r="AJ9" s="11">
        <v>11.798999999999989</v>
      </c>
      <c r="AK9" s="172">
        <v>11.798999999999982</v>
      </c>
      <c r="AL9" s="11">
        <v>11.797999999999954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163.39599999999987</v>
      </c>
      <c r="N11" s="11">
        <f t="shared" si="2"/>
        <v>161.602</v>
      </c>
      <c r="O11" s="11">
        <f t="shared" si="2"/>
        <v>160.46800000000007</v>
      </c>
      <c r="P11" s="11">
        <f t="shared" si="2"/>
        <v>170.02600000000018</v>
      </c>
      <c r="Q11" s="11">
        <f t="shared" si="2"/>
        <v>179.6220000000001</v>
      </c>
      <c r="R11" s="11">
        <f t="shared" ref="R11" si="3">SUM(R12:R14)</f>
        <v>179.91099999999938</v>
      </c>
      <c r="S11" s="11">
        <f t="shared" ref="S11" si="4">SUM(S12:S14)</f>
        <v>177.36999999999949</v>
      </c>
      <c r="T11" s="11">
        <f t="shared" ref="T11" si="5">SUM(T12:T14)</f>
        <v>177.47100000000034</v>
      </c>
      <c r="U11" s="11">
        <f t="shared" ref="U11" si="6">SUM(U12:U14)</f>
        <v>177.16799999999984</v>
      </c>
      <c r="V11" s="11">
        <f t="shared" ref="V11" si="7">SUM(V12:V14)</f>
        <v>184.28299999999979</v>
      </c>
      <c r="W11" s="11">
        <f t="shared" ref="W11" si="8">SUM(W12:W14)</f>
        <v>168.86199999999974</v>
      </c>
      <c r="X11" s="11">
        <f t="shared" ref="X11" si="9">SUM(X12:X14)</f>
        <v>171.1670000000002</v>
      </c>
      <c r="Y11" s="11">
        <f t="shared" ref="Y11" si="10">SUM(Y12:Y14)</f>
        <v>170.45000000000022</v>
      </c>
      <c r="Z11" s="11">
        <f t="shared" ref="Z11" si="11">SUM(Z12:Z14)</f>
        <v>169.8919999999998</v>
      </c>
      <c r="AA11" s="11">
        <f t="shared" ref="AA11" si="12">SUM(AA12:AA14)</f>
        <v>169.20599999999996</v>
      </c>
      <c r="AB11" s="11">
        <f t="shared" ref="AB11" si="13">SUM(AB12:AB14)</f>
        <v>167.66899999999995</v>
      </c>
      <c r="AC11" s="11">
        <f t="shared" ref="AC11" si="14">SUM(AC12:AC14)</f>
        <v>166.2549999999998</v>
      </c>
      <c r="AD11" s="11">
        <f>SUM(AD12:AD14)</f>
        <v>164.74499999999983</v>
      </c>
      <c r="AE11" s="11">
        <f t="shared" ref="AE11" si="15">SUM(AE12:AE14)</f>
        <v>163.27800000000028</v>
      </c>
      <c r="AF11" s="11">
        <f t="shared" ref="AF11" si="16">SUM(AF12:AF14)</f>
        <v>161.86200000000014</v>
      </c>
      <c r="AG11" s="11">
        <f t="shared" ref="AG11:AL11" si="17">SUM(AG12:AG14)</f>
        <v>160.6879999999997</v>
      </c>
      <c r="AH11" s="11">
        <f t="shared" si="17"/>
        <v>159.3899999999999</v>
      </c>
      <c r="AI11" s="11">
        <f t="shared" si="17"/>
        <v>158.12900000000013</v>
      </c>
      <c r="AJ11" s="11">
        <f t="shared" si="17"/>
        <v>156.90199999999945</v>
      </c>
      <c r="AK11" s="11">
        <f t="shared" si="17"/>
        <v>155.71299999999971</v>
      </c>
      <c r="AL11" s="11">
        <f t="shared" si="17"/>
        <v>154.57599999999954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14.64499999999993</v>
      </c>
      <c r="N12" s="11">
        <v>13.275000000000032</v>
      </c>
      <c r="O12" s="11">
        <v>12.770999999999985</v>
      </c>
      <c r="P12" s="11">
        <v>12.930000000000023</v>
      </c>
      <c r="Q12" s="11">
        <v>14.348999999999998</v>
      </c>
      <c r="R12" s="11">
        <v>15.677999999999976</v>
      </c>
      <c r="S12" s="11">
        <v>15.467999999999963</v>
      </c>
      <c r="T12" s="11">
        <v>12.760999999999949</v>
      </c>
      <c r="U12" s="11">
        <v>12.515999999999988</v>
      </c>
      <c r="V12" s="11">
        <v>13.357999999999995</v>
      </c>
      <c r="W12" s="11">
        <v>13.245000000000019</v>
      </c>
      <c r="X12" s="11">
        <v>13.264000000000005</v>
      </c>
      <c r="Y12" s="11">
        <v>13.29199999999997</v>
      </c>
      <c r="Z12" s="11">
        <v>13.391999999999982</v>
      </c>
      <c r="AA12" s="11">
        <v>13.398000000000001</v>
      </c>
      <c r="AB12" s="11">
        <v>13.347000000000021</v>
      </c>
      <c r="AC12" s="11">
        <v>13.325999999999981</v>
      </c>
      <c r="AD12" s="11">
        <v>13.295000000000027</v>
      </c>
      <c r="AE12" s="11">
        <v>13.257999999999971</v>
      </c>
      <c r="AF12" s="11">
        <v>13.218999999999985</v>
      </c>
      <c r="AG12" s="11">
        <v>13.182000000000045</v>
      </c>
      <c r="AH12" s="11">
        <v>13.144000000000018</v>
      </c>
      <c r="AI12" s="11">
        <v>13.104999999999988</v>
      </c>
      <c r="AJ12" s="11">
        <v>13.063999999999977</v>
      </c>
      <c r="AK12" s="172">
        <v>13.021000000000003</v>
      </c>
      <c r="AL12" s="11">
        <v>12.975999999999967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21.291000000000036</v>
      </c>
      <c r="N13" s="11">
        <v>25.482999999999883</v>
      </c>
      <c r="O13" s="11">
        <v>22.752000000000006</v>
      </c>
      <c r="P13" s="11">
        <v>21.156999999999961</v>
      </c>
      <c r="Q13" s="11">
        <v>21.240999999999982</v>
      </c>
      <c r="R13" s="11">
        <v>19.204999999999991</v>
      </c>
      <c r="S13" s="11">
        <v>22.248999999999992</v>
      </c>
      <c r="T13" s="11">
        <v>21.259000000000018</v>
      </c>
      <c r="U13" s="11">
        <v>21.470000000000049</v>
      </c>
      <c r="V13" s="11">
        <v>22.58800000000004</v>
      </c>
      <c r="W13" s="11">
        <v>20.261999999999986</v>
      </c>
      <c r="X13" s="11">
        <v>21.47000000000002</v>
      </c>
      <c r="Y13" s="11">
        <v>21.390000000000033</v>
      </c>
      <c r="Z13" s="11">
        <v>21.755999999999961</v>
      </c>
      <c r="AA13" s="11">
        <v>21.89699999999992</v>
      </c>
      <c r="AB13" s="11">
        <v>21.879000000000001</v>
      </c>
      <c r="AC13" s="11">
        <v>21.618999999999982</v>
      </c>
      <c r="AD13" s="11">
        <v>21.350999999999999</v>
      </c>
      <c r="AE13" s="11">
        <v>21.087000000000035</v>
      </c>
      <c r="AF13" s="11">
        <v>20.825999999999976</v>
      </c>
      <c r="AG13" s="11">
        <v>20.603999999999953</v>
      </c>
      <c r="AH13" s="11">
        <v>20.366999999999965</v>
      </c>
      <c r="AI13" s="11">
        <v>20.126000000000033</v>
      </c>
      <c r="AJ13" s="11">
        <v>19.881999999999969</v>
      </c>
      <c r="AK13" s="172">
        <v>19.637000000000047</v>
      </c>
      <c r="AL13" s="11">
        <v>19.391000000000023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127.45999999999991</v>
      </c>
      <c r="N14" s="11">
        <v>122.84400000000009</v>
      </c>
      <c r="O14" s="11">
        <v>124.94500000000008</v>
      </c>
      <c r="P14" s="11">
        <v>135.93900000000019</v>
      </c>
      <c r="Q14" s="11">
        <v>144.03200000000012</v>
      </c>
      <c r="R14" s="11">
        <v>145.02799999999942</v>
      </c>
      <c r="S14" s="11">
        <v>139.65299999999954</v>
      </c>
      <c r="T14" s="11">
        <v>143.45100000000039</v>
      </c>
      <c r="U14" s="11">
        <v>143.18199999999979</v>
      </c>
      <c r="V14" s="11">
        <v>148.33699999999976</v>
      </c>
      <c r="W14" s="11">
        <v>135.35499999999973</v>
      </c>
      <c r="X14" s="11">
        <v>136.43300000000019</v>
      </c>
      <c r="Y14" s="11">
        <v>135.76800000000023</v>
      </c>
      <c r="Z14" s="11">
        <v>134.74399999999986</v>
      </c>
      <c r="AA14" s="11">
        <v>133.91100000000003</v>
      </c>
      <c r="AB14" s="11">
        <v>132.44299999999993</v>
      </c>
      <c r="AC14" s="11">
        <v>131.30999999999983</v>
      </c>
      <c r="AD14" s="11">
        <v>130.09899999999982</v>
      </c>
      <c r="AE14" s="11">
        <v>128.93300000000028</v>
      </c>
      <c r="AF14" s="11">
        <v>127.81700000000016</v>
      </c>
      <c r="AG14" s="11">
        <v>126.9019999999997</v>
      </c>
      <c r="AH14" s="11">
        <v>125.87899999999992</v>
      </c>
      <c r="AI14" s="11">
        <v>124.89800000000011</v>
      </c>
      <c r="AJ14" s="11">
        <v>123.95599999999951</v>
      </c>
      <c r="AK14" s="172">
        <v>123.05499999999965</v>
      </c>
      <c r="AL14" s="11">
        <v>122.20899999999955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100.36199999999987</v>
      </c>
      <c r="N16" s="11">
        <v>97.135999999999896</v>
      </c>
      <c r="O16" s="11">
        <v>96.130000000000123</v>
      </c>
      <c r="P16" s="11">
        <v>96.148999999999944</v>
      </c>
      <c r="Q16" s="11">
        <v>93.863999999999905</v>
      </c>
      <c r="R16" s="11">
        <v>99.82500000000006</v>
      </c>
      <c r="S16" s="11">
        <v>89.379999999999967</v>
      </c>
      <c r="T16" s="11">
        <v>93.305000000000035</v>
      </c>
      <c r="U16" s="11">
        <v>111.49099999999989</v>
      </c>
      <c r="V16" s="11">
        <v>117.44599999999983</v>
      </c>
      <c r="W16" s="11">
        <v>113.0869999999997</v>
      </c>
      <c r="X16" s="11">
        <v>111.4379999999999</v>
      </c>
      <c r="Y16" s="11">
        <v>111.7669999999999</v>
      </c>
      <c r="Z16" s="11">
        <v>112.62299999999993</v>
      </c>
      <c r="AA16" s="11">
        <v>113.39299999999993</v>
      </c>
      <c r="AB16" s="11">
        <v>113.82100000000017</v>
      </c>
      <c r="AC16" s="11">
        <v>114.15200000000017</v>
      </c>
      <c r="AD16" s="11">
        <v>114.2759999999998</v>
      </c>
      <c r="AE16" s="11">
        <v>114.49999999999993</v>
      </c>
      <c r="AF16" s="11">
        <v>114.67099999999979</v>
      </c>
      <c r="AG16" s="11">
        <v>114.94899999999998</v>
      </c>
      <c r="AH16" s="11">
        <v>115.24299999999987</v>
      </c>
      <c r="AI16" s="11">
        <v>115.55500000000046</v>
      </c>
      <c r="AJ16" s="11">
        <v>115.88099999999993</v>
      </c>
      <c r="AK16" s="172">
        <v>116.21500000000016</v>
      </c>
      <c r="AL16" s="11">
        <v>116.55399999999983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406.73899999999952</v>
      </c>
      <c r="N18" s="11">
        <f t="shared" ref="N18:AL18" si="18">SUM(N19:N21)</f>
        <v>406.50299999999959</v>
      </c>
      <c r="O18" s="11">
        <f t="shared" si="18"/>
        <v>427.90900000000039</v>
      </c>
      <c r="P18" s="11">
        <f t="shared" si="18"/>
        <v>418.91900000000015</v>
      </c>
      <c r="Q18" s="11">
        <f t="shared" si="18"/>
        <v>445.19800000000112</v>
      </c>
      <c r="R18" s="11">
        <f t="shared" si="18"/>
        <v>462.21499999999986</v>
      </c>
      <c r="S18" s="11">
        <f t="shared" si="18"/>
        <v>459.51700000000011</v>
      </c>
      <c r="T18" s="11">
        <f t="shared" si="18"/>
        <v>470.2609999999994</v>
      </c>
      <c r="U18" s="11">
        <f t="shared" si="18"/>
        <v>458.71399999999994</v>
      </c>
      <c r="V18" s="11">
        <f t="shared" si="18"/>
        <v>476.59299999999962</v>
      </c>
      <c r="W18" s="11">
        <f t="shared" si="18"/>
        <v>471.34900000000022</v>
      </c>
      <c r="X18" s="11">
        <f t="shared" si="18"/>
        <v>474.88600000000037</v>
      </c>
      <c r="Y18" s="11">
        <f t="shared" si="18"/>
        <v>480.03299999999933</v>
      </c>
      <c r="Z18" s="11">
        <f t="shared" si="18"/>
        <v>483.21300000000014</v>
      </c>
      <c r="AA18" s="11">
        <f t="shared" si="18"/>
        <v>486.54599999999982</v>
      </c>
      <c r="AB18" s="11">
        <f t="shared" si="18"/>
        <v>490.37799999999987</v>
      </c>
      <c r="AC18" s="11">
        <f t="shared" si="18"/>
        <v>493.55299999999932</v>
      </c>
      <c r="AD18" s="11">
        <f t="shared" si="18"/>
        <v>496.46699999999976</v>
      </c>
      <c r="AE18" s="11">
        <f t="shared" si="18"/>
        <v>499.21300000000002</v>
      </c>
      <c r="AF18" s="11">
        <f t="shared" si="18"/>
        <v>501.86800000000068</v>
      </c>
      <c r="AG18" s="11">
        <f t="shared" si="18"/>
        <v>504.58400000000012</v>
      </c>
      <c r="AH18" s="11">
        <f t="shared" si="18"/>
        <v>507.24399999999991</v>
      </c>
      <c r="AI18" s="11">
        <f t="shared" si="18"/>
        <v>509.8439999999996</v>
      </c>
      <c r="AJ18" s="11">
        <f t="shared" si="18"/>
        <v>512.43599999999924</v>
      </c>
      <c r="AK18" s="11">
        <f t="shared" si="18"/>
        <v>514.91700000000048</v>
      </c>
      <c r="AL18" s="11">
        <f t="shared" si="18"/>
        <v>517.33899999999949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247.20799999999977</v>
      </c>
      <c r="N19" s="11">
        <v>243.56899999999956</v>
      </c>
      <c r="O19" s="11">
        <v>257.00900000000019</v>
      </c>
      <c r="P19" s="11">
        <v>259.5270000000001</v>
      </c>
      <c r="Q19" s="11">
        <v>268.4900000000012</v>
      </c>
      <c r="R19" s="11">
        <v>265.202</v>
      </c>
      <c r="S19" s="11">
        <v>262.95999999999975</v>
      </c>
      <c r="T19" s="11">
        <v>269.0299999999994</v>
      </c>
      <c r="U19" s="11">
        <v>262.01500000000004</v>
      </c>
      <c r="V19" s="11">
        <v>262.9139999999997</v>
      </c>
      <c r="W19" s="11">
        <v>257.95600000000047</v>
      </c>
      <c r="X19" s="11">
        <v>259.12500000000011</v>
      </c>
      <c r="Y19" s="11">
        <v>259.38899999999938</v>
      </c>
      <c r="Z19" s="11">
        <v>259.37200000000013</v>
      </c>
      <c r="AA19" s="11">
        <v>259.71100000000013</v>
      </c>
      <c r="AB19" s="11">
        <v>260.1479999999998</v>
      </c>
      <c r="AC19" s="11">
        <v>260.37599999999952</v>
      </c>
      <c r="AD19" s="11">
        <v>260.55799999999954</v>
      </c>
      <c r="AE19" s="11">
        <v>260.71699999999998</v>
      </c>
      <c r="AF19" s="11">
        <v>260.87300000000033</v>
      </c>
      <c r="AG19" s="11">
        <v>261.08700000000033</v>
      </c>
      <c r="AH19" s="11">
        <v>261.33299999999986</v>
      </c>
      <c r="AI19" s="11">
        <v>261.58499999999958</v>
      </c>
      <c r="AJ19" s="11">
        <v>261.92099999999942</v>
      </c>
      <c r="AK19" s="172">
        <v>262.23900000000043</v>
      </c>
      <c r="AL19" s="11">
        <v>262.56099999999935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76.989999999999895</v>
      </c>
      <c r="N20" s="11">
        <v>80.275999999999939</v>
      </c>
      <c r="O20" s="11">
        <v>87.578000000000202</v>
      </c>
      <c r="P20" s="11">
        <v>77.87</v>
      </c>
      <c r="Q20" s="11">
        <v>82.315999999999832</v>
      </c>
      <c r="R20" s="11">
        <v>103.97599999999996</v>
      </c>
      <c r="S20" s="11">
        <v>102.69200000000028</v>
      </c>
      <c r="T20" s="11">
        <v>96.774000000000044</v>
      </c>
      <c r="U20" s="11">
        <v>101.48799999999989</v>
      </c>
      <c r="V20" s="11">
        <v>112.95499999999986</v>
      </c>
      <c r="W20" s="11">
        <v>109.07199999999979</v>
      </c>
      <c r="X20" s="11">
        <v>115.98100000000015</v>
      </c>
      <c r="Y20" s="11">
        <v>116.298</v>
      </c>
      <c r="Z20" s="11">
        <v>117.26400000000001</v>
      </c>
      <c r="AA20" s="11">
        <v>118.35299999999955</v>
      </c>
      <c r="AB20" s="11">
        <v>119.09599999999988</v>
      </c>
      <c r="AC20" s="11">
        <v>119.71199999999989</v>
      </c>
      <c r="AD20" s="11">
        <v>120.31100000000002</v>
      </c>
      <c r="AE20" s="11">
        <v>120.89300000000006</v>
      </c>
      <c r="AF20" s="11">
        <v>121.47900000000008</v>
      </c>
      <c r="AG20" s="11">
        <v>122.10299999999994</v>
      </c>
      <c r="AH20" s="11">
        <v>122.69399999999983</v>
      </c>
      <c r="AI20" s="11">
        <v>123.28499999999995</v>
      </c>
      <c r="AJ20" s="11">
        <v>123.87100000000004</v>
      </c>
      <c r="AK20" s="172">
        <v>124.45399999999974</v>
      </c>
      <c r="AL20" s="11">
        <v>125.04300000000006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82.540999999999897</v>
      </c>
      <c r="N21" s="11">
        <v>82.658000000000072</v>
      </c>
      <c r="O21" s="11">
        <v>83.322000000000017</v>
      </c>
      <c r="P21" s="11">
        <v>81.522000000000034</v>
      </c>
      <c r="Q21" s="11">
        <v>94.392000000000067</v>
      </c>
      <c r="R21" s="11">
        <v>93.036999999999935</v>
      </c>
      <c r="S21" s="11">
        <v>93.865000000000052</v>
      </c>
      <c r="T21" s="11">
        <v>104.45699999999994</v>
      </c>
      <c r="U21" s="11">
        <v>95.210999999999984</v>
      </c>
      <c r="V21" s="11">
        <v>100.72400000000007</v>
      </c>
      <c r="W21" s="11">
        <v>104.32099999999996</v>
      </c>
      <c r="X21" s="11">
        <v>99.780000000000072</v>
      </c>
      <c r="Y21" s="11">
        <v>104.34599999999993</v>
      </c>
      <c r="Z21" s="11">
        <v>106.57699999999998</v>
      </c>
      <c r="AA21" s="11">
        <v>108.48200000000017</v>
      </c>
      <c r="AB21" s="11">
        <v>111.13400000000019</v>
      </c>
      <c r="AC21" s="11">
        <v>113.46499999999992</v>
      </c>
      <c r="AD21" s="11">
        <v>115.59800000000018</v>
      </c>
      <c r="AE21" s="11">
        <v>117.60300000000001</v>
      </c>
      <c r="AF21" s="11">
        <v>119.51600000000023</v>
      </c>
      <c r="AG21" s="11">
        <v>121.39399999999982</v>
      </c>
      <c r="AH21" s="11">
        <v>123.2170000000002</v>
      </c>
      <c r="AI21" s="11">
        <v>124.97400000000005</v>
      </c>
      <c r="AJ21" s="11">
        <v>126.64399999999982</v>
      </c>
      <c r="AK21" s="172">
        <v>128.22400000000036</v>
      </c>
      <c r="AL21" s="11">
        <v>129.73500000000007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395.37799999999999</v>
      </c>
      <c r="N23" s="11">
        <f t="shared" ref="N23:AL23" si="19">SUM(N24:N31)</f>
        <v>422.22800000000029</v>
      </c>
      <c r="O23" s="11">
        <f t="shared" si="19"/>
        <v>425.08200000000016</v>
      </c>
      <c r="P23" s="11">
        <f t="shared" si="19"/>
        <v>437.58900000000011</v>
      </c>
      <c r="Q23" s="11">
        <f t="shared" si="19"/>
        <v>463.07499999999993</v>
      </c>
      <c r="R23" s="11">
        <f t="shared" si="19"/>
        <v>485.72099999999995</v>
      </c>
      <c r="S23" s="11">
        <f t="shared" si="19"/>
        <v>490.45800000000008</v>
      </c>
      <c r="T23" s="11">
        <f t="shared" si="19"/>
        <v>501.00499999999977</v>
      </c>
      <c r="U23" s="11">
        <f t="shared" si="19"/>
        <v>535.75100000000009</v>
      </c>
      <c r="V23" s="11">
        <f t="shared" si="19"/>
        <v>523.39800000000002</v>
      </c>
      <c r="W23" s="11">
        <f t="shared" si="19"/>
        <v>514.38599999999985</v>
      </c>
      <c r="X23" s="11">
        <f t="shared" si="19"/>
        <v>518.7279999999995</v>
      </c>
      <c r="Y23" s="11">
        <f t="shared" si="19"/>
        <v>519.35899999999936</v>
      </c>
      <c r="Z23" s="11">
        <f t="shared" si="19"/>
        <v>521.87800000000061</v>
      </c>
      <c r="AA23" s="11">
        <f t="shared" si="19"/>
        <v>524.80100000000027</v>
      </c>
      <c r="AB23" s="11">
        <f t="shared" si="19"/>
        <v>526.99500000000023</v>
      </c>
      <c r="AC23" s="11">
        <f t="shared" si="19"/>
        <v>529.3289999999995</v>
      </c>
      <c r="AD23" s="11">
        <f t="shared" si="19"/>
        <v>531.64200000000028</v>
      </c>
      <c r="AE23" s="11">
        <f t="shared" si="19"/>
        <v>533.93899999999996</v>
      </c>
      <c r="AF23" s="11">
        <f t="shared" si="19"/>
        <v>536.27100000000041</v>
      </c>
      <c r="AG23" s="11">
        <f t="shared" si="19"/>
        <v>538.75699999999995</v>
      </c>
      <c r="AH23" s="11">
        <f t="shared" si="19"/>
        <v>541.17400000000021</v>
      </c>
      <c r="AI23" s="11">
        <f t="shared" si="19"/>
        <v>543.60699999999952</v>
      </c>
      <c r="AJ23" s="11">
        <f t="shared" si="19"/>
        <v>546.02400000000068</v>
      </c>
      <c r="AK23" s="11">
        <f t="shared" si="19"/>
        <v>548.41899999999941</v>
      </c>
      <c r="AL23" s="11">
        <f t="shared" si="19"/>
        <v>550.80000000000018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9.4479999999999986</v>
      </c>
      <c r="N24" s="11">
        <v>5.6779999999999973</v>
      </c>
      <c r="O24" s="11">
        <v>5.5199999999999907</v>
      </c>
      <c r="P24" s="11">
        <v>6.2300000000000022</v>
      </c>
      <c r="Q24" s="11">
        <v>9.4320000000000004</v>
      </c>
      <c r="R24" s="11">
        <v>7.0360000000000023</v>
      </c>
      <c r="S24" s="11">
        <v>5.9149999999999983</v>
      </c>
      <c r="T24" s="11">
        <v>7.8079999999999909</v>
      </c>
      <c r="U24" s="11">
        <v>5.9210000000000029</v>
      </c>
      <c r="V24" s="11">
        <v>8.1349999999999962</v>
      </c>
      <c r="W24" s="11">
        <v>9.4220000000000095</v>
      </c>
      <c r="X24" s="11">
        <v>9.3279999999999959</v>
      </c>
      <c r="Y24" s="11">
        <v>9.30099999999997</v>
      </c>
      <c r="Z24" s="11">
        <v>9.2680000000000096</v>
      </c>
      <c r="AA24" s="11">
        <v>9.251000000000003</v>
      </c>
      <c r="AB24" s="11">
        <v>9.2770000000000046</v>
      </c>
      <c r="AC24" s="11">
        <v>9.2909999999999862</v>
      </c>
      <c r="AD24" s="11">
        <v>9.3050000000000033</v>
      </c>
      <c r="AE24" s="11">
        <v>9.3189999999999937</v>
      </c>
      <c r="AF24" s="11">
        <v>9.332999999999986</v>
      </c>
      <c r="AG24" s="11">
        <v>9.3449999999999953</v>
      </c>
      <c r="AH24" s="11">
        <v>9.3570000000000153</v>
      </c>
      <c r="AI24" s="11">
        <v>9.3690000000000317</v>
      </c>
      <c r="AJ24" s="11">
        <v>9.3819999999999943</v>
      </c>
      <c r="AK24" s="172">
        <v>9.3940000000000161</v>
      </c>
      <c r="AL24" s="11">
        <v>9.4059999999999917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37.207000000000086</v>
      </c>
      <c r="N25" s="11">
        <v>35.601000000000035</v>
      </c>
      <c r="O25" s="11">
        <v>32.899000000000058</v>
      </c>
      <c r="P25" s="11">
        <v>35.172999999999959</v>
      </c>
      <c r="Q25" s="11">
        <v>34.887000000000015</v>
      </c>
      <c r="R25" s="11">
        <v>37.646999999999935</v>
      </c>
      <c r="S25" s="11">
        <v>40.574999999999932</v>
      </c>
      <c r="T25" s="11">
        <v>39.409000000000013</v>
      </c>
      <c r="U25" s="11">
        <v>41.546000000000205</v>
      </c>
      <c r="V25" s="11">
        <v>38.947999999999986</v>
      </c>
      <c r="W25" s="11">
        <v>43.047999999999973</v>
      </c>
      <c r="X25" s="11">
        <v>43.970000000000034</v>
      </c>
      <c r="Y25" s="11">
        <v>44.218999999999944</v>
      </c>
      <c r="Z25" s="11">
        <v>44.845000000000056</v>
      </c>
      <c r="AA25" s="11">
        <v>45.308000000000185</v>
      </c>
      <c r="AB25" s="11">
        <v>45.668999999999876</v>
      </c>
      <c r="AC25" s="11">
        <v>45.992999999999867</v>
      </c>
      <c r="AD25" s="11">
        <v>46.255999999999979</v>
      </c>
      <c r="AE25" s="11">
        <v>46.496000000000038</v>
      </c>
      <c r="AF25" s="11">
        <v>46.732000000000077</v>
      </c>
      <c r="AG25" s="11">
        <v>46.985999999999834</v>
      </c>
      <c r="AH25" s="11">
        <v>47.23100000000008</v>
      </c>
      <c r="AI25" s="11">
        <v>47.465999999999852</v>
      </c>
      <c r="AJ25" s="11">
        <v>47.683000000000035</v>
      </c>
      <c r="AK25" s="172">
        <v>47.880000000000088</v>
      </c>
      <c r="AL25" s="11">
        <v>48.059000000000019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56.608000000000104</v>
      </c>
      <c r="N26" s="11">
        <v>54.802000000000085</v>
      </c>
      <c r="O26" s="11">
        <v>49.592000000000034</v>
      </c>
      <c r="P26" s="11">
        <v>54.521999999999984</v>
      </c>
      <c r="Q26" s="11">
        <v>48.30499999999995</v>
      </c>
      <c r="R26" s="11">
        <v>49.228000000000122</v>
      </c>
      <c r="S26" s="11">
        <v>46.174000000000063</v>
      </c>
      <c r="T26" s="11">
        <v>48.950000000000017</v>
      </c>
      <c r="U26" s="11">
        <v>49.584000000000117</v>
      </c>
      <c r="V26" s="11">
        <v>51.731000000000044</v>
      </c>
      <c r="W26" s="11">
        <v>52.370999999999995</v>
      </c>
      <c r="X26" s="11">
        <v>53.254999999999995</v>
      </c>
      <c r="Y26" s="11">
        <v>53.077999999999861</v>
      </c>
      <c r="Z26" s="11">
        <v>52.866000000000078</v>
      </c>
      <c r="AA26" s="11">
        <v>52.566000000000017</v>
      </c>
      <c r="AB26" s="11">
        <v>52.349000000000004</v>
      </c>
      <c r="AC26" s="11">
        <v>52.185999999999964</v>
      </c>
      <c r="AD26" s="11">
        <v>52.015999999999941</v>
      </c>
      <c r="AE26" s="11">
        <v>51.84300000000011</v>
      </c>
      <c r="AF26" s="11">
        <v>51.666999999999938</v>
      </c>
      <c r="AG26" s="11">
        <v>51.497999999999927</v>
      </c>
      <c r="AH26" s="11">
        <v>51.29800000000003</v>
      </c>
      <c r="AI26" s="11">
        <v>51.098999999999961</v>
      </c>
      <c r="AJ26" s="11">
        <v>50.898999999999944</v>
      </c>
      <c r="AK26" s="172">
        <v>50.699000000000019</v>
      </c>
      <c r="AL26" s="11">
        <v>50.501000000000069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17.624000000000013</v>
      </c>
      <c r="N27" s="11">
        <v>19.346000000000007</v>
      </c>
      <c r="O27" s="11">
        <v>22.078000000000014</v>
      </c>
      <c r="P27" s="11">
        <v>23.512</v>
      </c>
      <c r="Q27" s="11">
        <v>26.595999999999979</v>
      </c>
      <c r="R27" s="11">
        <v>26.242999999999988</v>
      </c>
      <c r="S27" s="11">
        <v>28.531000000000002</v>
      </c>
      <c r="T27" s="11">
        <v>30.475000000000019</v>
      </c>
      <c r="U27" s="11">
        <v>29.810000000000006</v>
      </c>
      <c r="V27" s="11">
        <v>30.836000000000041</v>
      </c>
      <c r="W27" s="11">
        <v>31.048999999999943</v>
      </c>
      <c r="X27" s="11">
        <v>30.968999999999973</v>
      </c>
      <c r="Y27" s="11">
        <v>30.811000000000039</v>
      </c>
      <c r="Z27" s="11">
        <v>30.836999999999939</v>
      </c>
      <c r="AA27" s="11">
        <v>31.073000000000075</v>
      </c>
      <c r="AB27" s="11">
        <v>31.31299999999997</v>
      </c>
      <c r="AC27" s="11">
        <v>31.623000000000047</v>
      </c>
      <c r="AD27" s="11">
        <v>31.968</v>
      </c>
      <c r="AE27" s="11">
        <v>32.331999999999951</v>
      </c>
      <c r="AF27" s="11">
        <v>32.704999999999984</v>
      </c>
      <c r="AG27" s="11">
        <v>33.081999999999958</v>
      </c>
      <c r="AH27" s="11">
        <v>33.462000000000018</v>
      </c>
      <c r="AI27" s="11">
        <v>33.842999999999989</v>
      </c>
      <c r="AJ27" s="11">
        <v>34.221000000000053</v>
      </c>
      <c r="AK27" s="172">
        <v>34.595999999999968</v>
      </c>
      <c r="AL27" s="11">
        <v>34.966000000000022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83.159000000000063</v>
      </c>
      <c r="N28" s="11">
        <v>103.75599999999996</v>
      </c>
      <c r="O28" s="11">
        <v>98.768999999999764</v>
      </c>
      <c r="P28" s="11">
        <v>107.62500000000007</v>
      </c>
      <c r="Q28" s="11">
        <v>124.3129999999996</v>
      </c>
      <c r="R28" s="11">
        <v>133.90299999999982</v>
      </c>
      <c r="S28" s="11">
        <v>123.61500000000019</v>
      </c>
      <c r="T28" s="11">
        <v>128.63499999999974</v>
      </c>
      <c r="U28" s="11">
        <v>142.79000000000016</v>
      </c>
      <c r="V28" s="11">
        <v>136.59499999999986</v>
      </c>
      <c r="W28" s="11">
        <v>137.3399999999998</v>
      </c>
      <c r="X28" s="11">
        <v>138.84399999999985</v>
      </c>
      <c r="Y28" s="11">
        <v>139.46700000000021</v>
      </c>
      <c r="Z28" s="11">
        <v>140.32899999999998</v>
      </c>
      <c r="AA28" s="11">
        <v>141.25199999999987</v>
      </c>
      <c r="AB28" s="11">
        <v>141.9820000000002</v>
      </c>
      <c r="AC28" s="11">
        <v>142.6419999999998</v>
      </c>
      <c r="AD28" s="11">
        <v>143.3369999999999</v>
      </c>
      <c r="AE28" s="11">
        <v>144.06099999999981</v>
      </c>
      <c r="AF28" s="11">
        <v>144.82000000000028</v>
      </c>
      <c r="AG28" s="11">
        <v>145.63599999999994</v>
      </c>
      <c r="AH28" s="11">
        <v>146.4310000000001</v>
      </c>
      <c r="AI28" s="11">
        <v>147.22899999999987</v>
      </c>
      <c r="AJ28" s="11">
        <v>148.02600000000038</v>
      </c>
      <c r="AK28" s="172">
        <v>148.82099999999943</v>
      </c>
      <c r="AL28" s="11">
        <v>149.61500000000049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117.95699999999981</v>
      </c>
      <c r="N29" s="11">
        <v>129.88600000000025</v>
      </c>
      <c r="O29" s="11">
        <v>142.26500000000027</v>
      </c>
      <c r="P29" s="11">
        <v>131.85499999999999</v>
      </c>
      <c r="Q29" s="11">
        <v>139.03900000000033</v>
      </c>
      <c r="R29" s="11">
        <v>139.92999999999998</v>
      </c>
      <c r="S29" s="11">
        <v>153.17999999999981</v>
      </c>
      <c r="T29" s="11">
        <v>153.43499999999983</v>
      </c>
      <c r="U29" s="11">
        <v>176.20099999999971</v>
      </c>
      <c r="V29" s="11">
        <v>167.68100000000015</v>
      </c>
      <c r="W29" s="11">
        <v>155.19200000000021</v>
      </c>
      <c r="X29" s="11">
        <v>157.72499999999971</v>
      </c>
      <c r="Y29" s="11">
        <v>160.65599999999944</v>
      </c>
      <c r="Z29" s="11">
        <v>162.53600000000046</v>
      </c>
      <c r="AA29" s="11">
        <v>163.72099999999998</v>
      </c>
      <c r="AB29" s="11">
        <v>164.61600000000016</v>
      </c>
      <c r="AC29" s="11">
        <v>165.63399999999976</v>
      </c>
      <c r="AD29" s="11">
        <v>166.63400000000036</v>
      </c>
      <c r="AE29" s="11">
        <v>167.62199999999996</v>
      </c>
      <c r="AF29" s="11">
        <v>168.60800000000006</v>
      </c>
      <c r="AG29" s="11">
        <v>169.62400000000019</v>
      </c>
      <c r="AH29" s="11">
        <v>170.59699999999992</v>
      </c>
      <c r="AI29" s="11">
        <v>171.56899999999979</v>
      </c>
      <c r="AJ29" s="11">
        <v>172.54000000000019</v>
      </c>
      <c r="AK29" s="172">
        <v>173.50999999999982</v>
      </c>
      <c r="AL29" s="11">
        <v>174.48199999999969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34.913999999999952</v>
      </c>
      <c r="N30" s="11">
        <v>30.278000000000045</v>
      </c>
      <c r="O30" s="11">
        <v>34.463000000000029</v>
      </c>
      <c r="P30" s="11">
        <v>35.469000000000008</v>
      </c>
      <c r="Q30" s="11">
        <v>37.335999999999999</v>
      </c>
      <c r="R30" s="11">
        <v>41.442000000000021</v>
      </c>
      <c r="S30" s="11">
        <v>36.308000000000071</v>
      </c>
      <c r="T30" s="11">
        <v>35.693000000000069</v>
      </c>
      <c r="U30" s="11">
        <v>31.73400000000002</v>
      </c>
      <c r="V30" s="11">
        <v>41.585999999999949</v>
      </c>
      <c r="W30" s="11">
        <v>40.289999999999935</v>
      </c>
      <c r="X30" s="11">
        <v>39.612999999999964</v>
      </c>
      <c r="Y30" s="11">
        <v>37.246999999999922</v>
      </c>
      <c r="Z30" s="11">
        <v>36.588000000000058</v>
      </c>
      <c r="AA30" s="11">
        <v>36.952999999999989</v>
      </c>
      <c r="AB30" s="11">
        <v>37.156000000000084</v>
      </c>
      <c r="AC30" s="11">
        <v>37.390000000000015</v>
      </c>
      <c r="AD30" s="11">
        <v>37.613000000000063</v>
      </c>
      <c r="AE30" s="11">
        <v>37.797000000000075</v>
      </c>
      <c r="AF30" s="11">
        <v>37.963000000000044</v>
      </c>
      <c r="AG30" s="11">
        <v>38.144999999999989</v>
      </c>
      <c r="AH30" s="11">
        <v>38.344000000000037</v>
      </c>
      <c r="AI30" s="11">
        <v>38.553000000000004</v>
      </c>
      <c r="AJ30" s="11">
        <v>38.762000000000015</v>
      </c>
      <c r="AK30" s="172">
        <v>38.966000000000086</v>
      </c>
      <c r="AL30" s="11">
        <v>39.164999999999971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38.460999999999956</v>
      </c>
      <c r="N31" s="11">
        <v>42.880999999999986</v>
      </c>
      <c r="O31" s="11">
        <v>39.495999999999988</v>
      </c>
      <c r="P31" s="11">
        <v>43.203000000000067</v>
      </c>
      <c r="Q31" s="11">
        <v>43.167000000000051</v>
      </c>
      <c r="R31" s="11">
        <v>50.29200000000008</v>
      </c>
      <c r="S31" s="11">
        <v>56.160000000000046</v>
      </c>
      <c r="T31" s="11">
        <v>56.600000000000009</v>
      </c>
      <c r="U31" s="11">
        <v>58.164999999999885</v>
      </c>
      <c r="V31" s="11">
        <v>47.886000000000067</v>
      </c>
      <c r="W31" s="11">
        <v>45.674000000000014</v>
      </c>
      <c r="X31" s="11">
        <v>45.024000000000022</v>
      </c>
      <c r="Y31" s="11">
        <v>44.580000000000013</v>
      </c>
      <c r="Z31" s="11">
        <v>44.60899999999998</v>
      </c>
      <c r="AA31" s="11">
        <v>44.677000000000113</v>
      </c>
      <c r="AB31" s="11">
        <v>44.633000000000024</v>
      </c>
      <c r="AC31" s="11">
        <v>44.570000000000086</v>
      </c>
      <c r="AD31" s="11">
        <v>44.513000000000034</v>
      </c>
      <c r="AE31" s="11">
        <v>44.468999999999994</v>
      </c>
      <c r="AF31" s="11">
        <v>44.442999999999984</v>
      </c>
      <c r="AG31" s="11">
        <v>44.441000000000066</v>
      </c>
      <c r="AH31" s="11">
        <v>44.454000000000036</v>
      </c>
      <c r="AI31" s="11">
        <v>44.479000000000006</v>
      </c>
      <c r="AJ31" s="11">
        <v>44.511000000000074</v>
      </c>
      <c r="AK31" s="172">
        <v>44.553000000000019</v>
      </c>
      <c r="AL31" s="11">
        <v>44.605999999999966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421.3810000000006</v>
      </c>
      <c r="N33" s="11">
        <f t="shared" ref="N33:AK33" si="20">SUM(N34:N36)</f>
        <v>430.83400000000017</v>
      </c>
      <c r="O33" s="11">
        <f t="shared" si="20"/>
        <v>426.51000000000056</v>
      </c>
      <c r="P33" s="11">
        <f t="shared" si="20"/>
        <v>432.91800000000012</v>
      </c>
      <c r="Q33" s="11">
        <f t="shared" si="20"/>
        <v>438.31899999999973</v>
      </c>
      <c r="R33" s="11">
        <f t="shared" si="20"/>
        <v>417.07400000000064</v>
      </c>
      <c r="S33" s="11">
        <f t="shared" si="20"/>
        <v>445.75400000000025</v>
      </c>
      <c r="T33" s="11">
        <f t="shared" si="20"/>
        <v>456.29700000000025</v>
      </c>
      <c r="U33" s="11">
        <f t="shared" si="20"/>
        <v>443.48100000000028</v>
      </c>
      <c r="V33" s="11">
        <f t="shared" si="20"/>
        <v>444.25599999999986</v>
      </c>
      <c r="W33" s="11">
        <f t="shared" si="20"/>
        <v>442.892</v>
      </c>
      <c r="X33" s="11">
        <f t="shared" si="20"/>
        <v>445.42099999999959</v>
      </c>
      <c r="Y33" s="11">
        <f t="shared" si="20"/>
        <v>449.41000000000014</v>
      </c>
      <c r="Z33" s="11">
        <f t="shared" si="20"/>
        <v>453.07700000000011</v>
      </c>
      <c r="AA33" s="11">
        <f t="shared" si="20"/>
        <v>457.48099999999965</v>
      </c>
      <c r="AB33" s="11">
        <f t="shared" si="20"/>
        <v>460.94400000000002</v>
      </c>
      <c r="AC33" s="11">
        <f t="shared" si="20"/>
        <v>463.58800000000014</v>
      </c>
      <c r="AD33" s="11">
        <f t="shared" si="20"/>
        <v>466.15300000000002</v>
      </c>
      <c r="AE33" s="11">
        <f t="shared" si="20"/>
        <v>468.70200000000034</v>
      </c>
      <c r="AF33" s="11">
        <f t="shared" si="20"/>
        <v>471.29</v>
      </c>
      <c r="AG33" s="11">
        <f t="shared" si="20"/>
        <v>474.01600000000019</v>
      </c>
      <c r="AH33" s="11">
        <f t="shared" si="20"/>
        <v>476.76</v>
      </c>
      <c r="AI33" s="11">
        <f t="shared" si="20"/>
        <v>479.51300000000015</v>
      </c>
      <c r="AJ33" s="11">
        <f t="shared" si="20"/>
        <v>482.27300000000025</v>
      </c>
      <c r="AK33" s="11">
        <f t="shared" si="20"/>
        <v>485.03899999999987</v>
      </c>
      <c r="AL33" s="11">
        <f>SUM(AL34:AL36)</f>
        <v>487.83099999999956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65.932999999999879</v>
      </c>
      <c r="N34" s="11">
        <v>72.672000000000097</v>
      </c>
      <c r="O34" s="11">
        <v>71.514000000000166</v>
      </c>
      <c r="P34" s="11">
        <v>72.361999999999924</v>
      </c>
      <c r="Q34" s="11">
        <v>69.401999999999902</v>
      </c>
      <c r="R34" s="11">
        <v>64.665999999999954</v>
      </c>
      <c r="S34" s="11">
        <v>63.011000000000074</v>
      </c>
      <c r="T34" s="11">
        <v>64.57399999999997</v>
      </c>
      <c r="U34" s="11">
        <v>64.690999999999903</v>
      </c>
      <c r="V34" s="11">
        <v>64.274000000000029</v>
      </c>
      <c r="W34" s="11">
        <v>63.668000000000013</v>
      </c>
      <c r="X34" s="11">
        <v>61.977999999999938</v>
      </c>
      <c r="Y34" s="11">
        <v>62.640000000000072</v>
      </c>
      <c r="Z34" s="11">
        <v>63.074999999999882</v>
      </c>
      <c r="AA34" s="11">
        <v>63.612999999999985</v>
      </c>
      <c r="AB34" s="11">
        <v>63.933999999999862</v>
      </c>
      <c r="AC34" s="11">
        <v>64.183999999999955</v>
      </c>
      <c r="AD34" s="11">
        <v>64.443000000000282</v>
      </c>
      <c r="AE34" s="11">
        <v>64.70299999999996</v>
      </c>
      <c r="AF34" s="11">
        <v>64.963999999999984</v>
      </c>
      <c r="AG34" s="11">
        <v>65.225999999999985</v>
      </c>
      <c r="AH34" s="11">
        <v>65.50100000000009</v>
      </c>
      <c r="AI34" s="11">
        <v>65.778999999999954</v>
      </c>
      <c r="AJ34" s="11">
        <v>66.055000000000319</v>
      </c>
      <c r="AK34" s="172">
        <v>66.327999999999804</v>
      </c>
      <c r="AL34" s="11">
        <v>66.600999999999942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164.80700000000007</v>
      </c>
      <c r="N35" s="11">
        <v>157.98300000000023</v>
      </c>
      <c r="O35" s="11">
        <v>150.17300000000009</v>
      </c>
      <c r="P35" s="11">
        <v>157.24100000000016</v>
      </c>
      <c r="Q35" s="11">
        <v>156.81699999999989</v>
      </c>
      <c r="R35" s="11">
        <v>161.57300000000006</v>
      </c>
      <c r="S35" s="11">
        <v>164.8390000000002</v>
      </c>
      <c r="T35" s="11">
        <v>166.10200000000029</v>
      </c>
      <c r="U35" s="11">
        <v>160.15299999999988</v>
      </c>
      <c r="V35" s="11">
        <v>155.39700000000013</v>
      </c>
      <c r="W35" s="11">
        <v>157.85099999999989</v>
      </c>
      <c r="X35" s="11">
        <v>158.46699999999976</v>
      </c>
      <c r="Y35" s="11">
        <v>159.16100000000017</v>
      </c>
      <c r="Z35" s="11">
        <v>160.15900000000016</v>
      </c>
      <c r="AA35" s="11">
        <v>161.30699999999979</v>
      </c>
      <c r="AB35" s="11">
        <v>162.50199999999992</v>
      </c>
      <c r="AC35" s="11">
        <v>163.40600000000006</v>
      </c>
      <c r="AD35" s="11">
        <v>164.34999999999991</v>
      </c>
      <c r="AE35" s="11">
        <v>165.32699999999994</v>
      </c>
      <c r="AF35" s="11">
        <v>166.35899999999995</v>
      </c>
      <c r="AG35" s="11">
        <v>167.54900000000023</v>
      </c>
      <c r="AH35" s="11">
        <v>168.75599999999994</v>
      </c>
      <c r="AI35" s="11">
        <v>169.9790000000001</v>
      </c>
      <c r="AJ35" s="11">
        <v>171.208</v>
      </c>
      <c r="AK35" s="172">
        <v>172.43900000000011</v>
      </c>
      <c r="AL35" s="11">
        <v>173.67999999999972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190.64100000000064</v>
      </c>
      <c r="N36" s="11">
        <v>200.17899999999989</v>
      </c>
      <c r="O36" s="11">
        <v>204.82300000000032</v>
      </c>
      <c r="P36" s="11">
        <v>203.31500000000008</v>
      </c>
      <c r="Q36" s="11">
        <v>212.09999999999997</v>
      </c>
      <c r="R36" s="11">
        <v>190.8350000000006</v>
      </c>
      <c r="S36" s="11">
        <v>217.90399999999994</v>
      </c>
      <c r="T36" s="11">
        <v>225.62100000000001</v>
      </c>
      <c r="U36" s="11">
        <v>218.63700000000051</v>
      </c>
      <c r="V36" s="11">
        <v>224.5849999999997</v>
      </c>
      <c r="W36" s="11">
        <v>221.3730000000001</v>
      </c>
      <c r="X36" s="11">
        <v>224.97599999999986</v>
      </c>
      <c r="Y36" s="11">
        <v>227.6089999999999</v>
      </c>
      <c r="Z36" s="11">
        <v>229.84300000000007</v>
      </c>
      <c r="AA36" s="11">
        <v>232.56099999999986</v>
      </c>
      <c r="AB36" s="11">
        <v>234.50800000000024</v>
      </c>
      <c r="AC36" s="11">
        <v>235.9980000000001</v>
      </c>
      <c r="AD36" s="11">
        <v>237.35999999999984</v>
      </c>
      <c r="AE36" s="11">
        <v>238.67200000000039</v>
      </c>
      <c r="AF36" s="11">
        <v>239.9670000000001</v>
      </c>
      <c r="AG36" s="11">
        <v>241.24099999999996</v>
      </c>
      <c r="AH36" s="11">
        <v>242.50299999999996</v>
      </c>
      <c r="AI36" s="11">
        <v>243.75500000000011</v>
      </c>
      <c r="AJ36" s="11">
        <v>245.00999999999991</v>
      </c>
      <c r="AK36" s="172">
        <v>246.27199999999999</v>
      </c>
      <c r="AL36" s="11">
        <v>247.54999999999993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1523.1379999999997</v>
      </c>
      <c r="N38" s="11">
        <f t="shared" ref="N38:AL38" si="21">SUM(N5,N11,N16,N18,N23,N33)</f>
        <v>1549.4119999999998</v>
      </c>
      <c r="O38" s="11">
        <f t="shared" si="21"/>
        <v>1570.7790000000014</v>
      </c>
      <c r="P38" s="11">
        <f t="shared" si="21"/>
        <v>1584.0430000000006</v>
      </c>
      <c r="Q38" s="11">
        <f t="shared" si="21"/>
        <v>1654.2610000000006</v>
      </c>
      <c r="R38" s="11">
        <f t="shared" si="21"/>
        <v>1681.7959999999998</v>
      </c>
      <c r="S38" s="11">
        <f t="shared" si="21"/>
        <v>1694.9949999999999</v>
      </c>
      <c r="T38" s="11">
        <f t="shared" si="21"/>
        <v>1732.1239999999998</v>
      </c>
      <c r="U38" s="11">
        <f t="shared" si="21"/>
        <v>1764.502</v>
      </c>
      <c r="V38" s="11">
        <f t="shared" si="21"/>
        <v>1779.3149999999991</v>
      </c>
      <c r="W38" s="11">
        <f t="shared" si="21"/>
        <v>1738.9649999999995</v>
      </c>
      <c r="X38" s="11">
        <f t="shared" si="21"/>
        <v>1749.6079999999995</v>
      </c>
      <c r="Y38" s="11">
        <f t="shared" si="21"/>
        <v>1758.743999999999</v>
      </c>
      <c r="Z38" s="11">
        <f t="shared" si="21"/>
        <v>1768.4940000000006</v>
      </c>
      <c r="AA38" s="11">
        <f t="shared" si="21"/>
        <v>1779.6419999999998</v>
      </c>
      <c r="AB38" s="11">
        <f t="shared" si="21"/>
        <v>1788.1640000000002</v>
      </c>
      <c r="AC38" s="11">
        <f t="shared" si="21"/>
        <v>1795.3189999999991</v>
      </c>
      <c r="AD38" s="11">
        <f t="shared" si="21"/>
        <v>1801.7609999999997</v>
      </c>
      <c r="AE38" s="11">
        <f t="shared" si="21"/>
        <v>1808.1070000000004</v>
      </c>
      <c r="AF38" s="11">
        <f t="shared" si="21"/>
        <v>1814.419000000001</v>
      </c>
      <c r="AG38" s="11">
        <f t="shared" si="21"/>
        <v>1821.4369999999999</v>
      </c>
      <c r="AH38" s="11">
        <f t="shared" si="21"/>
        <v>1828.2339999999999</v>
      </c>
      <c r="AI38" s="11">
        <f t="shared" si="21"/>
        <v>1835.046</v>
      </c>
      <c r="AJ38" s="11">
        <f t="shared" si="21"/>
        <v>1841.8869999999993</v>
      </c>
      <c r="AK38" s="11">
        <f t="shared" si="21"/>
        <v>1848.6449999999995</v>
      </c>
      <c r="AL38" s="11">
        <f t="shared" si="21"/>
        <v>1855.4149999999986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West Midlands and Warwickshire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West Midlands and Warwickshire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West Midlands and Warwickshire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West Midlands and Warwickshire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West Midlands and Warwickshire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West Midlands and Warwickshire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West Midlands and Warwickshire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24.799321677540004</v>
      </c>
      <c r="N231" s="40">
        <f>'Ind T1'!D25</f>
        <v>25.468712711296671</v>
      </c>
      <c r="O231" s="40">
        <f>'Ind T1'!F25</f>
        <v>26.292285014403781</v>
      </c>
    </row>
    <row r="232" spans="1:15" x14ac:dyDescent="0.2">
      <c r="L232" t="str">
        <f>L23</f>
        <v>Business and other services</v>
      </c>
      <c r="M232" s="40">
        <f>'Ind T1'!B24</f>
        <v>28.881089026255264</v>
      </c>
      <c r="N232" s="40">
        <f>'Ind T1'!D24</f>
        <v>29.580008798336944</v>
      </c>
      <c r="O232" s="40">
        <f>'Ind T1'!F24</f>
        <v>29.686081011525754</v>
      </c>
    </row>
    <row r="233" spans="1:15" x14ac:dyDescent="0.2">
      <c r="L233" t="str">
        <f>L18</f>
        <v>Trade, accomod. and transport</v>
      </c>
      <c r="M233" s="40">
        <f>'Ind T1'!B23</f>
        <v>27.483416538034334</v>
      </c>
      <c r="N233" s="40">
        <f>'Ind T1'!D23</f>
        <v>27.105145877001569</v>
      </c>
      <c r="O233" s="40">
        <f>'Ind T1'!F23</f>
        <v>27.882656979705345</v>
      </c>
    </row>
    <row r="234" spans="1:15" x14ac:dyDescent="0.2">
      <c r="L234" t="str">
        <f>L16</f>
        <v>Construction</v>
      </c>
      <c r="M234" s="40">
        <f>'Ind T1'!B22</f>
        <v>5.9356188265402032</v>
      </c>
      <c r="N234" s="40">
        <f>'Ind T1'!D22</f>
        <v>6.5031211093955168</v>
      </c>
      <c r="O234" s="40">
        <f>'Ind T1'!F22</f>
        <v>6.2818291325660249</v>
      </c>
    </row>
    <row r="235" spans="1:15" x14ac:dyDescent="0.2">
      <c r="L235" t="str">
        <f>L11</f>
        <v>Manufacturing</v>
      </c>
      <c r="M235" s="40">
        <f>'Ind T1'!B21</f>
        <v>10.697551902846683</v>
      </c>
      <c r="N235" s="40">
        <f>'Ind T1'!D21</f>
        <v>9.7104887102385486</v>
      </c>
      <c r="O235" s="40">
        <f>'Ind T1'!F21</f>
        <v>8.3310741801699155</v>
      </c>
    </row>
    <row r="236" spans="1:15" x14ac:dyDescent="0.2">
      <c r="L236" t="str">
        <f>L5</f>
        <v>Primary sector and utilities</v>
      </c>
      <c r="M236" s="40">
        <f>'Ind T1'!B20</f>
        <v>2.2030020287835113</v>
      </c>
      <c r="N236" s="40">
        <f>'Ind T1'!D20</f>
        <v>1.6325227937307549</v>
      </c>
      <c r="O236" s="40">
        <f>'Ind T1'!F20</f>
        <v>1.5260736816291773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West Midlands and Warwickshire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25.817999999999358</v>
      </c>
      <c r="O261" s="11">
        <f>'Ind T1'!F50</f>
        <v>44.938999999999567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28.664999999999907</v>
      </c>
      <c r="O262" s="11">
        <f>'Ind T1'!F49</f>
        <v>36.414000000000328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9.1340000000003556</v>
      </c>
      <c r="O263" s="11">
        <f>'Ind T1'!F48</f>
        <v>45.98999999999927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13.261999999999645</v>
      </c>
      <c r="O264" s="11">
        <f>'Ind T1'!F47</f>
        <v>3.4670000000001266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-11.048999999999637</v>
      </c>
      <c r="O265" s="11">
        <f>'Ind T1'!F46</f>
        <v>-14.2860000000002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-8.6609999999999303</v>
      </c>
      <c r="O266" s="11">
        <f>'Ind T1'!F45</f>
        <v>-7.4000000000033594E-2</v>
      </c>
    </row>
    <row r="268" spans="1:16" x14ac:dyDescent="0.2">
      <c r="L268" t="str">
        <f>L38</f>
        <v>All industries</v>
      </c>
      <c r="N268" s="11">
        <f>'Ind T1'!D14-'Ind T1'!B14</f>
        <v>57.168999999999642</v>
      </c>
      <c r="O268" s="11">
        <f>SUM(O261:O266)</f>
        <v>116.44999999999905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West Midlands and Warwickshire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45.898293291252088</v>
      </c>
      <c r="C9" s="249">
        <f>SUM(C26,C43,C60,C77,C94,C111,C128,C145,C162,C179,C196,C213,C230,C247,C264,C281,C298,C315,C332,C349,C366,C383)</f>
        <v>96.31237499576288</v>
      </c>
      <c r="D9" s="249">
        <f>SUM(B9:C9)</f>
        <v>142.21066828701498</v>
      </c>
      <c r="E9" s="238"/>
      <c r="F9" s="249">
        <f>SUM(F26,F43,F60,F77,F94,F111,F128,F145,F162,F179,F196,F213,F230,F247,F264,F281,F298,F315,F332,F349,F366,F383)</f>
        <v>60.262297909240495</v>
      </c>
      <c r="G9" s="249">
        <f>SUM(G26,G43,G60,G77,G94,G111,G128,G145,G162,G179,G196,G213,G230,G247,G264,G281,G298,G315,G332,G349,G366,G383)</f>
        <v>108.74656284279472</v>
      </c>
      <c r="H9" s="249">
        <f>SUM(F9:G9)</f>
        <v>169.00886075203522</v>
      </c>
      <c r="I9" s="238"/>
      <c r="J9" s="249">
        <f>SUM(J26,J43,J60,J77,J94,J111,J128,J145,J162,J179,J196,J213,J230,J247,J264,J281,J298,J315,J332,J349,J366,J383)</f>
        <v>67.469552492188939</v>
      </c>
      <c r="K9" s="249">
        <f>SUM(K26,K43,K60,K77,K94,K111,K128,K145,K162,K179,K196,K213,K230,K247,K264,K281,K298,K315,K332,K349,K366,K383)</f>
        <v>108.94667592558501</v>
      </c>
      <c r="L9" s="249">
        <f>SUM(J9:K9)</f>
        <v>176.41622841777394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145.39809162704029</v>
      </c>
      <c r="C10" s="249">
        <f t="shared" si="0"/>
        <v>161.54422819297113</v>
      </c>
      <c r="D10" s="249">
        <f t="shared" ref="D10:D17" si="1">SUM(B10:C10)</f>
        <v>306.94231982001145</v>
      </c>
      <c r="E10" s="238"/>
      <c r="F10" s="249">
        <f t="shared" ref="F10:G17" si="2">SUM(F27,F44,F61,F78,F95,F112,F129,F146,F163,F180,F197,F214,F231,F248,F265,F282,F299,F316,F333,F350,F367,F384)</f>
        <v>179.77323983191101</v>
      </c>
      <c r="G10" s="249">
        <f t="shared" si="2"/>
        <v>195.61140053866498</v>
      </c>
      <c r="H10" s="249">
        <f t="shared" ref="H10:H17" si="3">SUM(F10:G10)</f>
        <v>375.38464037057599</v>
      </c>
      <c r="I10" s="238"/>
      <c r="J10" s="249">
        <f t="shared" ref="J10:K17" si="4">SUM(J27,J44,J61,J78,J95,J112,J129,J146,J163,J180,J197,J214,J231,J248,J265,J282,J299,J316,J333,J350,J367,J384)</f>
        <v>211.48008591125387</v>
      </c>
      <c r="K10" s="249">
        <f t="shared" si="4"/>
        <v>233.14897526383098</v>
      </c>
      <c r="L10" s="249">
        <f t="shared" ref="L10:L17" si="5">SUM(J10:K10)</f>
        <v>444.62906117508487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85.744309024303305</v>
      </c>
      <c r="C11" s="249">
        <f t="shared" si="0"/>
        <v>110.05326173442859</v>
      </c>
      <c r="D11" s="249">
        <f t="shared" si="1"/>
        <v>195.79757075873189</v>
      </c>
      <c r="E11" s="238"/>
      <c r="F11" s="249">
        <f t="shared" si="2"/>
        <v>100.48703528823333</v>
      </c>
      <c r="G11" s="249">
        <f t="shared" si="2"/>
        <v>123.46475116536982</v>
      </c>
      <c r="H11" s="249">
        <f t="shared" si="3"/>
        <v>223.95178645360315</v>
      </c>
      <c r="I11" s="238"/>
      <c r="J11" s="249">
        <f t="shared" si="4"/>
        <v>138.76235170637264</v>
      </c>
      <c r="K11" s="249">
        <f t="shared" si="4"/>
        <v>121.94669368767734</v>
      </c>
      <c r="L11" s="249">
        <f t="shared" si="5"/>
        <v>260.70904539405001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153.88845840871488</v>
      </c>
      <c r="C12" s="249">
        <f t="shared" si="0"/>
        <v>58.170929329569844</v>
      </c>
      <c r="D12" s="249">
        <f t="shared" si="1"/>
        <v>212.05938773828473</v>
      </c>
      <c r="E12" s="238"/>
      <c r="F12" s="249">
        <f t="shared" si="2"/>
        <v>146.40541131318108</v>
      </c>
      <c r="G12" s="249">
        <f t="shared" si="2"/>
        <v>63.977238763220143</v>
      </c>
      <c r="H12" s="249">
        <f t="shared" si="3"/>
        <v>210.38265007640121</v>
      </c>
      <c r="I12" s="238"/>
      <c r="J12" s="249">
        <f t="shared" si="4"/>
        <v>124.80429475933185</v>
      </c>
      <c r="K12" s="249">
        <f t="shared" si="4"/>
        <v>77.679695543646261</v>
      </c>
      <c r="L12" s="249">
        <f t="shared" si="5"/>
        <v>202.4839903029781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15.465885229210402</v>
      </c>
      <c r="C13" s="249">
        <f t="shared" si="0"/>
        <v>171.53952541826672</v>
      </c>
      <c r="D13" s="249">
        <f t="shared" si="1"/>
        <v>187.00541064747713</v>
      </c>
      <c r="E13" s="238"/>
      <c r="F13" s="249">
        <f t="shared" si="2"/>
        <v>16.330069132374536</v>
      </c>
      <c r="G13" s="249">
        <f t="shared" si="2"/>
        <v>146.78985879364257</v>
      </c>
      <c r="H13" s="249">
        <f t="shared" si="3"/>
        <v>163.11992792601711</v>
      </c>
      <c r="I13" s="238"/>
      <c r="J13" s="249">
        <f t="shared" si="4"/>
        <v>18.599921129804866</v>
      </c>
      <c r="K13" s="249">
        <f t="shared" si="4"/>
        <v>131.39171474514583</v>
      </c>
      <c r="L13" s="249">
        <f t="shared" si="5"/>
        <v>149.9916358749507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142.6968247579178</v>
      </c>
      <c r="C14" s="249">
        <f t="shared" si="0"/>
        <v>25.464611916686074</v>
      </c>
      <c r="D14" s="249">
        <f t="shared" si="1"/>
        <v>168.16143667460386</v>
      </c>
      <c r="E14" s="238"/>
      <c r="F14" s="249">
        <f t="shared" si="2"/>
        <v>141.67138509240095</v>
      </c>
      <c r="G14" s="249">
        <f t="shared" si="2"/>
        <v>25.703683753157392</v>
      </c>
      <c r="H14" s="249">
        <f t="shared" si="3"/>
        <v>167.37506884555836</v>
      </c>
      <c r="I14" s="238"/>
      <c r="J14" s="249">
        <f t="shared" si="4"/>
        <v>153.09479222363694</v>
      </c>
      <c r="K14" s="249">
        <f t="shared" si="4"/>
        <v>30.355247043777432</v>
      </c>
      <c r="L14" s="249">
        <f t="shared" si="5"/>
        <v>183.45003926741438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80.646906748123357</v>
      </c>
      <c r="C15" s="249">
        <f t="shared" si="0"/>
        <v>56.436663579950334</v>
      </c>
      <c r="D15" s="249">
        <f t="shared" si="1"/>
        <v>137.08357032807368</v>
      </c>
      <c r="E15" s="238"/>
      <c r="F15" s="249">
        <f t="shared" si="2"/>
        <v>74.887431316774581</v>
      </c>
      <c r="G15" s="249">
        <f t="shared" si="2"/>
        <v>57.304952891629377</v>
      </c>
      <c r="H15" s="249">
        <f t="shared" si="3"/>
        <v>132.19238420840395</v>
      </c>
      <c r="I15" s="238"/>
      <c r="J15" s="249">
        <f t="shared" si="4"/>
        <v>73.584959525706566</v>
      </c>
      <c r="K15" s="249">
        <f t="shared" si="4"/>
        <v>62.614235199404852</v>
      </c>
      <c r="L15" s="249">
        <f t="shared" si="5"/>
        <v>136.19919472511143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16.015802918559082</v>
      </c>
      <c r="C16" s="249">
        <f t="shared" si="0"/>
        <v>123.22136607808284</v>
      </c>
      <c r="D16" s="249">
        <f t="shared" si="1"/>
        <v>139.23716899664191</v>
      </c>
      <c r="E16" s="238"/>
      <c r="F16" s="249">
        <f t="shared" si="2"/>
        <v>14.897830453304971</v>
      </c>
      <c r="G16" s="249">
        <f t="shared" si="2"/>
        <v>110.50013876324012</v>
      </c>
      <c r="H16" s="249">
        <f t="shared" si="3"/>
        <v>125.39796921654509</v>
      </c>
      <c r="I16" s="238"/>
      <c r="J16" s="249">
        <f t="shared" si="4"/>
        <v>19.127160278970102</v>
      </c>
      <c r="K16" s="249">
        <f t="shared" si="4"/>
        <v>109.00504288109317</v>
      </c>
      <c r="L16" s="249">
        <f t="shared" si="5"/>
        <v>128.13220316006328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86.811742388582545</v>
      </c>
      <c r="C17" s="249">
        <f t="shared" si="0"/>
        <v>106.48672436057801</v>
      </c>
      <c r="D17" s="249">
        <f t="shared" si="1"/>
        <v>193.29846674916055</v>
      </c>
      <c r="E17" s="238"/>
      <c r="F17" s="249">
        <f t="shared" si="2"/>
        <v>79.333771106922086</v>
      </c>
      <c r="G17" s="249">
        <f t="shared" si="2"/>
        <v>92.817941043937665</v>
      </c>
      <c r="H17" s="249">
        <f t="shared" si="3"/>
        <v>172.15171215085974</v>
      </c>
      <c r="I17" s="238"/>
      <c r="J17" s="249">
        <f t="shared" si="4"/>
        <v>75.492092159903606</v>
      </c>
      <c r="K17" s="249">
        <f t="shared" si="4"/>
        <v>97.911509522668737</v>
      </c>
      <c r="L17" s="249">
        <f t="shared" si="5"/>
        <v>173.40360168257234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772.56631439370369</v>
      </c>
      <c r="C19" s="247">
        <f t="shared" ref="C19:L19" si="6">SUM(C9:C17)</f>
        <v>909.22968560629636</v>
      </c>
      <c r="D19" s="247">
        <f t="shared" si="6"/>
        <v>1681.7960000000003</v>
      </c>
      <c r="E19" s="247"/>
      <c r="F19" s="247">
        <f t="shared" si="6"/>
        <v>814.04847144434302</v>
      </c>
      <c r="G19" s="247">
        <f t="shared" si="6"/>
        <v>924.91652855565678</v>
      </c>
      <c r="H19" s="247">
        <f t="shared" si="6"/>
        <v>1738.9650000000001</v>
      </c>
      <c r="I19" s="247"/>
      <c r="J19" s="247">
        <f t="shared" si="6"/>
        <v>882.41521018716935</v>
      </c>
      <c r="K19" s="247">
        <f t="shared" si="6"/>
        <v>972.99978981282982</v>
      </c>
      <c r="L19" s="247">
        <f t="shared" si="6"/>
        <v>1855.4149999999993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0.15327200531645649</v>
      </c>
      <c r="C26" s="302">
        <v>0.54717998261660428</v>
      </c>
      <c r="D26" s="302">
        <f>SUM(B26:C26)</f>
        <v>0.70045198793306074</v>
      </c>
      <c r="E26" s="303"/>
      <c r="F26" s="302">
        <v>0.12653957687578146</v>
      </c>
      <c r="G26" s="302">
        <v>0.2827511429610064</v>
      </c>
      <c r="H26" s="302">
        <f>SUM(F26:G26)</f>
        <v>0.40929071983678789</v>
      </c>
      <c r="I26" s="303"/>
      <c r="J26" s="302">
        <v>0.13767348874693566</v>
      </c>
      <c r="K26" s="302">
        <v>0.33931864882108581</v>
      </c>
      <c r="L26" s="302">
        <f>SUM(J26:K26)</f>
        <v>0.4769921375680215</v>
      </c>
      <c r="M26" s="236"/>
      <c r="N26" s="236"/>
    </row>
    <row r="27" spans="1:14" x14ac:dyDescent="0.2">
      <c r="A27" s="237" t="str">
        <f>name!E$5</f>
        <v>Professional occupations</v>
      </c>
      <c r="B27" s="302">
        <v>0.14388216520460989</v>
      </c>
      <c r="C27" s="302">
        <v>0.43757723771056334</v>
      </c>
      <c r="D27" s="302">
        <f t="shared" ref="D27:D34" si="7">SUM(B27:C27)</f>
        <v>0.58145940291517317</v>
      </c>
      <c r="E27" s="303"/>
      <c r="F27" s="302">
        <v>0.15788383993129304</v>
      </c>
      <c r="G27" s="302">
        <v>0.31295051669851043</v>
      </c>
      <c r="H27" s="302">
        <f t="shared" ref="H27:H34" si="8">SUM(F27:G27)</f>
        <v>0.47083435662980344</v>
      </c>
      <c r="I27" s="303"/>
      <c r="J27" s="302">
        <v>0.26378507370997761</v>
      </c>
      <c r="K27" s="302">
        <v>0.61861823413624439</v>
      </c>
      <c r="L27" s="302">
        <f t="shared" ref="L27:L34" si="9">SUM(J27:K27)</f>
        <v>0.88240330784622201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0.15415057158240469</v>
      </c>
      <c r="C28" s="302">
        <v>0.30511683003102291</v>
      </c>
      <c r="D28" s="302">
        <f t="shared" si="7"/>
        <v>0.45926740161342761</v>
      </c>
      <c r="E28" s="303"/>
      <c r="F28" s="302">
        <v>0.13130166388618533</v>
      </c>
      <c r="G28" s="302">
        <v>0.18393931538129876</v>
      </c>
      <c r="H28" s="302">
        <f t="shared" si="8"/>
        <v>0.31524097926748407</v>
      </c>
      <c r="I28" s="303"/>
      <c r="J28" s="302">
        <v>0.19082024510437032</v>
      </c>
      <c r="K28" s="302">
        <v>0.25745953845796354</v>
      </c>
      <c r="L28" s="302">
        <f t="shared" si="9"/>
        <v>0.44827978356233389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0.59732649318049869</v>
      </c>
      <c r="C29" s="302">
        <v>0.28880448761752414</v>
      </c>
      <c r="D29" s="302">
        <f t="shared" si="7"/>
        <v>0.88613098079802288</v>
      </c>
      <c r="E29" s="303"/>
      <c r="F29" s="302">
        <v>0.27194599337746861</v>
      </c>
      <c r="G29" s="302">
        <v>0.10460633796069183</v>
      </c>
      <c r="H29" s="302">
        <f t="shared" si="8"/>
        <v>0.37655233133816046</v>
      </c>
      <c r="I29" s="303"/>
      <c r="J29" s="302">
        <v>0.20995582849630012</v>
      </c>
      <c r="K29" s="302">
        <v>0.16435361702439003</v>
      </c>
      <c r="L29" s="302">
        <f t="shared" si="9"/>
        <v>0.37430944552069012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0.87885681723199194</v>
      </c>
      <c r="C30" s="302">
        <v>6.2679677326242036</v>
      </c>
      <c r="D30" s="302">
        <f t="shared" si="7"/>
        <v>7.1468245498561958</v>
      </c>
      <c r="E30" s="303"/>
      <c r="F30" s="302">
        <v>0.76585218001705857</v>
      </c>
      <c r="G30" s="302">
        <v>2.5196711249924824</v>
      </c>
      <c r="H30" s="302">
        <f t="shared" si="8"/>
        <v>3.2855233050095407</v>
      </c>
      <c r="I30" s="303"/>
      <c r="J30" s="302">
        <v>0.80899777675879458</v>
      </c>
      <c r="K30" s="302">
        <v>2.2595616898342663</v>
      </c>
      <c r="L30" s="302">
        <f t="shared" si="9"/>
        <v>3.0685594665930607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0.4109801078938411</v>
      </c>
      <c r="C31" s="302">
        <v>0.21886628735315364</v>
      </c>
      <c r="D31" s="302">
        <f t="shared" si="7"/>
        <v>0.62984639524699471</v>
      </c>
      <c r="E31" s="303"/>
      <c r="F31" s="302">
        <v>0.18673556388167431</v>
      </c>
      <c r="G31" s="302">
        <v>8.7359882936657599E-2</v>
      </c>
      <c r="H31" s="302">
        <f t="shared" si="8"/>
        <v>0.27409544681833192</v>
      </c>
      <c r="I31" s="303"/>
      <c r="J31" s="302">
        <v>0.1915099604989573</v>
      </c>
      <c r="K31" s="302">
        <v>0.10461388266246809</v>
      </c>
      <c r="L31" s="302">
        <f t="shared" si="9"/>
        <v>0.29612384316142537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0.14307779608205615</v>
      </c>
      <c r="C32" s="302">
        <v>0.13051704376017104</v>
      </c>
      <c r="D32" s="302">
        <f t="shared" si="7"/>
        <v>0.27359483984222721</v>
      </c>
      <c r="E32" s="303"/>
      <c r="F32" s="302">
        <v>6.1109816949915401E-2</v>
      </c>
      <c r="G32" s="302">
        <v>5.1621462478991929E-2</v>
      </c>
      <c r="H32" s="302">
        <f t="shared" si="8"/>
        <v>0.11273127942890733</v>
      </c>
      <c r="I32" s="303"/>
      <c r="J32" s="302">
        <v>5.5623413557411794E-2</v>
      </c>
      <c r="K32" s="302">
        <v>6.0641349116077638E-2</v>
      </c>
      <c r="L32" s="302">
        <f t="shared" si="9"/>
        <v>0.11626476267348942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8.5421769419340515E-2</v>
      </c>
      <c r="C33" s="302">
        <v>0.45535962169780841</v>
      </c>
      <c r="D33" s="302">
        <f t="shared" si="7"/>
        <v>0.54078139111714896</v>
      </c>
      <c r="E33" s="303"/>
      <c r="F33" s="302">
        <v>4.4763121843921186E-2</v>
      </c>
      <c r="G33" s="302">
        <v>0.14748927177300436</v>
      </c>
      <c r="H33" s="302">
        <f t="shared" si="8"/>
        <v>0.19225239361692553</v>
      </c>
      <c r="I33" s="303"/>
      <c r="J33" s="302">
        <v>3.0476955430161445E-2</v>
      </c>
      <c r="K33" s="302">
        <v>0.12596641662763108</v>
      </c>
      <c r="L33" s="302">
        <f t="shared" si="9"/>
        <v>0.15644337205779252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0.72757319859439462</v>
      </c>
      <c r="C34" s="302">
        <v>1.3550698520833357</v>
      </c>
      <c r="D34" s="302">
        <f t="shared" si="7"/>
        <v>2.0826430506777305</v>
      </c>
      <c r="E34" s="303"/>
      <c r="F34" s="302">
        <v>0.26005173996129322</v>
      </c>
      <c r="G34" s="302">
        <v>0.39942744809276032</v>
      </c>
      <c r="H34" s="302">
        <f t="shared" si="8"/>
        <v>0.65947918805405359</v>
      </c>
      <c r="I34" s="303"/>
      <c r="J34" s="302">
        <v>0.25905257004133125</v>
      </c>
      <c r="K34" s="302">
        <v>0.41257131097562638</v>
      </c>
      <c r="L34" s="302">
        <f t="shared" si="9"/>
        <v>0.67162388101695769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3.2945409245055939</v>
      </c>
      <c r="C36" s="311">
        <f t="shared" ref="C36:K36" si="10">SUM(C26:C34)</f>
        <v>10.006459075494387</v>
      </c>
      <c r="D36" s="311">
        <f t="shared" si="10"/>
        <v>13.300999999999981</v>
      </c>
      <c r="E36" s="311"/>
      <c r="F36" s="311">
        <f t="shared" si="10"/>
        <v>2.0061834967245913</v>
      </c>
      <c r="G36" s="311">
        <f t="shared" si="10"/>
        <v>4.0898165032754035</v>
      </c>
      <c r="H36" s="311">
        <f t="shared" si="10"/>
        <v>6.0959999999999948</v>
      </c>
      <c r="I36" s="311"/>
      <c r="J36" s="311">
        <f t="shared" si="10"/>
        <v>2.1478953123442399</v>
      </c>
      <c r="K36" s="311">
        <f t="shared" si="10"/>
        <v>4.3431046876557531</v>
      </c>
      <c r="L36" s="311">
        <f>SUM(L26:L34)</f>
        <v>6.4909999999999943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2.4642937782488553E-3</v>
      </c>
      <c r="C43" s="302">
        <v>7.8671966274126454E-2</v>
      </c>
      <c r="D43" s="302">
        <f>SUM(B43:C43)</f>
        <v>8.1136260052375314E-2</v>
      </c>
      <c r="E43" s="303"/>
      <c r="F43" s="302">
        <v>1.2667080443843945E-2</v>
      </c>
      <c r="G43" s="302">
        <v>0.15867575231174724</v>
      </c>
      <c r="H43" s="302">
        <f>SUM(F43:G43)</f>
        <v>0.1713428327555912</v>
      </c>
      <c r="I43" s="303"/>
      <c r="J43" s="302">
        <v>5.6583862920288122E-3</v>
      </c>
      <c r="K43" s="302">
        <v>7.6339798332032749E-2</v>
      </c>
      <c r="L43" s="302">
        <f>SUM(J43:K43)</f>
        <v>8.1998184624061554E-2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1.5506208441773818E-2</v>
      </c>
      <c r="C44" s="302">
        <v>6.2275258435850675E-2</v>
      </c>
      <c r="D44" s="302">
        <f t="shared" ref="D44:D51" si="11">SUM(B44:C44)</f>
        <v>7.7781466877624494E-2</v>
      </c>
      <c r="E44" s="303"/>
      <c r="F44" s="302">
        <v>4.6286122011507627E-2</v>
      </c>
      <c r="G44" s="302">
        <v>0.14314538265607077</v>
      </c>
      <c r="H44" s="302">
        <f t="shared" ref="H44:H51" si="12">SUM(F44:G44)</f>
        <v>0.18943150466757841</v>
      </c>
      <c r="I44" s="303"/>
      <c r="J44" s="302">
        <v>1.4016060671204571E-2</v>
      </c>
      <c r="K44" s="302">
        <v>8.9059339724510064E-2</v>
      </c>
      <c r="L44" s="302">
        <f t="shared" ref="L44:L51" si="13">SUM(J44:K44)</f>
        <v>0.10307540039571464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3.6709847486488057E-3</v>
      </c>
      <c r="C45" s="302">
        <v>5.0975237437743022E-2</v>
      </c>
      <c r="D45" s="302">
        <f t="shared" si="11"/>
        <v>5.4646222186391827E-2</v>
      </c>
      <c r="E45" s="303"/>
      <c r="F45" s="302">
        <v>3.1716156732474916E-2</v>
      </c>
      <c r="G45" s="302">
        <v>0.13786032082232319</v>
      </c>
      <c r="H45" s="302">
        <f t="shared" si="12"/>
        <v>0.1695764775547981</v>
      </c>
      <c r="I45" s="303"/>
      <c r="J45" s="302">
        <v>1.8593943766331344E-2</v>
      </c>
      <c r="K45" s="302">
        <v>6.4065413168047647E-2</v>
      </c>
      <c r="L45" s="302">
        <f t="shared" si="13"/>
        <v>8.2659356934378994E-2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3.0656270214599315E-3</v>
      </c>
      <c r="C46" s="302">
        <v>1.1675479942016891E-2</v>
      </c>
      <c r="D46" s="302">
        <f t="shared" si="11"/>
        <v>1.4741106963476823E-2</v>
      </c>
      <c r="E46" s="303"/>
      <c r="F46" s="302">
        <v>4.1245794623827228E-2</v>
      </c>
      <c r="G46" s="302">
        <v>1.7030263067921471E-2</v>
      </c>
      <c r="H46" s="302">
        <f t="shared" si="12"/>
        <v>5.8276057691748699E-2</v>
      </c>
      <c r="I46" s="303"/>
      <c r="J46" s="302">
        <v>2.064946625636634E-2</v>
      </c>
      <c r="K46" s="302">
        <v>7.0355068378178554E-3</v>
      </c>
      <c r="L46" s="302">
        <f t="shared" si="13"/>
        <v>2.7684973094184197E-2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1.6197466473846951E-3</v>
      </c>
      <c r="C47" s="302">
        <v>0.13251729778894961</v>
      </c>
      <c r="D47" s="302">
        <f t="shared" si="11"/>
        <v>0.13413704443633431</v>
      </c>
      <c r="E47" s="303"/>
      <c r="F47" s="302">
        <v>1.1179762689946054E-3</v>
      </c>
      <c r="G47" s="302">
        <v>0.17598760782210793</v>
      </c>
      <c r="H47" s="302">
        <f>SUM(F47:G47)</f>
        <v>0.17710558409110252</v>
      </c>
      <c r="I47" s="303"/>
      <c r="J47" s="302">
        <v>5.3169272948495384E-4</v>
      </c>
      <c r="K47" s="302">
        <v>6.456202469386331E-2</v>
      </c>
      <c r="L47" s="302">
        <f t="shared" si="13"/>
        <v>6.5093717423348268E-2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4.6081326556848884E-3</v>
      </c>
      <c r="C48" s="302">
        <v>7.3418228171028936E-3</v>
      </c>
      <c r="D48" s="302">
        <f t="shared" si="11"/>
        <v>1.1949955472787783E-2</v>
      </c>
      <c r="E48" s="303"/>
      <c r="F48" s="302">
        <v>5.8717884668976553E-3</v>
      </c>
      <c r="G48" s="302">
        <v>1.8745301469212401E-2</v>
      </c>
      <c r="H48" s="302">
        <f t="shared" si="12"/>
        <v>2.4617089936110056E-2</v>
      </c>
      <c r="I48" s="303"/>
      <c r="J48" s="302">
        <v>1.447451520631176E-3</v>
      </c>
      <c r="K48" s="302">
        <v>8.5847801185387606E-3</v>
      </c>
      <c r="L48" s="302">
        <f t="shared" si="13"/>
        <v>1.0032231639169937E-2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1.7177268521220163E-3</v>
      </c>
      <c r="C49" s="302">
        <v>1.0122733501167871E-2</v>
      </c>
      <c r="D49" s="302">
        <f t="shared" si="11"/>
        <v>1.1840460353289887E-2</v>
      </c>
      <c r="E49" s="303"/>
      <c r="F49" s="302">
        <v>9.0656975422323243E-3</v>
      </c>
      <c r="G49" s="302">
        <v>1.6873698468444567E-2</v>
      </c>
      <c r="H49" s="302">
        <f t="shared" si="12"/>
        <v>2.5939396010676893E-2</v>
      </c>
      <c r="I49" s="303"/>
      <c r="J49" s="302">
        <v>4.3710217671482652E-3</v>
      </c>
      <c r="K49" s="302">
        <v>8.3035477259753108E-3</v>
      </c>
      <c r="L49" s="302">
        <f t="shared" si="13"/>
        <v>1.2674569493123577E-2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3.9017712883619698E-3</v>
      </c>
      <c r="C50" s="302">
        <v>8.380648492977083E-2</v>
      </c>
      <c r="D50" s="302">
        <f t="shared" si="11"/>
        <v>8.7708256218132802E-2</v>
      </c>
      <c r="E50" s="303"/>
      <c r="F50" s="302">
        <v>7.8896141680880971E-4</v>
      </c>
      <c r="G50" s="302">
        <v>0.10881037883258006</v>
      </c>
      <c r="H50" s="302">
        <f t="shared" si="12"/>
        <v>0.10959934024938887</v>
      </c>
      <c r="I50" s="303"/>
      <c r="J50" s="302">
        <v>2.0730716831119004E-4</v>
      </c>
      <c r="K50" s="302">
        <v>3.2364005970822306E-2</v>
      </c>
      <c r="L50" s="302">
        <f t="shared" si="13"/>
        <v>3.2571313139133494E-2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2.6194216097554794E-3</v>
      </c>
      <c r="C51" s="302">
        <v>0.10643980582983224</v>
      </c>
      <c r="D51" s="302">
        <f t="shared" si="11"/>
        <v>0.10905922743958772</v>
      </c>
      <c r="E51" s="303"/>
      <c r="F51" s="302">
        <v>4.9879099322505636E-3</v>
      </c>
      <c r="G51" s="302">
        <v>8.1238071107562412E-3</v>
      </c>
      <c r="H51" s="302">
        <f t="shared" si="12"/>
        <v>1.3111717043006805E-2</v>
      </c>
      <c r="I51" s="303"/>
      <c r="J51" s="302">
        <v>1.9140887375925159E-3</v>
      </c>
      <c r="K51" s="302">
        <v>2.2961645192927488E-3</v>
      </c>
      <c r="L51" s="302">
        <f t="shared" si="13"/>
        <v>4.2102532568852645E-3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3.9173913043440464E-2</v>
      </c>
      <c r="C53" s="311">
        <f t="shared" ref="C53:L53" si="14">SUM(C43:C51)</f>
        <v>0.54382608695656043</v>
      </c>
      <c r="D53" s="311">
        <f t="shared" si="14"/>
        <v>0.58300000000000096</v>
      </c>
      <c r="E53" s="311"/>
      <c r="F53" s="311">
        <f t="shared" si="14"/>
        <v>0.15374748743883765</v>
      </c>
      <c r="G53" s="311">
        <f t="shared" si="14"/>
        <v>0.7852525125611638</v>
      </c>
      <c r="H53" s="311">
        <f t="shared" si="14"/>
        <v>0.9390000000000015</v>
      </c>
      <c r="I53" s="311"/>
      <c r="J53" s="311">
        <f t="shared" si="14"/>
        <v>6.738941890909915E-2</v>
      </c>
      <c r="K53" s="311">
        <f t="shared" si="14"/>
        <v>0.35261058109090077</v>
      </c>
      <c r="L53" s="311">
        <f t="shared" si="14"/>
        <v>0.42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0.30993111308018839</v>
      </c>
      <c r="C60" s="302">
        <v>0.69227428140559666</v>
      </c>
      <c r="D60" s="302">
        <f>SUM(B60:C60)</f>
        <v>1.0022053944857849</v>
      </c>
      <c r="E60" s="303"/>
      <c r="F60" s="302">
        <v>0.37955306411693357</v>
      </c>
      <c r="G60" s="302">
        <v>0.7216464788065825</v>
      </c>
      <c r="H60" s="302">
        <f>SUM(F60:G60)</f>
        <v>1.1011995429235162</v>
      </c>
      <c r="I60" s="303"/>
      <c r="J60" s="302">
        <v>0.39394475156762249</v>
      </c>
      <c r="K60" s="302">
        <v>0.62308799002715454</v>
      </c>
      <c r="L60" s="302">
        <f>SUM(J60:K60)</f>
        <v>1.0170327415947771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0.4848932544624025</v>
      </c>
      <c r="C61" s="302">
        <v>0.45846196291642205</v>
      </c>
      <c r="D61" s="302">
        <f t="shared" ref="D61:D68" si="15">SUM(B61:C61)</f>
        <v>0.94335521737882455</v>
      </c>
      <c r="E61" s="303"/>
      <c r="F61" s="302">
        <v>0.64370353756750343</v>
      </c>
      <c r="G61" s="302">
        <v>0.54309955748192229</v>
      </c>
      <c r="H61" s="302">
        <f t="shared" ref="H61:H68" si="16">SUM(F61:G61)</f>
        <v>1.1868030950494257</v>
      </c>
      <c r="I61" s="303"/>
      <c r="J61" s="302">
        <v>0.80501879105716079</v>
      </c>
      <c r="K61" s="302">
        <v>0.71232095678514751</v>
      </c>
      <c r="L61" s="302">
        <f t="shared" ref="L61:L68" si="17">SUM(J61:K61)</f>
        <v>1.5173397478423083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0.55630138914293936</v>
      </c>
      <c r="C62" s="302">
        <v>0.68458927071330278</v>
      </c>
      <c r="D62" s="302">
        <f t="shared" si="15"/>
        <v>1.2408906598562421</v>
      </c>
      <c r="E62" s="303"/>
      <c r="F62" s="302">
        <v>0.6360520639320949</v>
      </c>
      <c r="G62" s="302">
        <v>0.78834082903919223</v>
      </c>
      <c r="H62" s="302">
        <f t="shared" si="16"/>
        <v>1.4243928929712872</v>
      </c>
      <c r="I62" s="303"/>
      <c r="J62" s="302">
        <v>0.74788157789484011</v>
      </c>
      <c r="K62" s="302">
        <v>0.73320752084687613</v>
      </c>
      <c r="L62" s="302">
        <f t="shared" si="17"/>
        <v>1.4810890987417162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0.41531957990751922</v>
      </c>
      <c r="C63" s="302">
        <v>0.60283949124614844</v>
      </c>
      <c r="D63" s="302">
        <f t="shared" si="15"/>
        <v>1.0181590711536677</v>
      </c>
      <c r="E63" s="303"/>
      <c r="F63" s="302">
        <v>0.39956278057135958</v>
      </c>
      <c r="G63" s="302">
        <v>0.60817766650261229</v>
      </c>
      <c r="H63" s="302">
        <f t="shared" si="16"/>
        <v>1.0077404470739719</v>
      </c>
      <c r="I63" s="303"/>
      <c r="J63" s="302">
        <v>0.30702394421837709</v>
      </c>
      <c r="K63" s="302">
        <v>0.68436250583333047</v>
      </c>
      <c r="L63" s="302">
        <f t="shared" si="17"/>
        <v>0.99138645005170756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0.30551953118449138</v>
      </c>
      <c r="C64" s="302">
        <v>2.0585420499861549</v>
      </c>
      <c r="D64" s="302">
        <f t="shared" si="15"/>
        <v>2.3640615811706462</v>
      </c>
      <c r="E64" s="303"/>
      <c r="F64" s="302">
        <v>0.2516561030802632</v>
      </c>
      <c r="G64" s="302">
        <v>1.337080260931429</v>
      </c>
      <c r="H64" s="302">
        <f t="shared" si="16"/>
        <v>1.5887363640116923</v>
      </c>
      <c r="I64" s="303"/>
      <c r="J64" s="302">
        <v>0.18699761949195154</v>
      </c>
      <c r="K64" s="302">
        <v>1.1445105901040256</v>
      </c>
      <c r="L64" s="302">
        <f t="shared" si="17"/>
        <v>1.3315082095959772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7.7159176044823752E-2</v>
      </c>
      <c r="C65" s="302">
        <v>6.6608132586248717E-2</v>
      </c>
      <c r="D65" s="302">
        <f t="shared" si="15"/>
        <v>0.14376730863107245</v>
      </c>
      <c r="E65" s="303"/>
      <c r="F65" s="302">
        <v>8.2530642670045368E-2</v>
      </c>
      <c r="G65" s="302">
        <v>7.0105576952622498E-2</v>
      </c>
      <c r="H65" s="302">
        <f t="shared" si="16"/>
        <v>0.15263621962266788</v>
      </c>
      <c r="I65" s="303"/>
      <c r="J65" s="302">
        <v>7.8363229059473002E-2</v>
      </c>
      <c r="K65" s="302">
        <v>6.3717285451116934E-2</v>
      </c>
      <c r="L65" s="302">
        <f t="shared" si="17"/>
        <v>0.14208051451058995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0.23928365140150593</v>
      </c>
      <c r="C66" s="302">
        <v>0.15848686887086996</v>
      </c>
      <c r="D66" s="302">
        <f t="shared" si="15"/>
        <v>0.39777052027237592</v>
      </c>
      <c r="E66" s="303"/>
      <c r="F66" s="302">
        <v>0.20226466520921435</v>
      </c>
      <c r="G66" s="302">
        <v>0.16111638254011107</v>
      </c>
      <c r="H66" s="302">
        <f t="shared" si="16"/>
        <v>0.36338104774932545</v>
      </c>
      <c r="I66" s="303"/>
      <c r="J66" s="302">
        <v>0.1590564257621109</v>
      </c>
      <c r="K66" s="302">
        <v>0.17974554194395917</v>
      </c>
      <c r="L66" s="302">
        <f t="shared" si="17"/>
        <v>0.33880196770607007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1.6370733749384019</v>
      </c>
      <c r="C67" s="302">
        <v>4.2436914050653307</v>
      </c>
      <c r="D67" s="302">
        <f t="shared" si="15"/>
        <v>5.8807647800037328</v>
      </c>
      <c r="E67" s="303"/>
      <c r="F67" s="302">
        <v>1.2045998845914225</v>
      </c>
      <c r="G67" s="302">
        <v>3.2587195461923106</v>
      </c>
      <c r="H67" s="302">
        <f t="shared" si="16"/>
        <v>4.4633194307837334</v>
      </c>
      <c r="I67" s="303"/>
      <c r="J67" s="302">
        <v>0.99988542089080168</v>
      </c>
      <c r="K67" s="302">
        <v>2.7322047369292051</v>
      </c>
      <c r="L67" s="302">
        <f t="shared" si="17"/>
        <v>3.7320901578200067</v>
      </c>
      <c r="M67" s="236"/>
      <c r="N67" s="236"/>
    </row>
    <row r="68" spans="1:14" x14ac:dyDescent="0.2">
      <c r="A68" s="237" t="str">
        <f>name!E$12</f>
        <v>Elementary occupations</v>
      </c>
      <c r="B68" s="302">
        <v>1.0749141022013082</v>
      </c>
      <c r="C68" s="302">
        <v>1.6121113648463217</v>
      </c>
      <c r="D68" s="302">
        <f t="shared" si="15"/>
        <v>2.6870254670476301</v>
      </c>
      <c r="E68" s="303"/>
      <c r="F68" s="302">
        <v>0.73038381095683802</v>
      </c>
      <c r="G68" s="302">
        <v>1.2264071488575454</v>
      </c>
      <c r="H68" s="302">
        <f t="shared" si="16"/>
        <v>1.9567909598143833</v>
      </c>
      <c r="I68" s="303"/>
      <c r="J68" s="302">
        <v>1.0858135259249935</v>
      </c>
      <c r="K68" s="302">
        <v>1.3388575862118146</v>
      </c>
      <c r="L68" s="302">
        <f t="shared" si="17"/>
        <v>2.4246711121368083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5.100395172363581</v>
      </c>
      <c r="C70" s="311">
        <f t="shared" ref="C70:L70" si="18">SUM(C60:C68)</f>
        <v>10.577604827636396</v>
      </c>
      <c r="D70" s="311">
        <f t="shared" si="18"/>
        <v>15.677999999999976</v>
      </c>
      <c r="E70" s="311"/>
      <c r="F70" s="311">
        <f t="shared" si="18"/>
        <v>4.5303065526956754</v>
      </c>
      <c r="G70" s="311">
        <f t="shared" si="18"/>
        <v>8.7146934473043274</v>
      </c>
      <c r="H70" s="311">
        <f t="shared" si="18"/>
        <v>13.245000000000005</v>
      </c>
      <c r="I70" s="311"/>
      <c r="J70" s="311">
        <f t="shared" si="18"/>
        <v>4.7639852858673315</v>
      </c>
      <c r="K70" s="311">
        <f t="shared" si="18"/>
        <v>8.2120147141326303</v>
      </c>
      <c r="L70" s="311">
        <f t="shared" si="18"/>
        <v>12.975999999999962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0.3434347941689378</v>
      </c>
      <c r="C77" s="302">
        <v>1.7648963616582023</v>
      </c>
      <c r="D77" s="302">
        <f>SUM(B77:C77)</f>
        <v>2.1083311558271403</v>
      </c>
      <c r="E77" s="303"/>
      <c r="F77" s="302">
        <v>0.53551921585032936</v>
      </c>
      <c r="G77" s="302">
        <v>2.0721746903013925</v>
      </c>
      <c r="H77" s="302">
        <f>SUM(F77:G77)</f>
        <v>2.6076939061517219</v>
      </c>
      <c r="I77" s="303"/>
      <c r="J77" s="302">
        <v>0.51761729809282453</v>
      </c>
      <c r="K77" s="302">
        <v>1.8090666132426045</v>
      </c>
      <c r="L77" s="302">
        <f>SUM(J77:K77)</f>
        <v>2.326683911335429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0.46977497027523168</v>
      </c>
      <c r="C78" s="302">
        <v>3.1663400833582065</v>
      </c>
      <c r="D78" s="302">
        <f t="shared" ref="D78:D85" si="19">SUM(B78:C78)</f>
        <v>3.6361150536334383</v>
      </c>
      <c r="E78" s="303"/>
      <c r="F78" s="302">
        <v>0.70934220795012382</v>
      </c>
      <c r="G78" s="302">
        <v>3.9619262141918457</v>
      </c>
      <c r="H78" s="302">
        <f t="shared" ref="H78:H85" si="20">SUM(F78:G78)</f>
        <v>4.6712684221419698</v>
      </c>
      <c r="I78" s="303"/>
      <c r="J78" s="302">
        <v>0.74876256284566356</v>
      </c>
      <c r="K78" s="302">
        <v>5.0184131085887573</v>
      </c>
      <c r="L78" s="302">
        <f t="shared" ref="L78:L85" si="21">SUM(J78:K78)</f>
        <v>5.7671756714344209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0.57568175039540415</v>
      </c>
      <c r="C79" s="302">
        <v>1.3551790412082101</v>
      </c>
      <c r="D79" s="302">
        <f t="shared" si="19"/>
        <v>1.9308607916036142</v>
      </c>
      <c r="E79" s="303"/>
      <c r="F79" s="302">
        <v>0.75343509491325655</v>
      </c>
      <c r="G79" s="302">
        <v>1.6621967218220566</v>
      </c>
      <c r="H79" s="302">
        <f t="shared" si="20"/>
        <v>2.415631816735313</v>
      </c>
      <c r="I79" s="303"/>
      <c r="J79" s="302">
        <v>0.77293936903535887</v>
      </c>
      <c r="K79" s="302">
        <v>1.5101597411050867</v>
      </c>
      <c r="L79" s="302">
        <f t="shared" si="21"/>
        <v>2.2830991101404456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1.2255220199337125</v>
      </c>
      <c r="C80" s="302">
        <v>0.31043225648850126</v>
      </c>
      <c r="D80" s="302">
        <f t="shared" si="19"/>
        <v>1.5359542764222138</v>
      </c>
      <c r="E80" s="303"/>
      <c r="F80" s="302">
        <v>1.3737701268267555</v>
      </c>
      <c r="G80" s="302">
        <v>0.37798791194433617</v>
      </c>
      <c r="H80" s="302">
        <f t="shared" si="20"/>
        <v>1.7517580387710916</v>
      </c>
      <c r="I80" s="303"/>
      <c r="J80" s="302">
        <v>1.0364681815581673</v>
      </c>
      <c r="K80" s="302">
        <v>0.4586363439725698</v>
      </c>
      <c r="L80" s="302">
        <f t="shared" si="21"/>
        <v>1.4951045255307371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0.11734312676279712</v>
      </c>
      <c r="C81" s="302">
        <v>5.0926164506579656</v>
      </c>
      <c r="D81" s="302">
        <f t="shared" si="19"/>
        <v>5.2099595774207632</v>
      </c>
      <c r="E81" s="303"/>
      <c r="F81" s="302">
        <v>0.14449536236107885</v>
      </c>
      <c r="G81" s="302">
        <v>4.4203465181307866</v>
      </c>
      <c r="H81" s="302">
        <f t="shared" si="20"/>
        <v>4.5648418804918656</v>
      </c>
      <c r="I81" s="303"/>
      <c r="J81" s="302">
        <v>0.18940788099801587</v>
      </c>
      <c r="K81" s="302">
        <v>3.4572007215575007</v>
      </c>
      <c r="L81" s="302">
        <f t="shared" si="21"/>
        <v>3.6466086025555167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9.7514095619453789E-2</v>
      </c>
      <c r="C82" s="302">
        <v>3.2744353437337337E-2</v>
      </c>
      <c r="D82" s="302">
        <f t="shared" si="19"/>
        <v>0.13025844905679113</v>
      </c>
      <c r="E82" s="303"/>
      <c r="F82" s="302">
        <v>0.12847590796878428</v>
      </c>
      <c r="G82" s="302">
        <v>3.1726070112699713E-2</v>
      </c>
      <c r="H82" s="302">
        <f t="shared" si="20"/>
        <v>0.16020197808148398</v>
      </c>
      <c r="I82" s="303"/>
      <c r="J82" s="302">
        <v>0.13985037554371743</v>
      </c>
      <c r="K82" s="302">
        <v>3.1607252551379021E-2</v>
      </c>
      <c r="L82" s="302">
        <f t="shared" si="21"/>
        <v>0.17145762809509646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0.25850263516574373</v>
      </c>
      <c r="C83" s="302">
        <v>0.29007855820263495</v>
      </c>
      <c r="D83" s="302">
        <f t="shared" si="19"/>
        <v>0.54858119336837863</v>
      </c>
      <c r="E83" s="303"/>
      <c r="F83" s="302">
        <v>0.29861929687940958</v>
      </c>
      <c r="G83" s="302">
        <v>0.33604053386893806</v>
      </c>
      <c r="H83" s="302">
        <f t="shared" si="20"/>
        <v>0.63465983074834764</v>
      </c>
      <c r="I83" s="303"/>
      <c r="J83" s="302">
        <v>0.2469064264910299</v>
      </c>
      <c r="K83" s="302">
        <v>0.40904999401732728</v>
      </c>
      <c r="L83" s="302">
        <f t="shared" si="21"/>
        <v>0.65595642050835723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0.71786463792609356</v>
      </c>
      <c r="C84" s="302">
        <v>2.6351452508151199</v>
      </c>
      <c r="D84" s="302">
        <f t="shared" si="19"/>
        <v>3.3530098887412132</v>
      </c>
      <c r="E84" s="303"/>
      <c r="F84" s="302">
        <v>0.57344073942777352</v>
      </c>
      <c r="G84" s="302">
        <v>2.2400827326126902</v>
      </c>
      <c r="H84" s="302">
        <f t="shared" si="20"/>
        <v>2.8135234720404636</v>
      </c>
      <c r="I84" s="303"/>
      <c r="J84" s="302">
        <v>0.47654102110694757</v>
      </c>
      <c r="K84" s="302">
        <v>1.8694676864322395</v>
      </c>
      <c r="L84" s="302">
        <f t="shared" si="21"/>
        <v>2.3460087075391871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0.21332886777995339</v>
      </c>
      <c r="C85" s="302">
        <v>0.53860074614650777</v>
      </c>
      <c r="D85" s="302">
        <f t="shared" si="19"/>
        <v>0.75192961392646118</v>
      </c>
      <c r="E85" s="303"/>
      <c r="F85" s="302">
        <v>0.18976780797792747</v>
      </c>
      <c r="G85" s="302">
        <v>0.4526528468597823</v>
      </c>
      <c r="H85" s="302">
        <f t="shared" si="20"/>
        <v>0.64242065483770983</v>
      </c>
      <c r="I85" s="303"/>
      <c r="J85" s="302">
        <v>0.28990916300295216</v>
      </c>
      <c r="K85" s="302">
        <v>0.40899625985785115</v>
      </c>
      <c r="L85" s="302">
        <f t="shared" si="21"/>
        <v>0.69890542286080337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4.018966898027327</v>
      </c>
      <c r="C87" s="311">
        <f t="shared" ref="C87:D87" si="22">SUM(C77:C85)</f>
        <v>15.186033101972685</v>
      </c>
      <c r="D87" s="311">
        <f t="shared" si="22"/>
        <v>19.205000000000013</v>
      </c>
      <c r="E87" s="311"/>
      <c r="F87" s="311">
        <f t="shared" ref="F87:H87" si="23">SUM(F77:F85)</f>
        <v>4.7068657601554396</v>
      </c>
      <c r="G87" s="311">
        <f t="shared" si="23"/>
        <v>15.555134239844527</v>
      </c>
      <c r="H87" s="311">
        <f t="shared" si="23"/>
        <v>20.261999999999968</v>
      </c>
      <c r="I87" s="311"/>
      <c r="J87" s="311">
        <f t="shared" ref="J87:L87" si="24">SUM(J77:J85)</f>
        <v>4.4184022786746775</v>
      </c>
      <c r="K87" s="311">
        <f t="shared" si="24"/>
        <v>14.972597721325315</v>
      </c>
      <c r="L87" s="311">
        <f t="shared" si="24"/>
        <v>19.390999999999995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2.0360228581278257</v>
      </c>
      <c r="C94" s="302">
        <v>10.173831066881608</v>
      </c>
      <c r="D94" s="302">
        <f>SUM(B94:C94)</f>
        <v>12.209853925009433</v>
      </c>
      <c r="E94" s="303"/>
      <c r="F94" s="302">
        <v>2.8927557081957533</v>
      </c>
      <c r="G94" s="302">
        <v>10.547068125542141</v>
      </c>
      <c r="H94" s="302">
        <f>SUM(F94:G94)</f>
        <v>13.439823833737895</v>
      </c>
      <c r="I94" s="303"/>
      <c r="J94" s="302">
        <v>2.4741525201258865</v>
      </c>
      <c r="K94" s="302">
        <v>8.7993911716939426</v>
      </c>
      <c r="L94" s="302">
        <f>SUM(J94:K94)</f>
        <v>11.273543691819828</v>
      </c>
      <c r="M94" s="236"/>
      <c r="N94" s="236"/>
    </row>
    <row r="95" spans="1:14" x14ac:dyDescent="0.2">
      <c r="A95" s="237" t="str">
        <f>name!E$5</f>
        <v>Professional occupations</v>
      </c>
      <c r="B95" s="302">
        <v>2.6477544871572305</v>
      </c>
      <c r="C95" s="302">
        <v>15.049150049363346</v>
      </c>
      <c r="D95" s="302">
        <f t="shared" ref="D95:D102" si="25">SUM(B95:C95)</f>
        <v>17.696904536520577</v>
      </c>
      <c r="E95" s="303"/>
      <c r="F95" s="302">
        <v>3.9834635774716873</v>
      </c>
      <c r="G95" s="302">
        <v>17.537730801356354</v>
      </c>
      <c r="H95" s="302">
        <f t="shared" ref="H95:H102" si="26">SUM(F95:G95)</f>
        <v>21.521194378828042</v>
      </c>
      <c r="I95" s="303"/>
      <c r="J95" s="302">
        <v>4.1653235022083361</v>
      </c>
      <c r="K95" s="302">
        <v>20.710143334492674</v>
      </c>
      <c r="L95" s="302">
        <f t="shared" ref="L95:L102" si="27">SUM(J95:K95)</f>
        <v>24.875466836701008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3.1843361369691543</v>
      </c>
      <c r="C96" s="302">
        <v>8.4772716408406481</v>
      </c>
      <c r="D96" s="302">
        <f t="shared" si="25"/>
        <v>11.661607777809802</v>
      </c>
      <c r="E96" s="303"/>
      <c r="F96" s="302">
        <v>4.0911528048796688</v>
      </c>
      <c r="G96" s="302">
        <v>9.5240593846070887</v>
      </c>
      <c r="H96" s="302">
        <f t="shared" si="26"/>
        <v>13.615212189486758</v>
      </c>
      <c r="I96" s="303"/>
      <c r="J96" s="302">
        <v>3.7811362047111903</v>
      </c>
      <c r="K96" s="302">
        <v>8.2758528746648601</v>
      </c>
      <c r="L96" s="302">
        <f t="shared" si="27"/>
        <v>12.05698907937605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6.7987662200660379</v>
      </c>
      <c r="C97" s="302">
        <v>3.2370866594048588</v>
      </c>
      <c r="D97" s="302">
        <f t="shared" si="25"/>
        <v>10.035852879470896</v>
      </c>
      <c r="E97" s="303"/>
      <c r="F97" s="302">
        <v>7.0810010493223698</v>
      </c>
      <c r="G97" s="302">
        <v>3.8320262925052022</v>
      </c>
      <c r="H97" s="302">
        <f t="shared" si="26"/>
        <v>10.913027341827572</v>
      </c>
      <c r="I97" s="303"/>
      <c r="J97" s="302">
        <v>5.3141511432029276</v>
      </c>
      <c r="K97" s="302">
        <v>4.0739855929257143</v>
      </c>
      <c r="L97" s="302">
        <f t="shared" si="27"/>
        <v>9.3881367361286419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1.6521829732281221</v>
      </c>
      <c r="C98" s="302">
        <v>45.799216278659728</v>
      </c>
      <c r="D98" s="302">
        <f t="shared" si="25"/>
        <v>47.45139925188785</v>
      </c>
      <c r="E98" s="303"/>
      <c r="F98" s="302">
        <v>2.0540098154452071</v>
      </c>
      <c r="G98" s="302">
        <v>34.212682451979731</v>
      </c>
      <c r="H98" s="302">
        <f t="shared" si="26"/>
        <v>36.266692267424936</v>
      </c>
      <c r="I98" s="303"/>
      <c r="J98" s="302">
        <v>1.8508608138860974</v>
      </c>
      <c r="K98" s="302">
        <v>27.465495227349315</v>
      </c>
      <c r="L98" s="302">
        <f t="shared" si="27"/>
        <v>29.316356041235412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0.75104836248868134</v>
      </c>
      <c r="C99" s="302">
        <v>0.58569902790560424</v>
      </c>
      <c r="D99" s="302">
        <f t="shared" si="25"/>
        <v>1.3367473903942857</v>
      </c>
      <c r="E99" s="303"/>
      <c r="F99" s="302">
        <v>0.83519671267785645</v>
      </c>
      <c r="G99" s="302">
        <v>0.97442430851431927</v>
      </c>
      <c r="H99" s="302">
        <f t="shared" si="26"/>
        <v>1.8096210211921757</v>
      </c>
      <c r="I99" s="303"/>
      <c r="J99" s="302">
        <v>0.63934676763600229</v>
      </c>
      <c r="K99" s="302">
        <v>1.0364350383823542</v>
      </c>
      <c r="L99" s="302">
        <f t="shared" si="27"/>
        <v>1.6757818060183565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1.9733287872469214</v>
      </c>
      <c r="C100" s="302">
        <v>2.2444356204055937</v>
      </c>
      <c r="D100" s="302">
        <f t="shared" si="25"/>
        <v>4.2177644076525151</v>
      </c>
      <c r="E100" s="303"/>
      <c r="F100" s="302">
        <v>2.0248841443410037</v>
      </c>
      <c r="G100" s="302">
        <v>2.5105716705191559</v>
      </c>
      <c r="H100" s="302">
        <f t="shared" si="26"/>
        <v>4.5354558148601596</v>
      </c>
      <c r="I100" s="303"/>
      <c r="J100" s="302">
        <v>1.6842279632377339</v>
      </c>
      <c r="K100" s="302">
        <v>2.5496697565985893</v>
      </c>
      <c r="L100" s="302">
        <f t="shared" si="27"/>
        <v>4.2338977198363228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4.2895429227008952</v>
      </c>
      <c r="C101" s="302">
        <v>28.053379774671068</v>
      </c>
      <c r="D101" s="302">
        <f t="shared" si="25"/>
        <v>32.342922697371961</v>
      </c>
      <c r="E101" s="303"/>
      <c r="F101" s="302">
        <v>4.2764326262557582</v>
      </c>
      <c r="G101" s="302">
        <v>22.151995952551346</v>
      </c>
      <c r="H101" s="302">
        <f t="shared" si="26"/>
        <v>26.428428578807104</v>
      </c>
      <c r="I101" s="303"/>
      <c r="J101" s="302">
        <v>4.3554261945092785</v>
      </c>
      <c r="K101" s="302">
        <v>18.549423594944741</v>
      </c>
      <c r="L101" s="302">
        <f t="shared" si="27"/>
        <v>22.904849789454019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2.2019658892544505</v>
      </c>
      <c r="C102" s="302">
        <v>5.8729812446280469</v>
      </c>
      <c r="D102" s="302">
        <f t="shared" si="25"/>
        <v>8.0749471338824979</v>
      </c>
      <c r="E102" s="303"/>
      <c r="F102" s="302">
        <v>1.9401045888348345</v>
      </c>
      <c r="G102" s="302">
        <v>4.8854399850005565</v>
      </c>
      <c r="H102" s="302">
        <f t="shared" si="26"/>
        <v>6.8255445738353906</v>
      </c>
      <c r="I102" s="303"/>
      <c r="J102" s="302">
        <v>2.3836446744250641</v>
      </c>
      <c r="K102" s="302">
        <v>4.100333625005061</v>
      </c>
      <c r="L102" s="302">
        <f t="shared" si="27"/>
        <v>6.4839782994301256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25.534948637239317</v>
      </c>
      <c r="C104" s="311">
        <f t="shared" ref="C104:D104" si="28">SUM(C94:C102)</f>
        <v>119.49305136276051</v>
      </c>
      <c r="D104" s="311">
        <f t="shared" si="28"/>
        <v>145.02799999999979</v>
      </c>
      <c r="E104" s="311"/>
      <c r="F104" s="311">
        <f t="shared" ref="F104:H104" si="29">SUM(F94:F102)</f>
        <v>29.179001027424142</v>
      </c>
      <c r="G104" s="311">
        <f t="shared" si="29"/>
        <v>106.1759989725759</v>
      </c>
      <c r="H104" s="311">
        <f t="shared" si="29"/>
        <v>135.35500000000005</v>
      </c>
      <c r="I104" s="311"/>
      <c r="J104" s="311">
        <f t="shared" ref="J104:L104" si="30">SUM(J94:J102)</f>
        <v>26.648269783942517</v>
      </c>
      <c r="K104" s="311">
        <f t="shared" si="30"/>
        <v>95.560730216057252</v>
      </c>
      <c r="L104" s="311">
        <f t="shared" si="30"/>
        <v>122.20899999999975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0.3515382459579986</v>
      </c>
      <c r="C111" s="302">
        <v>0.76987768023019609</v>
      </c>
      <c r="D111" s="302">
        <f>SUM(B111:C111)</f>
        <v>1.1214159261881946</v>
      </c>
      <c r="E111" s="303"/>
      <c r="F111" s="302">
        <v>0.45473539955705811</v>
      </c>
      <c r="G111" s="302">
        <v>0.63423831837309252</v>
      </c>
      <c r="H111" s="302">
        <f>SUM(F111:G111)</f>
        <v>1.0889737179301506</v>
      </c>
      <c r="I111" s="303"/>
      <c r="J111" s="302">
        <v>0.44958153969139297</v>
      </c>
      <c r="K111" s="302">
        <v>0.54003753127678999</v>
      </c>
      <c r="L111" s="302">
        <f>SUM(J111:K111)</f>
        <v>0.98961907096818291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0.40776534282072419</v>
      </c>
      <c r="C112" s="302">
        <v>2.0541671162767052</v>
      </c>
      <c r="D112" s="302">
        <f t="shared" ref="D112:D119" si="31">SUM(B112:C112)</f>
        <v>2.4619324590974294</v>
      </c>
      <c r="E112" s="303"/>
      <c r="F112" s="302">
        <v>0.57920529493508066</v>
      </c>
      <c r="G112" s="302">
        <v>2.049644377763804</v>
      </c>
      <c r="H112" s="302">
        <f t="shared" ref="H112:H119" si="32">SUM(F112:G112)</f>
        <v>2.6288496726988848</v>
      </c>
      <c r="I112" s="303"/>
      <c r="J112" s="302">
        <v>0.71160259289511485</v>
      </c>
      <c r="K112" s="302">
        <v>2.4172062873466773</v>
      </c>
      <c r="L112" s="302">
        <f t="shared" ref="L112:L119" si="33">SUM(J112:K112)</f>
        <v>3.1288088802417922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0.39116051061656609</v>
      </c>
      <c r="C113" s="302">
        <v>1.2815938213928366</v>
      </c>
      <c r="D113" s="302">
        <f t="shared" si="31"/>
        <v>1.6727543320094027</v>
      </c>
      <c r="E113" s="303"/>
      <c r="F113" s="302">
        <v>0.4804464325758106</v>
      </c>
      <c r="G113" s="302">
        <v>1.33742050891716</v>
      </c>
      <c r="H113" s="302">
        <f t="shared" si="32"/>
        <v>1.8178669414929707</v>
      </c>
      <c r="I113" s="303"/>
      <c r="J113" s="302">
        <v>0.4978847717371897</v>
      </c>
      <c r="K113" s="302">
        <v>1.1701357410634272</v>
      </c>
      <c r="L113" s="302">
        <f t="shared" si="33"/>
        <v>1.6680205128006169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0.9378269374906919</v>
      </c>
      <c r="C114" s="302">
        <v>0.43229190675684581</v>
      </c>
      <c r="D114" s="302">
        <f t="shared" si="31"/>
        <v>1.3701188442475378</v>
      </c>
      <c r="E114" s="303"/>
      <c r="F114" s="302">
        <v>0.89461809031089079</v>
      </c>
      <c r="G114" s="302">
        <v>0.40128446692322489</v>
      </c>
      <c r="H114" s="302">
        <f t="shared" si="32"/>
        <v>1.2959025572341156</v>
      </c>
      <c r="I114" s="303"/>
      <c r="J114" s="302">
        <v>0.64557441918210379</v>
      </c>
      <c r="K114" s="302">
        <v>0.39802293221591972</v>
      </c>
      <c r="L114" s="302">
        <f t="shared" si="33"/>
        <v>1.0435973513980235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4.8980906958499278E-2</v>
      </c>
      <c r="C115" s="302">
        <v>2.9115999039505782</v>
      </c>
      <c r="D115" s="302">
        <f t="shared" si="31"/>
        <v>2.9605808109090774</v>
      </c>
      <c r="E115" s="303"/>
      <c r="F115" s="302">
        <v>5.823601496176975E-2</v>
      </c>
      <c r="G115" s="302">
        <v>1.8893562921153142</v>
      </c>
      <c r="H115" s="302">
        <f t="shared" si="32"/>
        <v>1.947592307077084</v>
      </c>
      <c r="I115" s="303"/>
      <c r="J115" s="302">
        <v>0.10491682341987614</v>
      </c>
      <c r="K115" s="302">
        <v>1.3211459394230669</v>
      </c>
      <c r="L115" s="302">
        <f t="shared" si="33"/>
        <v>1.426062762842943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5.7740348492551809E-2</v>
      </c>
      <c r="C116" s="302">
        <v>6.9048535628658356E-2</v>
      </c>
      <c r="D116" s="302">
        <f t="shared" si="31"/>
        <v>0.12678888412121017</v>
      </c>
      <c r="E116" s="303"/>
      <c r="F116" s="302">
        <v>5.0765830642729472E-2</v>
      </c>
      <c r="G116" s="302">
        <v>5.2219242544496475E-2</v>
      </c>
      <c r="H116" s="302">
        <f t="shared" si="32"/>
        <v>0.10298507318722594</v>
      </c>
      <c r="I116" s="303"/>
      <c r="J116" s="302">
        <v>3.2712343029170497E-2</v>
      </c>
      <c r="K116" s="302">
        <v>4.092526672779917E-2</v>
      </c>
      <c r="L116" s="302">
        <f t="shared" si="33"/>
        <v>7.3637609756969674E-2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0.47287371770303899</v>
      </c>
      <c r="C117" s="302">
        <v>0.44295668143794742</v>
      </c>
      <c r="D117" s="302">
        <f t="shared" si="31"/>
        <v>0.91583039914098641</v>
      </c>
      <c r="E117" s="303"/>
      <c r="F117" s="302">
        <v>0.48301778987772787</v>
      </c>
      <c r="G117" s="302">
        <v>0.34214215263186726</v>
      </c>
      <c r="H117" s="302">
        <f t="shared" si="32"/>
        <v>0.82515994250959512</v>
      </c>
      <c r="I117" s="303"/>
      <c r="J117" s="302">
        <v>0.47333971609219611</v>
      </c>
      <c r="K117" s="302">
        <v>0.37266081698055886</v>
      </c>
      <c r="L117" s="302">
        <f t="shared" si="33"/>
        <v>0.84600053307275491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4.2894806186954959E-2</v>
      </c>
      <c r="C118" s="302">
        <v>0.5652887504935119</v>
      </c>
      <c r="D118" s="302">
        <f t="shared" si="31"/>
        <v>0.60818355668046686</v>
      </c>
      <c r="E118" s="303"/>
      <c r="F118" s="302">
        <v>3.2861584577114064E-2</v>
      </c>
      <c r="G118" s="302">
        <v>0.35245988666482103</v>
      </c>
      <c r="H118" s="302">
        <f t="shared" si="32"/>
        <v>0.38532147124193511</v>
      </c>
      <c r="I118" s="303"/>
      <c r="J118" s="302">
        <v>1.6902662637508115E-2</v>
      </c>
      <c r="K118" s="302">
        <v>0.31177188022059893</v>
      </c>
      <c r="L118" s="302">
        <f t="shared" si="33"/>
        <v>0.32867454285810704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4.9486991583838937E-2</v>
      </c>
      <c r="C119" s="302">
        <v>0.13990779602184442</v>
      </c>
      <c r="D119" s="302">
        <f t="shared" si="31"/>
        <v>0.18939478760568335</v>
      </c>
      <c r="E119" s="303"/>
      <c r="F119" s="302">
        <v>3.6857790958098893E-2</v>
      </c>
      <c r="G119" s="302">
        <v>8.1490525669929439E-2</v>
      </c>
      <c r="H119" s="302">
        <f t="shared" si="32"/>
        <v>0.11834831662802833</v>
      </c>
      <c r="I119" s="303"/>
      <c r="J119" s="302">
        <v>4.0960650004560104E-2</v>
      </c>
      <c r="K119" s="302">
        <v>6.0618086056065765E-2</v>
      </c>
      <c r="L119" s="302">
        <f t="shared" si="33"/>
        <v>0.10157873606062587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2.7602678078108647</v>
      </c>
      <c r="C121" s="311">
        <f t="shared" ref="C121:D121" si="34">SUM(C111:C119)</f>
        <v>8.6667321921891247</v>
      </c>
      <c r="D121" s="311">
        <f t="shared" si="34"/>
        <v>11.426999999999989</v>
      </c>
      <c r="E121" s="311"/>
      <c r="F121" s="311">
        <f t="shared" ref="F121:H121" si="35">SUM(F111:F119)</f>
        <v>3.07074422839628</v>
      </c>
      <c r="G121" s="311">
        <f t="shared" si="35"/>
        <v>7.1402557716037105</v>
      </c>
      <c r="H121" s="311">
        <f t="shared" si="35"/>
        <v>10.21099999999999</v>
      </c>
      <c r="I121" s="311"/>
      <c r="J121" s="311">
        <f t="shared" ref="J121:L121" si="36">SUM(J111:J119)</f>
        <v>2.9734755186891118</v>
      </c>
      <c r="K121" s="311">
        <f t="shared" si="36"/>
        <v>6.6325244813109041</v>
      </c>
      <c r="L121" s="311">
        <f t="shared" si="36"/>
        <v>9.6060000000000141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0.20592785302792865</v>
      </c>
      <c r="C128" s="302">
        <v>0.8955860468808442</v>
      </c>
      <c r="D128" s="302">
        <f>SUM(B128:C128)</f>
        <v>1.1015138999087728</v>
      </c>
      <c r="E128" s="303"/>
      <c r="F128" s="302">
        <v>0.21335500364850815</v>
      </c>
      <c r="G128" s="302">
        <v>0.866393820099014</v>
      </c>
      <c r="H128" s="302">
        <f>SUM(F128:G128)</f>
        <v>1.0797488237475221</v>
      </c>
      <c r="I128" s="303"/>
      <c r="J128" s="302">
        <v>0.22563190123194421</v>
      </c>
      <c r="K128" s="302">
        <v>0.86354587894507839</v>
      </c>
      <c r="L128" s="302">
        <f>SUM(J128:K128)</f>
        <v>1.0891777801770226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0.29118417351607079</v>
      </c>
      <c r="C129" s="302">
        <v>0.85072588635743229</v>
      </c>
      <c r="D129" s="302">
        <f t="shared" ref="D129:D136" si="37">SUM(B129:C129)</f>
        <v>1.141910059873503</v>
      </c>
      <c r="E129" s="303"/>
      <c r="F129" s="302">
        <v>0.36745809965497583</v>
      </c>
      <c r="G129" s="302">
        <v>0.85246250322963235</v>
      </c>
      <c r="H129" s="302">
        <f t="shared" ref="H129:H136" si="38">SUM(F129:G129)</f>
        <v>1.2199206028846081</v>
      </c>
      <c r="I129" s="303"/>
      <c r="J129" s="302">
        <v>0.48552526938959945</v>
      </c>
      <c r="K129" s="302">
        <v>0.9974764455194246</v>
      </c>
      <c r="L129" s="302">
        <f t="shared" ref="L129:L136" si="39">SUM(J129:K129)</f>
        <v>1.483001714909024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0.66695792642566509</v>
      </c>
      <c r="C130" s="302">
        <v>0.87303717563958394</v>
      </c>
      <c r="D130" s="302">
        <f t="shared" si="37"/>
        <v>1.5399951020652489</v>
      </c>
      <c r="E130" s="303"/>
      <c r="F130" s="302">
        <v>0.87815758099552477</v>
      </c>
      <c r="G130" s="302">
        <v>0.87185551546949691</v>
      </c>
      <c r="H130" s="302">
        <f t="shared" si="38"/>
        <v>1.7500130964650218</v>
      </c>
      <c r="I130" s="303"/>
      <c r="J130" s="302">
        <v>1.1046619337038162</v>
      </c>
      <c r="K130" s="302">
        <v>0.78865794602722217</v>
      </c>
      <c r="L130" s="302">
        <f t="shared" si="39"/>
        <v>1.8933198797310382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0.69157221009261849</v>
      </c>
      <c r="C131" s="302">
        <v>0.32892387945286988</v>
      </c>
      <c r="D131" s="302">
        <f t="shared" si="37"/>
        <v>1.0204960895454884</v>
      </c>
      <c r="E131" s="303"/>
      <c r="F131" s="302">
        <v>0.77745338234811023</v>
      </c>
      <c r="G131" s="302">
        <v>0.61810469554176073</v>
      </c>
      <c r="H131" s="302">
        <f t="shared" si="38"/>
        <v>1.3955580778898709</v>
      </c>
      <c r="I131" s="303"/>
      <c r="J131" s="302">
        <v>0.69947887548110543</v>
      </c>
      <c r="K131" s="302">
        <v>0.71192340305566137</v>
      </c>
      <c r="L131" s="302">
        <f t="shared" si="39"/>
        <v>1.4114022785367668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0.10381375561645687</v>
      </c>
      <c r="C132" s="302">
        <v>1.2523451177510629</v>
      </c>
      <c r="D132" s="302">
        <f t="shared" si="37"/>
        <v>1.3561588733675198</v>
      </c>
      <c r="E132" s="303"/>
      <c r="F132" s="302">
        <v>4.6290377389993219E-2</v>
      </c>
      <c r="G132" s="302">
        <v>1.0560230536908397</v>
      </c>
      <c r="H132" s="302">
        <f t="shared" si="38"/>
        <v>1.1023134310808329</v>
      </c>
      <c r="I132" s="303"/>
      <c r="J132" s="302">
        <v>6.3393938693659585E-2</v>
      </c>
      <c r="K132" s="302">
        <v>1.1299271797535682</v>
      </c>
      <c r="L132" s="302">
        <f t="shared" si="39"/>
        <v>1.1933211184472277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0.18940143890499586</v>
      </c>
      <c r="C133" s="302">
        <v>0.10281802727210197</v>
      </c>
      <c r="D133" s="302">
        <f t="shared" si="37"/>
        <v>0.29221946617709782</v>
      </c>
      <c r="E133" s="303"/>
      <c r="F133" s="302">
        <v>0.18121662692009441</v>
      </c>
      <c r="G133" s="302">
        <v>0.10096187556576336</v>
      </c>
      <c r="H133" s="302">
        <f t="shared" si="38"/>
        <v>0.28217850248585774</v>
      </c>
      <c r="I133" s="303"/>
      <c r="J133" s="302">
        <v>0.24306999473064345</v>
      </c>
      <c r="K133" s="302">
        <v>8.993872663307749E-2</v>
      </c>
      <c r="L133" s="302">
        <f t="shared" si="39"/>
        <v>0.33300872136372095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0.17069325476697292</v>
      </c>
      <c r="C134" s="302">
        <v>0.23570434775759275</v>
      </c>
      <c r="D134" s="302">
        <f>SUM(B134:C134)</f>
        <v>0.40639760252456569</v>
      </c>
      <c r="E134" s="303"/>
      <c r="F134" s="302">
        <v>0.16295276176438125</v>
      </c>
      <c r="G134" s="302">
        <v>0.43148524047196657</v>
      </c>
      <c r="H134" s="302">
        <f t="shared" si="38"/>
        <v>0.5944380022363478</v>
      </c>
      <c r="I134" s="303"/>
      <c r="J134" s="302">
        <v>0.16865007342879995</v>
      </c>
      <c r="K134" s="302">
        <v>0.39877429547510429</v>
      </c>
      <c r="L134" s="302">
        <f t="shared" si="39"/>
        <v>0.56742436890390424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8.4393778032376118E-2</v>
      </c>
      <c r="C135" s="302">
        <v>2.6774006971200697</v>
      </c>
      <c r="D135" s="302">
        <f t="shared" si="37"/>
        <v>2.7617944751524459</v>
      </c>
      <c r="E135" s="303"/>
      <c r="F135" s="302">
        <v>5.9493088339647442E-2</v>
      </c>
      <c r="G135" s="302">
        <v>2.1441160477115555</v>
      </c>
      <c r="H135" s="302">
        <f t="shared" si="38"/>
        <v>2.2036091360512029</v>
      </c>
      <c r="I135" s="303"/>
      <c r="J135" s="302">
        <v>5.2965648793559646E-2</v>
      </c>
      <c r="K135" s="302">
        <v>2.3053196569607484</v>
      </c>
      <c r="L135" s="302">
        <f t="shared" si="39"/>
        <v>2.3582853057543081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0.29934574244659001</v>
      </c>
      <c r="C136" s="302">
        <v>1.8191686889387289</v>
      </c>
      <c r="D136" s="302">
        <f t="shared" si="37"/>
        <v>2.1185144313853188</v>
      </c>
      <c r="E136" s="303"/>
      <c r="F136" s="302">
        <v>0.28066653451152535</v>
      </c>
      <c r="G136" s="302">
        <v>1.234553792647201</v>
      </c>
      <c r="H136" s="302">
        <f t="shared" si="38"/>
        <v>1.5152203271587263</v>
      </c>
      <c r="I136" s="303"/>
      <c r="J136" s="302">
        <v>0.33012383546564816</v>
      </c>
      <c r="K136" s="302">
        <v>1.1389349967113198</v>
      </c>
      <c r="L136" s="302">
        <f t="shared" si="39"/>
        <v>1.469058832176968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2.7032901328296752</v>
      </c>
      <c r="C138" s="311">
        <f t="shared" ref="C138" si="40">SUM(C128:C136)</f>
        <v>9.0357098671702865</v>
      </c>
      <c r="D138" s="311">
        <f>SUM(D128:D136)</f>
        <v>11.738999999999962</v>
      </c>
      <c r="E138" s="311"/>
      <c r="F138" s="311">
        <f t="shared" ref="F138:H138" si="41">SUM(F128:F136)</f>
        <v>2.9670434555727612</v>
      </c>
      <c r="G138" s="311">
        <f t="shared" si="41"/>
        <v>8.1759565444272297</v>
      </c>
      <c r="H138" s="311">
        <f t="shared" si="41"/>
        <v>11.14299999999999</v>
      </c>
      <c r="I138" s="311"/>
      <c r="J138" s="311">
        <f t="shared" ref="J138:L138" si="42">SUM(J128:J136)</f>
        <v>3.3735014709187761</v>
      </c>
      <c r="K138" s="311">
        <f t="shared" si="42"/>
        <v>8.4244985290812053</v>
      </c>
      <c r="L138" s="311">
        <f t="shared" si="42"/>
        <v>11.797999999999981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1.9913685257630973</v>
      </c>
      <c r="C145" s="302">
        <v>5.0132228592857722</v>
      </c>
      <c r="D145" s="302">
        <f>SUM(B145:C145)</f>
        <v>7.0045913850488697</v>
      </c>
      <c r="E145" s="303"/>
      <c r="F145" s="302">
        <v>2.5545485556662597</v>
      </c>
      <c r="G145" s="302">
        <v>7.706519620689253</v>
      </c>
      <c r="H145" s="302">
        <f>SUM(F145:G145)</f>
        <v>10.261068176355513</v>
      </c>
      <c r="I145" s="303"/>
      <c r="J145" s="302">
        <v>2.99774275924982</v>
      </c>
      <c r="K145" s="302">
        <v>7.6329746052782266</v>
      </c>
      <c r="L145" s="302">
        <f>SUM(J145:K145)</f>
        <v>10.630717364528046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1.2473636724864989</v>
      </c>
      <c r="C146" s="302">
        <v>8.6520240358321931</v>
      </c>
      <c r="D146" s="302">
        <f t="shared" ref="D146:D153" si="43">SUM(B146:C146)</f>
        <v>9.8993877083186916</v>
      </c>
      <c r="E146" s="303"/>
      <c r="F146" s="302">
        <v>1.6770164205049518</v>
      </c>
      <c r="G146" s="302">
        <v>11.710176891624091</v>
      </c>
      <c r="H146" s="302">
        <f t="shared" ref="H146:H153" si="44">SUM(F146:G146)</f>
        <v>13.387193312129043</v>
      </c>
      <c r="I146" s="303"/>
      <c r="J146" s="302">
        <v>2.1639288310044176</v>
      </c>
      <c r="K146" s="302">
        <v>14.763417302286188</v>
      </c>
      <c r="L146" s="302">
        <f t="shared" ref="L146:L153" si="45">SUM(J146:K146)</f>
        <v>16.927346133290605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1.6348362616810772</v>
      </c>
      <c r="C147" s="302">
        <v>3.4286366889477677</v>
      </c>
      <c r="D147" s="302">
        <f t="shared" si="43"/>
        <v>5.0634729506288449</v>
      </c>
      <c r="E147" s="303"/>
      <c r="F147" s="302">
        <v>1.8851583059689947</v>
      </c>
      <c r="G147" s="302">
        <v>4.3180816991122954</v>
      </c>
      <c r="H147" s="302">
        <f t="shared" si="44"/>
        <v>6.2032400050812901</v>
      </c>
      <c r="I147" s="303"/>
      <c r="J147" s="302">
        <v>2.3531382488050858</v>
      </c>
      <c r="K147" s="302">
        <v>4.368718014557067</v>
      </c>
      <c r="L147" s="302">
        <f t="shared" si="45"/>
        <v>6.7218562633621524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7.3362439447343242</v>
      </c>
      <c r="C148" s="302">
        <v>2.0160366438365247</v>
      </c>
      <c r="D148" s="302">
        <f t="shared" si="43"/>
        <v>9.3522805885708493</v>
      </c>
      <c r="E148" s="303"/>
      <c r="F148" s="302">
        <v>6.708731762452711</v>
      </c>
      <c r="G148" s="302">
        <v>2.1543495665293562</v>
      </c>
      <c r="H148" s="302">
        <f t="shared" si="44"/>
        <v>8.8630813289820676</v>
      </c>
      <c r="I148" s="303"/>
      <c r="J148" s="302">
        <v>5.7174580835800421</v>
      </c>
      <c r="K148" s="302">
        <v>2.6720857952298922</v>
      </c>
      <c r="L148" s="302">
        <f t="shared" si="45"/>
        <v>8.3895438788099348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0.76439942402076499</v>
      </c>
      <c r="C149" s="302">
        <v>49.952276813601372</v>
      </c>
      <c r="D149" s="302">
        <f t="shared" si="43"/>
        <v>50.716676237622139</v>
      </c>
      <c r="E149" s="303"/>
      <c r="F149" s="302">
        <v>0.86267134870112594</v>
      </c>
      <c r="G149" s="302">
        <v>55.69039572557292</v>
      </c>
      <c r="H149" s="302">
        <f t="shared" si="44"/>
        <v>56.553067074274047</v>
      </c>
      <c r="I149" s="303"/>
      <c r="J149" s="302">
        <v>1.1223266096719269</v>
      </c>
      <c r="K149" s="302">
        <v>51.829457994761839</v>
      </c>
      <c r="L149" s="302">
        <f t="shared" si="45"/>
        <v>52.951784604433769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0.12557254442378071</v>
      </c>
      <c r="C150" s="302">
        <v>0.12980829820208803</v>
      </c>
      <c r="D150" s="302">
        <f t="shared" si="43"/>
        <v>0.25538084262586874</v>
      </c>
      <c r="E150" s="303"/>
      <c r="F150" s="302">
        <v>0.11445862176693072</v>
      </c>
      <c r="G150" s="302">
        <v>0.14210184021503575</v>
      </c>
      <c r="H150" s="302">
        <f t="shared" si="44"/>
        <v>0.25656046198196647</v>
      </c>
      <c r="I150" s="303"/>
      <c r="J150" s="302">
        <v>0.11585556171216073</v>
      </c>
      <c r="K150" s="302">
        <v>0.14298364062472174</v>
      </c>
      <c r="L150" s="302">
        <f t="shared" si="45"/>
        <v>0.25883920233688246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1.131303838867814</v>
      </c>
      <c r="C151" s="302">
        <v>0.97745440381510407</v>
      </c>
      <c r="D151" s="302">
        <f t="shared" si="43"/>
        <v>2.1087582426829181</v>
      </c>
      <c r="E151" s="303"/>
      <c r="F151" s="302">
        <v>1.0744533196520285</v>
      </c>
      <c r="G151" s="302">
        <v>1.0572049568522093</v>
      </c>
      <c r="H151" s="302">
        <f t="shared" si="44"/>
        <v>2.131658276504238</v>
      </c>
      <c r="I151" s="303"/>
      <c r="J151" s="302">
        <v>1.0933900886890102</v>
      </c>
      <c r="K151" s="302">
        <v>1.1947563083908586</v>
      </c>
      <c r="L151" s="302">
        <f t="shared" si="45"/>
        <v>2.2881463970798688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0.11937870295725315</v>
      </c>
      <c r="C152" s="302">
        <v>8.0896303845887978</v>
      </c>
      <c r="D152" s="302">
        <f t="shared" si="43"/>
        <v>8.2090090875460504</v>
      </c>
      <c r="E152" s="303"/>
      <c r="F152" s="302">
        <v>0.10163759438408303</v>
      </c>
      <c r="G152" s="302">
        <v>8.3190677232505319</v>
      </c>
      <c r="H152" s="302">
        <f t="shared" si="44"/>
        <v>8.4207053176346154</v>
      </c>
      <c r="I152" s="303"/>
      <c r="J152" s="302">
        <v>0.15256893090547416</v>
      </c>
      <c r="K152" s="302">
        <v>9.4283676319844716</v>
      </c>
      <c r="L152" s="302">
        <f t="shared" si="45"/>
        <v>9.5809365628899457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1.3843360483853002</v>
      </c>
      <c r="C153" s="302">
        <v>5.8311069085704004</v>
      </c>
      <c r="D153" s="302">
        <f t="shared" si="43"/>
        <v>7.2154429569557008</v>
      </c>
      <c r="E153" s="303"/>
      <c r="F153" s="302">
        <v>0.93721494104198522</v>
      </c>
      <c r="G153" s="302">
        <v>6.0732111060151208</v>
      </c>
      <c r="H153" s="302">
        <f t="shared" si="44"/>
        <v>7.0104260470571056</v>
      </c>
      <c r="I153" s="303"/>
      <c r="J153" s="302">
        <v>1.1313702208702556</v>
      </c>
      <c r="K153" s="302">
        <v>7.6734593723983657</v>
      </c>
      <c r="L153" s="302">
        <f t="shared" si="45"/>
        <v>8.8048295932686216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15.734802963319909</v>
      </c>
      <c r="C155" s="311">
        <f t="shared" ref="C155:D155" si="46">SUM(C145:C153)</f>
        <v>84.090197036680024</v>
      </c>
      <c r="D155" s="311">
        <f t="shared" si="46"/>
        <v>99.824999999999932</v>
      </c>
      <c r="E155" s="311"/>
      <c r="F155" s="311">
        <f t="shared" ref="F155:H155" si="47">SUM(F145:F153)</f>
        <v>15.915890870139071</v>
      </c>
      <c r="G155" s="311">
        <f t="shared" si="47"/>
        <v>97.171109129860795</v>
      </c>
      <c r="H155" s="311">
        <f t="shared" si="47"/>
        <v>113.08699999999989</v>
      </c>
      <c r="I155" s="311"/>
      <c r="J155" s="311">
        <f t="shared" ref="J155:L155" si="48">SUM(J145:J153)</f>
        <v>16.847779334488195</v>
      </c>
      <c r="K155" s="311">
        <f t="shared" si="48"/>
        <v>99.706220665511637</v>
      </c>
      <c r="L155" s="311">
        <f t="shared" si="48"/>
        <v>116.55399999999983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9.7687480333537255</v>
      </c>
      <c r="C162" s="302">
        <v>24.274418625286945</v>
      </c>
      <c r="D162" s="302">
        <f>SUM(B162:C162)</f>
        <v>34.043166658640672</v>
      </c>
      <c r="E162" s="303"/>
      <c r="F162" s="302">
        <v>13.667392185032607</v>
      </c>
      <c r="G162" s="302">
        <v>25.165205056086023</v>
      </c>
      <c r="H162" s="302">
        <f>SUM(F162:G162)</f>
        <v>38.832597241118634</v>
      </c>
      <c r="I162" s="303"/>
      <c r="J162" s="302">
        <v>15.438422396632335</v>
      </c>
      <c r="K162" s="302">
        <v>25.525680351761327</v>
      </c>
      <c r="L162" s="302">
        <f>SUM(J162:K162)</f>
        <v>40.964102748393664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10.051630113114486</v>
      </c>
      <c r="C163" s="302">
        <v>12.620766457011207</v>
      </c>
      <c r="D163" s="302">
        <f t="shared" ref="D163:D170" si="49">SUM(B163:C163)</f>
        <v>22.672396570125692</v>
      </c>
      <c r="E163" s="303"/>
      <c r="F163" s="302">
        <v>13.18035505016867</v>
      </c>
      <c r="G163" s="302">
        <v>14.732653873315838</v>
      </c>
      <c r="H163" s="302">
        <f t="shared" ref="H163:H170" si="50">SUM(F163:G163)</f>
        <v>27.913008923484508</v>
      </c>
      <c r="I163" s="303"/>
      <c r="J163" s="302">
        <v>15.198273094267206</v>
      </c>
      <c r="K163" s="302">
        <v>19.606421842122714</v>
      </c>
      <c r="L163" s="302">
        <f t="shared" ref="L163:L170" si="51">SUM(J163:K163)</f>
        <v>34.804694936389922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8.4919950234378589</v>
      </c>
      <c r="C164" s="302">
        <v>12.419633641579509</v>
      </c>
      <c r="D164" s="302">
        <f t="shared" si="49"/>
        <v>20.911628665017368</v>
      </c>
      <c r="E164" s="303"/>
      <c r="F164" s="302">
        <v>9.906565137541369</v>
      </c>
      <c r="G164" s="302">
        <v>13.674469370006497</v>
      </c>
      <c r="H164" s="302">
        <f t="shared" si="50"/>
        <v>23.581034507547866</v>
      </c>
      <c r="I164" s="303"/>
      <c r="J164" s="302">
        <v>11.011400638305904</v>
      </c>
      <c r="K164" s="302">
        <v>14.320413168728672</v>
      </c>
      <c r="L164" s="302">
        <f t="shared" si="51"/>
        <v>25.331813807034578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18.167642454456807</v>
      </c>
      <c r="C165" s="302">
        <v>9.2941833021840043</v>
      </c>
      <c r="D165" s="302">
        <f t="shared" si="49"/>
        <v>27.461825756640813</v>
      </c>
      <c r="E165" s="303"/>
      <c r="F165" s="302">
        <v>17.84986034141841</v>
      </c>
      <c r="G165" s="302">
        <v>10.560814049822351</v>
      </c>
      <c r="H165" s="302">
        <f t="shared" si="50"/>
        <v>28.410674391240761</v>
      </c>
      <c r="I165" s="303"/>
      <c r="J165" s="302">
        <v>16.332918812731013</v>
      </c>
      <c r="K165" s="302">
        <v>13.627373361346454</v>
      </c>
      <c r="L165" s="302">
        <f t="shared" si="51"/>
        <v>29.960292174077466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2.2438305551798927</v>
      </c>
      <c r="C166" s="302">
        <v>25.810066644740623</v>
      </c>
      <c r="D166" s="302">
        <f t="shared" si="49"/>
        <v>28.053897199920517</v>
      </c>
      <c r="E166" s="303"/>
      <c r="F166" s="302">
        <v>2.4492077841729998</v>
      </c>
      <c r="G166" s="302">
        <v>20.350156083693708</v>
      </c>
      <c r="H166" s="302">
        <f t="shared" si="50"/>
        <v>22.79936386786671</v>
      </c>
      <c r="I166" s="303"/>
      <c r="J166" s="302">
        <v>2.5193990651119424</v>
      </c>
      <c r="K166" s="302">
        <v>19.556611123957122</v>
      </c>
      <c r="L166" s="302">
        <f t="shared" si="51"/>
        <v>22.076010189069066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1.6750542856413024</v>
      </c>
      <c r="C167" s="302">
        <v>0.53721393279225149</v>
      </c>
      <c r="D167" s="302">
        <f t="shared" si="49"/>
        <v>2.2122682184335538</v>
      </c>
      <c r="E167" s="303"/>
      <c r="F167" s="302">
        <v>1.7819255507953649</v>
      </c>
      <c r="G167" s="302">
        <v>0.55926010768190748</v>
      </c>
      <c r="H167" s="302">
        <f t="shared" si="50"/>
        <v>2.3411856584772721</v>
      </c>
      <c r="I167" s="303"/>
      <c r="J167" s="302">
        <v>2.2868555049984085</v>
      </c>
      <c r="K167" s="302">
        <v>0.62934027790736491</v>
      </c>
      <c r="L167" s="302">
        <f t="shared" si="51"/>
        <v>2.9161957829057732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47.822965674782942</v>
      </c>
      <c r="C168" s="302">
        <v>26.618190022968182</v>
      </c>
      <c r="D168" s="302">
        <f t="shared" si="49"/>
        <v>74.441155697751128</v>
      </c>
      <c r="E168" s="303"/>
      <c r="F168" s="302">
        <v>42.547996550655036</v>
      </c>
      <c r="G168" s="302">
        <v>26.781820678168714</v>
      </c>
      <c r="H168" s="302">
        <f t="shared" si="50"/>
        <v>69.329817228823742</v>
      </c>
      <c r="I168" s="303"/>
      <c r="J168" s="302">
        <v>34.426013885822684</v>
      </c>
      <c r="K168" s="302">
        <v>26.009721218204511</v>
      </c>
      <c r="L168" s="302">
        <f t="shared" si="51"/>
        <v>60.435735104027195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4.9797552332060651</v>
      </c>
      <c r="C169" s="302">
        <v>19.001592213412522</v>
      </c>
      <c r="D169" s="302">
        <f t="shared" si="49"/>
        <v>23.981347446618585</v>
      </c>
      <c r="E169" s="303"/>
      <c r="F169" s="302">
        <v>4.3303488790700291</v>
      </c>
      <c r="G169" s="302">
        <v>15.627027904869777</v>
      </c>
      <c r="H169" s="302">
        <f t="shared" si="50"/>
        <v>19.957376783939807</v>
      </c>
      <c r="I169" s="303"/>
      <c r="J169" s="302">
        <v>6.0535004168274886</v>
      </c>
      <c r="K169" s="302">
        <v>13.551174339783469</v>
      </c>
      <c r="L169" s="302">
        <f t="shared" si="51"/>
        <v>19.604674756610958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13.034999110966149</v>
      </c>
      <c r="C170" s="302">
        <v>18.389314675885576</v>
      </c>
      <c r="D170" s="302">
        <f t="shared" si="49"/>
        <v>31.424313786851727</v>
      </c>
      <c r="E170" s="303"/>
      <c r="F170" s="302">
        <v>10.390285695219367</v>
      </c>
      <c r="G170" s="302">
        <v>14.400655702281712</v>
      </c>
      <c r="H170" s="302">
        <f t="shared" si="50"/>
        <v>24.790941397501079</v>
      </c>
      <c r="I170" s="303"/>
      <c r="J170" s="302">
        <v>13.749384657012842</v>
      </c>
      <c r="K170" s="302">
        <v>12.718095844478151</v>
      </c>
      <c r="L170" s="302">
        <f t="shared" si="51"/>
        <v>26.467480501490993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116.23662048413922</v>
      </c>
      <c r="C172" s="311">
        <f t="shared" ref="C172:D172" si="52">SUM(C162:C170)</f>
        <v>148.9653795158608</v>
      </c>
      <c r="D172" s="311">
        <f t="shared" si="52"/>
        <v>265.20200000000006</v>
      </c>
      <c r="E172" s="311"/>
      <c r="F172" s="311">
        <f t="shared" ref="F172:H172" si="53">SUM(F162:F170)</f>
        <v>116.10393717407385</v>
      </c>
      <c r="G172" s="311">
        <f t="shared" si="53"/>
        <v>141.85206282592654</v>
      </c>
      <c r="H172" s="311">
        <f t="shared" si="53"/>
        <v>257.95600000000036</v>
      </c>
      <c r="I172" s="311"/>
      <c r="J172" s="311">
        <f t="shared" ref="J172:L172" si="54">SUM(J162:J170)</f>
        <v>117.0161684717098</v>
      </c>
      <c r="K172" s="311">
        <f t="shared" si="54"/>
        <v>145.54483152828976</v>
      </c>
      <c r="L172" s="311">
        <f t="shared" si="54"/>
        <v>262.56099999999958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1.4809519789686942</v>
      </c>
      <c r="C179" s="302">
        <v>6.2773159178790312</v>
      </c>
      <c r="D179" s="302">
        <f>SUM(B179:C179)</f>
        <v>7.758267896847725</v>
      </c>
      <c r="E179" s="303"/>
      <c r="F179" s="302">
        <v>2.1338614214581026</v>
      </c>
      <c r="G179" s="302">
        <v>7.9055384500991073</v>
      </c>
      <c r="H179" s="302">
        <f>SUM(F179:G179)</f>
        <v>10.03939987155721</v>
      </c>
      <c r="I179" s="303"/>
      <c r="J179" s="302">
        <v>2.7962963233037477</v>
      </c>
      <c r="K179" s="302">
        <v>8.6276741519976881</v>
      </c>
      <c r="L179" s="302">
        <f>SUM(J179:K179)</f>
        <v>11.423970475301436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1.2461895901926845</v>
      </c>
      <c r="C180" s="302">
        <v>3.8885659627112692</v>
      </c>
      <c r="D180" s="302">
        <f t="shared" ref="D180:D187" si="55">SUM(B180:C180)</f>
        <v>5.1347555529039539</v>
      </c>
      <c r="E180" s="303"/>
      <c r="F180" s="302">
        <v>1.9778223982021454</v>
      </c>
      <c r="G180" s="302">
        <v>5.3643125140654071</v>
      </c>
      <c r="H180" s="302">
        <f t="shared" ref="H180:H187" si="56">SUM(F180:G180)</f>
        <v>7.3421349122675528</v>
      </c>
      <c r="I180" s="303"/>
      <c r="J180" s="302">
        <v>2.7334007675232015</v>
      </c>
      <c r="K180" s="302">
        <v>7.711225909046318</v>
      </c>
      <c r="L180" s="302">
        <f t="shared" ref="L180:L187" si="57">SUM(J180:K180)</f>
        <v>10.44462667656952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1.3910838721326231</v>
      </c>
      <c r="C181" s="302">
        <v>3.7027813786146551</v>
      </c>
      <c r="D181" s="302">
        <f t="shared" si="55"/>
        <v>5.0938652507472781</v>
      </c>
      <c r="E181" s="303"/>
      <c r="F181" s="302">
        <v>1.8573766532039198</v>
      </c>
      <c r="G181" s="302">
        <v>4.6049107568081853</v>
      </c>
      <c r="H181" s="302">
        <f t="shared" si="56"/>
        <v>6.462287410012105</v>
      </c>
      <c r="I181" s="303"/>
      <c r="J181" s="302">
        <v>2.388772064468454</v>
      </c>
      <c r="K181" s="302">
        <v>4.905192812549525</v>
      </c>
      <c r="L181" s="302">
        <f t="shared" si="57"/>
        <v>7.293964877017979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6.834573930625198</v>
      </c>
      <c r="C182" s="302">
        <v>3.8771423486408181</v>
      </c>
      <c r="D182" s="302">
        <f t="shared" si="55"/>
        <v>10.711716279266016</v>
      </c>
      <c r="E182" s="303"/>
      <c r="F182" s="302">
        <v>7.1530362631213817</v>
      </c>
      <c r="G182" s="302">
        <v>5.0675511889473706</v>
      </c>
      <c r="H182" s="302">
        <f t="shared" si="56"/>
        <v>12.220587452068752</v>
      </c>
      <c r="I182" s="303"/>
      <c r="J182" s="302">
        <v>7.9651414661382818</v>
      </c>
      <c r="K182" s="302">
        <v>6.8725186950485169</v>
      </c>
      <c r="L182" s="302">
        <f t="shared" si="57"/>
        <v>14.837660161186799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0.14912651583085634</v>
      </c>
      <c r="C183" s="302">
        <v>6.2352931251990995</v>
      </c>
      <c r="D183" s="302">
        <f t="shared" si="55"/>
        <v>6.3844196410299556</v>
      </c>
      <c r="E183" s="303"/>
      <c r="F183" s="302">
        <v>0.18338940628471836</v>
      </c>
      <c r="G183" s="302">
        <v>4.6002690158660853</v>
      </c>
      <c r="H183" s="302">
        <f t="shared" si="56"/>
        <v>4.7836584221508041</v>
      </c>
      <c r="I183" s="303"/>
      <c r="J183" s="302">
        <v>0.25407016656425396</v>
      </c>
      <c r="K183" s="302">
        <v>4.43596072831168</v>
      </c>
      <c r="L183" s="302">
        <f t="shared" si="57"/>
        <v>4.6900308948759335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2.5202802206583104</v>
      </c>
      <c r="C184" s="302">
        <v>2.2398667101027341</v>
      </c>
      <c r="D184" s="302">
        <f t="shared" si="55"/>
        <v>4.760146930761044</v>
      </c>
      <c r="E184" s="303"/>
      <c r="F184" s="302">
        <v>3.4298077654892776</v>
      </c>
      <c r="G184" s="302">
        <v>2.9038159946296367</v>
      </c>
      <c r="H184" s="302">
        <f t="shared" si="56"/>
        <v>6.3336237601189147</v>
      </c>
      <c r="I184" s="303"/>
      <c r="J184" s="302">
        <v>2.9508773419725416</v>
      </c>
      <c r="K184" s="302">
        <v>3.2283289004317846</v>
      </c>
      <c r="L184" s="302">
        <f t="shared" si="57"/>
        <v>6.1792062424043266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1.8321322075902153</v>
      </c>
      <c r="C185" s="302">
        <v>1.7039874911393778</v>
      </c>
      <c r="D185" s="302">
        <f t="shared" si="55"/>
        <v>3.5361196987295931</v>
      </c>
      <c r="E185" s="303"/>
      <c r="F185" s="302">
        <v>1.8622208985992228</v>
      </c>
      <c r="G185" s="302">
        <v>1.9384983532793765</v>
      </c>
      <c r="H185" s="302">
        <f t="shared" si="56"/>
        <v>3.8007192518785993</v>
      </c>
      <c r="I185" s="303"/>
      <c r="J185" s="302">
        <v>2.1896034461771778</v>
      </c>
      <c r="K185" s="302">
        <v>2.4907255228543019</v>
      </c>
      <c r="L185" s="302">
        <f t="shared" si="57"/>
        <v>4.6803289690314802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1.4201435090594505</v>
      </c>
      <c r="C186" s="302">
        <v>39.903715717786966</v>
      </c>
      <c r="D186" s="302">
        <f t="shared" si="55"/>
        <v>41.323859226846416</v>
      </c>
      <c r="E186" s="303"/>
      <c r="F186" s="302">
        <v>1.6777572833959515</v>
      </c>
      <c r="G186" s="302">
        <v>39.752112249999435</v>
      </c>
      <c r="H186" s="302">
        <f t="shared" si="56"/>
        <v>41.429869533395383</v>
      </c>
      <c r="I186" s="303"/>
      <c r="J186" s="302">
        <v>2.8901692201739695</v>
      </c>
      <c r="K186" s="302">
        <v>42.477863569800093</v>
      </c>
      <c r="L186" s="302">
        <f t="shared" si="57"/>
        <v>45.368032789974059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4.3720918777883595</v>
      </c>
      <c r="C187" s="302">
        <v>14.900757645079604</v>
      </c>
      <c r="D187" s="302">
        <f t="shared" si="55"/>
        <v>19.272849522867965</v>
      </c>
      <c r="E187" s="303"/>
      <c r="F187" s="302">
        <v>3.6052788051874711</v>
      </c>
      <c r="G187" s="302">
        <v>13.054440581363053</v>
      </c>
      <c r="H187" s="302">
        <f t="shared" si="56"/>
        <v>16.659719386550524</v>
      </c>
      <c r="I187" s="303"/>
      <c r="J187" s="302">
        <v>5.5181664778828248</v>
      </c>
      <c r="K187" s="302">
        <v>14.607012435755729</v>
      </c>
      <c r="L187" s="302">
        <f t="shared" si="57"/>
        <v>20.125178913638553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21.246573702846394</v>
      </c>
      <c r="C189" s="311">
        <f t="shared" ref="C189:D189" si="58">SUM(C179:C187)</f>
        <v>82.729426297153566</v>
      </c>
      <c r="D189" s="311">
        <f t="shared" si="58"/>
        <v>103.97599999999994</v>
      </c>
      <c r="E189" s="311"/>
      <c r="F189" s="311">
        <f t="shared" ref="F189:H189" si="59">SUM(F179:F187)</f>
        <v>23.880550894942193</v>
      </c>
      <c r="G189" s="311">
        <f t="shared" si="59"/>
        <v>85.191449105057657</v>
      </c>
      <c r="H189" s="311">
        <f t="shared" si="59"/>
        <v>109.07199999999983</v>
      </c>
      <c r="I189" s="311"/>
      <c r="J189" s="311">
        <f t="shared" ref="J189:L189" si="60">SUM(J179:J187)</f>
        <v>29.686497274204456</v>
      </c>
      <c r="K189" s="311">
        <f t="shared" si="60"/>
        <v>95.35650272579565</v>
      </c>
      <c r="L189" s="311">
        <f t="shared" si="60"/>
        <v>125.04300000000008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5.3483917490926611</v>
      </c>
      <c r="C196" s="302">
        <v>6.0483530517052255</v>
      </c>
      <c r="D196" s="302">
        <f>SUM(B196:C196)</f>
        <v>11.396744800797887</v>
      </c>
      <c r="E196" s="303"/>
      <c r="F196" s="302">
        <v>7.2554910753271216</v>
      </c>
      <c r="G196" s="302">
        <v>7.3658705103538509</v>
      </c>
      <c r="H196" s="302">
        <f>SUM(F196:G196)</f>
        <v>14.621361585680972</v>
      </c>
      <c r="I196" s="303"/>
      <c r="J196" s="302">
        <v>8.7244853527432085</v>
      </c>
      <c r="K196" s="302">
        <v>10.350201102018687</v>
      </c>
      <c r="L196" s="302">
        <f>SUM(J196:K196)</f>
        <v>19.074686454761896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1.5198782475541357</v>
      </c>
      <c r="C197" s="302">
        <v>1.6523010027038385</v>
      </c>
      <c r="D197" s="302">
        <f t="shared" ref="D197:D204" si="61">SUM(B197:C197)</f>
        <v>3.1721792502579742</v>
      </c>
      <c r="E197" s="303"/>
      <c r="F197" s="302">
        <v>2.4689737264462965</v>
      </c>
      <c r="G197" s="302">
        <v>2.5282566721887552</v>
      </c>
      <c r="H197" s="302">
        <f t="shared" ref="H197:H204" si="62">SUM(F197:G197)</f>
        <v>4.9972303986350521</v>
      </c>
      <c r="I197" s="303"/>
      <c r="J197" s="302">
        <v>3.5347896329398014</v>
      </c>
      <c r="K197" s="302">
        <v>4.1595405479019654</v>
      </c>
      <c r="L197" s="302">
        <f t="shared" ref="L197:L204" si="63">SUM(J197:K197)</f>
        <v>7.6943301808417672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1.6136465386363272</v>
      </c>
      <c r="C198" s="302">
        <v>1.6826943935320113</v>
      </c>
      <c r="D198" s="302">
        <f t="shared" si="61"/>
        <v>3.2963409321683388</v>
      </c>
      <c r="E198" s="303"/>
      <c r="F198" s="302">
        <v>2.3351752246890585</v>
      </c>
      <c r="G198" s="302">
        <v>2.2579630654080014</v>
      </c>
      <c r="H198" s="302">
        <f t="shared" si="62"/>
        <v>4.5931382900970599</v>
      </c>
      <c r="I198" s="303"/>
      <c r="J198" s="302">
        <v>3.8083495845888375</v>
      </c>
      <c r="K198" s="302">
        <v>3.6027057494164243</v>
      </c>
      <c r="L198" s="302">
        <f t="shared" si="63"/>
        <v>7.4110553340052618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3.5432052065316095</v>
      </c>
      <c r="C199" s="302">
        <v>1.5640827110235425</v>
      </c>
      <c r="D199" s="302">
        <f t="shared" si="61"/>
        <v>5.1072879175551522</v>
      </c>
      <c r="E199" s="303"/>
      <c r="F199" s="302">
        <v>4.3772511116643251</v>
      </c>
      <c r="G199" s="302">
        <v>1.8453614679648453</v>
      </c>
      <c r="H199" s="302">
        <f t="shared" si="62"/>
        <v>6.2226125796291702</v>
      </c>
      <c r="I199" s="303"/>
      <c r="J199" s="302">
        <v>7.1443104934368593</v>
      </c>
      <c r="K199" s="302">
        <v>3.2157561437645943</v>
      </c>
      <c r="L199" s="302">
        <f t="shared" si="63"/>
        <v>10.360066637201454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3.7697491433668557</v>
      </c>
      <c r="C200" s="302">
        <v>8.1224877874535242</v>
      </c>
      <c r="D200" s="302">
        <f t="shared" si="61"/>
        <v>11.892236930820379</v>
      </c>
      <c r="E200" s="303"/>
      <c r="F200" s="302">
        <v>4.2434544652065878</v>
      </c>
      <c r="G200" s="302">
        <v>6.9816486504544786</v>
      </c>
      <c r="H200" s="302">
        <f t="shared" si="62"/>
        <v>11.225103115661067</v>
      </c>
      <c r="I200" s="303"/>
      <c r="J200" s="302">
        <v>5.4323285802319177</v>
      </c>
      <c r="K200" s="302">
        <v>6.6669443547347838</v>
      </c>
      <c r="L200" s="302">
        <f t="shared" si="63"/>
        <v>12.099272934966702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3.5292448805555221</v>
      </c>
      <c r="C201" s="302">
        <v>0.75954283239747455</v>
      </c>
      <c r="D201" s="302">
        <f t="shared" si="61"/>
        <v>4.2887877129529963</v>
      </c>
      <c r="E201" s="303"/>
      <c r="F201" s="302">
        <v>3.8304185997155211</v>
      </c>
      <c r="G201" s="302">
        <v>0.97314123556582899</v>
      </c>
      <c r="H201" s="302">
        <f t="shared" si="62"/>
        <v>4.8035598352813498</v>
      </c>
      <c r="I201" s="303"/>
      <c r="J201" s="302">
        <v>4.538142167229509</v>
      </c>
      <c r="K201" s="302">
        <v>1.3159946622547627</v>
      </c>
      <c r="L201" s="302">
        <f t="shared" si="63"/>
        <v>5.8541368294842719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4.6245693518758975</v>
      </c>
      <c r="C202" s="302">
        <v>3.0278346661612123</v>
      </c>
      <c r="D202" s="302">
        <f t="shared" si="61"/>
        <v>7.6524040180371102</v>
      </c>
      <c r="E202" s="303"/>
      <c r="F202" s="302">
        <v>5.3761831280402657</v>
      </c>
      <c r="G202" s="302">
        <v>3.3524057921781774</v>
      </c>
      <c r="H202" s="302">
        <f t="shared" si="62"/>
        <v>8.7285889202184421</v>
      </c>
      <c r="I202" s="303"/>
      <c r="J202" s="302">
        <v>9.8240239433282035</v>
      </c>
      <c r="K202" s="302">
        <v>4.8410235600450457</v>
      </c>
      <c r="L202" s="302">
        <f t="shared" si="63"/>
        <v>14.665047503373248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0.6805938570367418</v>
      </c>
      <c r="C203" s="302">
        <v>2.9307712600062303</v>
      </c>
      <c r="D203" s="302">
        <f t="shared" si="61"/>
        <v>3.6113651170429719</v>
      </c>
      <c r="E203" s="303"/>
      <c r="F203" s="302">
        <v>0.69822162961773138</v>
      </c>
      <c r="G203" s="302">
        <v>3.4915569951923437</v>
      </c>
      <c r="H203" s="302">
        <f t="shared" si="62"/>
        <v>4.1897786248100752</v>
      </c>
      <c r="I203" s="303"/>
      <c r="J203" s="302">
        <v>1.8251614936089617</v>
      </c>
      <c r="K203" s="302">
        <v>5.7599405010408322</v>
      </c>
      <c r="L203" s="302">
        <f t="shared" si="63"/>
        <v>7.5851019946497935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24.771983916671051</v>
      </c>
      <c r="C204" s="302">
        <v>17.847669403695978</v>
      </c>
      <c r="D204" s="302">
        <f t="shared" si="61"/>
        <v>42.619653320367028</v>
      </c>
      <c r="E204" s="303"/>
      <c r="F204" s="302">
        <v>26.56008046652147</v>
      </c>
      <c r="G204" s="302">
        <v>18.37954618346539</v>
      </c>
      <c r="H204" s="302">
        <f t="shared" si="62"/>
        <v>44.939626649986863</v>
      </c>
      <c r="I204" s="303"/>
      <c r="J204" s="302">
        <v>25.789721514502016</v>
      </c>
      <c r="K204" s="302">
        <v>19.201580616213477</v>
      </c>
      <c r="L204" s="302">
        <f t="shared" si="63"/>
        <v>44.991302130715496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49.401262891320798</v>
      </c>
      <c r="C206" s="311">
        <f t="shared" ref="C206:D206" si="64">SUM(C196:C204)</f>
        <v>43.635737108679038</v>
      </c>
      <c r="D206" s="311">
        <f t="shared" si="64"/>
        <v>93.036999999999836</v>
      </c>
      <c r="E206" s="311"/>
      <c r="F206" s="311">
        <f t="shared" ref="F206:H206" si="65">SUM(F196:F204)</f>
        <v>57.145249427228379</v>
      </c>
      <c r="G206" s="311">
        <f t="shared" si="65"/>
        <v>47.175750572771676</v>
      </c>
      <c r="H206" s="311">
        <f t="shared" si="65"/>
        <v>104.32100000000005</v>
      </c>
      <c r="I206" s="311"/>
      <c r="J206" s="311">
        <f t="shared" ref="J206:L206" si="66">SUM(J196:J204)</f>
        <v>70.621312762609307</v>
      </c>
      <c r="K206" s="311">
        <f t="shared" si="66"/>
        <v>59.113687237390572</v>
      </c>
      <c r="L206" s="311">
        <f t="shared" si="66"/>
        <v>129.7349999999999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0.17019820317719775</v>
      </c>
      <c r="C213" s="302">
        <v>0.45514001108337893</v>
      </c>
      <c r="D213" s="302">
        <f>SUM(B213:C213)</f>
        <v>0.62533821426057667</v>
      </c>
      <c r="E213" s="303"/>
      <c r="F213" s="302">
        <v>0.25902091987756798</v>
      </c>
      <c r="G213" s="302">
        <v>0.63129863292429489</v>
      </c>
      <c r="H213" s="302">
        <f>SUM(F213:G213)</f>
        <v>0.89031955280186281</v>
      </c>
      <c r="I213" s="303"/>
      <c r="J213" s="302">
        <v>0.23644894659993976</v>
      </c>
      <c r="K213" s="302">
        <v>0.62490483338426905</v>
      </c>
      <c r="L213" s="302">
        <f>SUM(J213:K213)</f>
        <v>0.86135377998420881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0.30409260554502565</v>
      </c>
      <c r="C214" s="302">
        <v>1.1081009203185821</v>
      </c>
      <c r="D214" s="302">
        <f t="shared" ref="D214:D221" si="67">SUM(B214:C214)</f>
        <v>1.4121935258636078</v>
      </c>
      <c r="E214" s="303"/>
      <c r="F214" s="302">
        <v>0.46071705106395178</v>
      </c>
      <c r="G214" s="302">
        <v>1.6699039061804279</v>
      </c>
      <c r="H214" s="302">
        <f t="shared" ref="H214:H221" si="68">SUM(F214:G214)</f>
        <v>2.1306209572443797</v>
      </c>
      <c r="I214" s="303"/>
      <c r="J214" s="302">
        <v>0.51006785091929274</v>
      </c>
      <c r="K214" s="302">
        <v>1.7838060638313513</v>
      </c>
      <c r="L214" s="302">
        <f t="shared" ref="L214:L221" si="69">SUM(J214:K214)</f>
        <v>2.2938739147506442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0.46899208699560574</v>
      </c>
      <c r="C215" s="302">
        <v>1.2346848548009095</v>
      </c>
      <c r="D215" s="302">
        <f t="shared" si="67"/>
        <v>1.7036769417965152</v>
      </c>
      <c r="E215" s="303"/>
      <c r="F215" s="302">
        <v>0.79146073722139099</v>
      </c>
      <c r="G215" s="302">
        <v>1.8555544926648706</v>
      </c>
      <c r="H215" s="302">
        <f t="shared" si="68"/>
        <v>2.6470152298862617</v>
      </c>
      <c r="I215" s="303"/>
      <c r="J215" s="302">
        <v>0.7869186095641042</v>
      </c>
      <c r="K215" s="302">
        <v>1.7137501896085792</v>
      </c>
      <c r="L215" s="302">
        <f t="shared" si="69"/>
        <v>2.5006687991726833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0.5930521008980757</v>
      </c>
      <c r="C216" s="302">
        <v>0.20677479479177241</v>
      </c>
      <c r="D216" s="302">
        <f t="shared" si="67"/>
        <v>0.79982689568984811</v>
      </c>
      <c r="E216" s="303"/>
      <c r="F216" s="302">
        <v>0.61033876054750658</v>
      </c>
      <c r="G216" s="302">
        <v>0.26916784167236812</v>
      </c>
      <c r="H216" s="302">
        <f t="shared" si="68"/>
        <v>0.87950660221987476</v>
      </c>
      <c r="I216" s="303"/>
      <c r="J216" s="302">
        <v>0.56214841630360834</v>
      </c>
      <c r="K216" s="302">
        <v>0.26566923416648819</v>
      </c>
      <c r="L216" s="302">
        <f t="shared" si="69"/>
        <v>0.82781765047009648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7.3461604447643658E-2</v>
      </c>
      <c r="C217" s="302">
        <v>0.41946185574885947</v>
      </c>
      <c r="D217" s="302">
        <f t="shared" si="67"/>
        <v>0.49292346019650313</v>
      </c>
      <c r="E217" s="303"/>
      <c r="F217" s="302">
        <v>0.13418310187592469</v>
      </c>
      <c r="G217" s="302">
        <v>0.45631470854672684</v>
      </c>
      <c r="H217" s="302">
        <f t="shared" si="68"/>
        <v>0.59049781042265148</v>
      </c>
      <c r="I217" s="303"/>
      <c r="J217" s="302">
        <v>0.1594664928719112</v>
      </c>
      <c r="K217" s="302">
        <v>0.4161559283134732</v>
      </c>
      <c r="L217" s="302">
        <f t="shared" si="69"/>
        <v>0.57562242118538443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0.31194525011974167</v>
      </c>
      <c r="C218" s="302">
        <v>0.10775394528795039</v>
      </c>
      <c r="D218" s="302">
        <f t="shared" si="67"/>
        <v>0.41969919540769207</v>
      </c>
      <c r="E218" s="303"/>
      <c r="F218" s="302">
        <v>0.32335553079563478</v>
      </c>
      <c r="G218" s="302">
        <v>0.15930884261750383</v>
      </c>
      <c r="H218" s="302">
        <f t="shared" si="68"/>
        <v>0.48266437341313861</v>
      </c>
      <c r="I218" s="303"/>
      <c r="J218" s="302">
        <v>0.30185917139810287</v>
      </c>
      <c r="K218" s="302">
        <v>0.18326294305013113</v>
      </c>
      <c r="L218" s="302">
        <f t="shared" si="69"/>
        <v>0.485122114448234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0.2090982497026454</v>
      </c>
      <c r="C219" s="302">
        <v>0.19914658725290924</v>
      </c>
      <c r="D219" s="302">
        <f t="shared" si="67"/>
        <v>0.40824483695555464</v>
      </c>
      <c r="E219" s="303"/>
      <c r="F219" s="302">
        <v>0.21988740915557151</v>
      </c>
      <c r="G219" s="302">
        <v>0.24149582342908216</v>
      </c>
      <c r="H219" s="302">
        <f t="shared" si="68"/>
        <v>0.46138323258465364</v>
      </c>
      <c r="I219" s="303"/>
      <c r="J219" s="302">
        <v>0.21059607491089236</v>
      </c>
      <c r="K219" s="302">
        <v>0.2965230966203572</v>
      </c>
      <c r="L219" s="302">
        <f t="shared" si="69"/>
        <v>0.50711917153124952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4.9367483388810453E-2</v>
      </c>
      <c r="C220" s="302">
        <v>0.10311717984661152</v>
      </c>
      <c r="D220" s="302">
        <f t="shared" si="67"/>
        <v>0.15248466323542198</v>
      </c>
      <c r="E220" s="303"/>
      <c r="F220" s="302">
        <v>0.10950391625386034</v>
      </c>
      <c r="G220" s="302">
        <v>0.12664610181282804</v>
      </c>
      <c r="H220" s="302">
        <f t="shared" si="68"/>
        <v>0.23615001806668839</v>
      </c>
      <c r="I220" s="303"/>
      <c r="J220" s="302">
        <v>0.15510659907102919</v>
      </c>
      <c r="K220" s="302">
        <v>0.12070579279200001</v>
      </c>
      <c r="L220" s="302">
        <f t="shared" si="69"/>
        <v>0.27581239186302919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0.56051580235036103</v>
      </c>
      <c r="C221" s="302">
        <v>0.4610964642439106</v>
      </c>
      <c r="D221" s="302">
        <f t="shared" si="67"/>
        <v>1.0216122665942717</v>
      </c>
      <c r="E221" s="303"/>
      <c r="F221" s="302">
        <v>0.65287677194783489</v>
      </c>
      <c r="G221" s="302">
        <v>0.45096545141266209</v>
      </c>
      <c r="H221" s="302">
        <f t="shared" si="68"/>
        <v>1.103842223360497</v>
      </c>
      <c r="I221" s="303"/>
      <c r="J221" s="302">
        <v>0.55656102824063181</v>
      </c>
      <c r="K221" s="302">
        <v>0.52204872835382832</v>
      </c>
      <c r="L221" s="302">
        <f t="shared" si="69"/>
        <v>1.0786097565944601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2.7407233866251071</v>
      </c>
      <c r="C223" s="311">
        <f t="shared" ref="C223:D223" si="70">SUM(C213:C221)</f>
        <v>4.2952766133748845</v>
      </c>
      <c r="D223" s="311">
        <f t="shared" si="70"/>
        <v>7.0359999999999907</v>
      </c>
      <c r="E223" s="311"/>
      <c r="F223" s="311">
        <f t="shared" ref="F223:H223" si="71">SUM(F213:F221)</f>
        <v>3.5613441987392438</v>
      </c>
      <c r="G223" s="311">
        <f t="shared" si="71"/>
        <v>5.8606558012607639</v>
      </c>
      <c r="H223" s="311">
        <f t="shared" si="71"/>
        <v>9.4220000000000077</v>
      </c>
      <c r="I223" s="311"/>
      <c r="J223" s="311">
        <f t="shared" ref="J223:L223" si="72">SUM(J213:J221)</f>
        <v>3.4791731898795124</v>
      </c>
      <c r="K223" s="311">
        <f t="shared" si="72"/>
        <v>5.9268268101204775</v>
      </c>
      <c r="L223" s="311">
        <f t="shared" si="72"/>
        <v>9.4059999999999899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1.494316856847449</v>
      </c>
      <c r="C230" s="302">
        <v>3.8051440848155624</v>
      </c>
      <c r="D230" s="302">
        <f>SUM(B230:C230)</f>
        <v>5.2994609416630114</v>
      </c>
      <c r="E230" s="303"/>
      <c r="F230" s="302">
        <v>1.8497471248644024</v>
      </c>
      <c r="G230" s="302">
        <v>4.5632191299261429</v>
      </c>
      <c r="H230" s="302">
        <f>SUM(F230:G230)</f>
        <v>6.4129662547905451</v>
      </c>
      <c r="I230" s="303"/>
      <c r="J230" s="302">
        <v>2.0894323390356804</v>
      </c>
      <c r="K230" s="302">
        <v>4.2408374777454743</v>
      </c>
      <c r="L230" s="302">
        <f>SUM(J230:K230)</f>
        <v>6.3302698167811542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2.7407811473391095</v>
      </c>
      <c r="C231" s="302">
        <v>12.955755038031803</v>
      </c>
      <c r="D231" s="302">
        <f t="shared" ref="D231:D238" si="73">SUM(B231:C231)</f>
        <v>15.696536185370913</v>
      </c>
      <c r="E231" s="303"/>
      <c r="F231" s="302">
        <v>3.7371548567513275</v>
      </c>
      <c r="G231" s="302">
        <v>15.560369597569151</v>
      </c>
      <c r="H231" s="302">
        <f t="shared" ref="H231:H238" si="74">SUM(F231:G231)</f>
        <v>19.297524454320477</v>
      </c>
      <c r="I231" s="303"/>
      <c r="J231" s="302">
        <v>5.0872865031126908</v>
      </c>
      <c r="K231" s="302">
        <v>18.561402565774213</v>
      </c>
      <c r="L231" s="302">
        <f t="shared" ref="L231:L238" si="75">SUM(J231:K231)</f>
        <v>23.648689068886902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2.215414037759837</v>
      </c>
      <c r="C232" s="302">
        <v>4.6899523847567952</v>
      </c>
      <c r="D232" s="302">
        <f t="shared" si="73"/>
        <v>6.9053664225166322</v>
      </c>
      <c r="E232" s="303"/>
      <c r="F232" s="302">
        <v>2.625681063890239</v>
      </c>
      <c r="G232" s="302">
        <v>5.4196154075640459</v>
      </c>
      <c r="H232" s="302">
        <f t="shared" si="74"/>
        <v>8.0452964714542858</v>
      </c>
      <c r="I232" s="303"/>
      <c r="J232" s="302">
        <v>3.0271509588328027</v>
      </c>
      <c r="K232" s="302">
        <v>5.2030778645980735</v>
      </c>
      <c r="L232" s="302">
        <f t="shared" si="75"/>
        <v>8.2302288234308758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2.8544393436894908</v>
      </c>
      <c r="C233" s="302">
        <v>1.1302105658131194</v>
      </c>
      <c r="D233" s="302">
        <f t="shared" si="73"/>
        <v>3.9846499095026102</v>
      </c>
      <c r="E233" s="303"/>
      <c r="F233" s="302">
        <v>2.2150932071932865</v>
      </c>
      <c r="G233" s="302">
        <v>1.2874009404353899</v>
      </c>
      <c r="H233" s="302">
        <f t="shared" si="74"/>
        <v>3.5024941476286764</v>
      </c>
      <c r="I233" s="303"/>
      <c r="J233" s="302">
        <v>1.7457412867360524</v>
      </c>
      <c r="K233" s="302">
        <v>1.5049049198733853</v>
      </c>
      <c r="L233" s="302">
        <f t="shared" si="75"/>
        <v>3.2506462066094377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0.14818859765788153</v>
      </c>
      <c r="C234" s="302">
        <v>1.9405901173332878</v>
      </c>
      <c r="D234" s="302">
        <f t="shared" si="73"/>
        <v>2.0887787149911694</v>
      </c>
      <c r="E234" s="303"/>
      <c r="F234" s="302">
        <v>0.18216199024912855</v>
      </c>
      <c r="G234" s="302">
        <v>1.9663150899940276</v>
      </c>
      <c r="H234" s="302">
        <f t="shared" si="74"/>
        <v>2.1484770802431563</v>
      </c>
      <c r="I234" s="303"/>
      <c r="J234" s="302">
        <v>0.3111144448975699</v>
      </c>
      <c r="K234" s="302">
        <v>2.0281807278268986</v>
      </c>
      <c r="L234" s="302">
        <f t="shared" si="75"/>
        <v>2.3392951727244684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0.56186991597934632</v>
      </c>
      <c r="C235" s="302">
        <v>0.42168431479607088</v>
      </c>
      <c r="D235" s="302">
        <f t="shared" si="73"/>
        <v>0.98355423077541726</v>
      </c>
      <c r="E235" s="303"/>
      <c r="F235" s="302">
        <v>0.53500628621889357</v>
      </c>
      <c r="G235" s="302">
        <v>0.4457120199906392</v>
      </c>
      <c r="H235" s="302">
        <f t="shared" si="74"/>
        <v>0.98071830620953282</v>
      </c>
      <c r="I235" s="303"/>
      <c r="J235" s="302">
        <v>0.65270843310039661</v>
      </c>
      <c r="K235" s="302">
        <v>0.5786155953343336</v>
      </c>
      <c r="L235" s="302">
        <f t="shared" si="75"/>
        <v>1.2313240284347302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1.129135145793513</v>
      </c>
      <c r="C236" s="302">
        <v>0.58599397255742292</v>
      </c>
      <c r="D236" s="302">
        <f t="shared" si="73"/>
        <v>1.7151291183509358</v>
      </c>
      <c r="E236" s="303"/>
      <c r="F236" s="302">
        <v>0.96167171134933893</v>
      </c>
      <c r="G236" s="302">
        <v>0.72033686488718696</v>
      </c>
      <c r="H236" s="302">
        <f t="shared" si="74"/>
        <v>1.6820085762365258</v>
      </c>
      <c r="I236" s="303"/>
      <c r="J236" s="302">
        <v>0.9929687423198309</v>
      </c>
      <c r="K236" s="302">
        <v>0.90446219705813269</v>
      </c>
      <c r="L236" s="302">
        <f t="shared" si="75"/>
        <v>1.8974309393779636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7.4608812962159168E-2</v>
      </c>
      <c r="C237" s="302">
        <v>0.28046525102672137</v>
      </c>
      <c r="D237" s="302">
        <f t="shared" si="73"/>
        <v>0.35507406398888053</v>
      </c>
      <c r="E237" s="303"/>
      <c r="F237" s="302">
        <v>6.4143498380341932E-2</v>
      </c>
      <c r="G237" s="302">
        <v>0.38172456967349183</v>
      </c>
      <c r="H237" s="302">
        <f t="shared" si="74"/>
        <v>0.44586806805383378</v>
      </c>
      <c r="I237" s="303"/>
      <c r="J237" s="302">
        <v>8.2195985201127003E-2</v>
      </c>
      <c r="K237" s="302">
        <v>0.41687413202096518</v>
      </c>
      <c r="L237" s="302">
        <f t="shared" si="75"/>
        <v>0.49907011722209216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0.24186429762382636</v>
      </c>
      <c r="C238" s="302">
        <v>0.376586115216614</v>
      </c>
      <c r="D238" s="302">
        <f t="shared" si="73"/>
        <v>0.61845041284044033</v>
      </c>
      <c r="E238" s="303"/>
      <c r="F238" s="302">
        <v>0.17434789741548778</v>
      </c>
      <c r="G238" s="302">
        <v>0.35829874364739178</v>
      </c>
      <c r="H238" s="302">
        <f t="shared" si="74"/>
        <v>0.53264664106287962</v>
      </c>
      <c r="I238" s="303"/>
      <c r="J238" s="302">
        <v>0.27561947040560797</v>
      </c>
      <c r="K238" s="302">
        <v>0.35642635612670931</v>
      </c>
      <c r="L238" s="302">
        <f t="shared" si="75"/>
        <v>0.63204582653231722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11.460618155652611</v>
      </c>
      <c r="C240" s="311">
        <f t="shared" ref="C240:D240" si="76">SUM(C230:C238)</f>
        <v>26.186381844347398</v>
      </c>
      <c r="D240" s="311">
        <f t="shared" si="76"/>
        <v>37.647000000000013</v>
      </c>
      <c r="E240" s="311"/>
      <c r="F240" s="311">
        <f t="shared" ref="F240:H240" si="77">SUM(F230:F238)</f>
        <v>12.345007636312445</v>
      </c>
      <c r="G240" s="311">
        <f t="shared" si="77"/>
        <v>30.702992363687468</v>
      </c>
      <c r="H240" s="311">
        <f t="shared" si="77"/>
        <v>43.047999999999909</v>
      </c>
      <c r="I240" s="311"/>
      <c r="J240" s="311">
        <f t="shared" ref="J240:L240" si="78">SUM(J230:J238)</f>
        <v>14.264218163641759</v>
      </c>
      <c r="K240" s="311">
        <f t="shared" si="78"/>
        <v>33.794781836358183</v>
      </c>
      <c r="L240" s="311">
        <f t="shared" si="78"/>
        <v>48.058999999999941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2.164107847985119</v>
      </c>
      <c r="C247" s="302">
        <v>4.527203633131923</v>
      </c>
      <c r="D247" s="302">
        <f>SUM(B247:C247)</f>
        <v>6.691311481117042</v>
      </c>
      <c r="E247" s="303"/>
      <c r="F247" s="302">
        <v>2.7140892288524188</v>
      </c>
      <c r="G247" s="302">
        <v>4.89880844513758</v>
      </c>
      <c r="H247" s="302">
        <f>SUM(F247:G247)</f>
        <v>7.6128976739899983</v>
      </c>
      <c r="I247" s="303"/>
      <c r="J247" s="302">
        <v>2.8607718301623772</v>
      </c>
      <c r="K247" s="302">
        <v>4.0197874518702958</v>
      </c>
      <c r="L247" s="302">
        <f>SUM(J247:K247)</f>
        <v>6.8805592820326726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2.8199531085217489</v>
      </c>
      <c r="C248" s="302">
        <v>6.0586331287758108</v>
      </c>
      <c r="D248" s="302">
        <f t="shared" ref="D248:D255" si="79">SUM(B248:C248)</f>
        <v>8.8785862372975597</v>
      </c>
      <c r="E248" s="303"/>
      <c r="F248" s="302">
        <v>3.8245244093278088</v>
      </c>
      <c r="G248" s="302">
        <v>6.9262228119135143</v>
      </c>
      <c r="H248" s="302">
        <f t="shared" ref="H248:H255" si="80">SUM(F248:G248)</f>
        <v>10.750747221241323</v>
      </c>
      <c r="I248" s="303"/>
      <c r="J248" s="302">
        <v>4.5778768739839473</v>
      </c>
      <c r="K248" s="302">
        <v>7.7918251859650702</v>
      </c>
      <c r="L248" s="302">
        <f t="shared" ref="L248:L255" si="81">SUM(J248:K248)</f>
        <v>12.369702059949017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4.6266563436033046</v>
      </c>
      <c r="C249" s="302">
        <v>6.5987284746029662</v>
      </c>
      <c r="D249" s="302">
        <f t="shared" si="79"/>
        <v>11.225384818206271</v>
      </c>
      <c r="E249" s="303"/>
      <c r="F249" s="302">
        <v>5.0255088546950688</v>
      </c>
      <c r="G249" s="302">
        <v>7.1743043553234385</v>
      </c>
      <c r="H249" s="302">
        <f t="shared" si="80"/>
        <v>12.199813210018508</v>
      </c>
      <c r="I249" s="303"/>
      <c r="J249" s="302">
        <v>5.1941905962088679</v>
      </c>
      <c r="K249" s="302">
        <v>6.3077621483982389</v>
      </c>
      <c r="L249" s="302">
        <f t="shared" si="81"/>
        <v>11.501952744607106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11.07396487840307</v>
      </c>
      <c r="C250" s="302">
        <v>4.4820561438372755</v>
      </c>
      <c r="D250" s="302">
        <f t="shared" si="79"/>
        <v>15.556021022240344</v>
      </c>
      <c r="E250" s="303"/>
      <c r="F250" s="302">
        <v>10.62056946668767</v>
      </c>
      <c r="G250" s="302">
        <v>4.9797656956730254</v>
      </c>
      <c r="H250" s="302">
        <f t="shared" si="80"/>
        <v>15.600335162360695</v>
      </c>
      <c r="I250" s="303"/>
      <c r="J250" s="302">
        <v>8.3830381821072582</v>
      </c>
      <c r="K250" s="302">
        <v>5.1919620036818115</v>
      </c>
      <c r="L250" s="302">
        <f t="shared" si="81"/>
        <v>13.575000185789069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0.1443208460259473</v>
      </c>
      <c r="C251" s="302">
        <v>0.46460886821612563</v>
      </c>
      <c r="D251" s="302">
        <f t="shared" si="79"/>
        <v>0.60892971424207287</v>
      </c>
      <c r="E251" s="303"/>
      <c r="F251" s="302">
        <v>0.12799234992001923</v>
      </c>
      <c r="G251" s="302">
        <v>0.36850124669090673</v>
      </c>
      <c r="H251" s="302">
        <f t="shared" si="80"/>
        <v>0.49649359661092596</v>
      </c>
      <c r="I251" s="303"/>
      <c r="J251" s="302">
        <v>0.14776150067106161</v>
      </c>
      <c r="K251" s="302">
        <v>0.28716424727387702</v>
      </c>
      <c r="L251" s="302">
        <f t="shared" si="81"/>
        <v>0.43492574794493866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0.31757320621460228</v>
      </c>
      <c r="C252" s="302">
        <v>0.15628682102256147</v>
      </c>
      <c r="D252" s="302">
        <f t="shared" si="79"/>
        <v>0.47386002723716375</v>
      </c>
      <c r="E252" s="303"/>
      <c r="F252" s="302">
        <v>0.23800698596093672</v>
      </c>
      <c r="G252" s="302">
        <v>0.18261837156791397</v>
      </c>
      <c r="H252" s="302">
        <f t="shared" si="80"/>
        <v>0.42062535752885066</v>
      </c>
      <c r="I252" s="303"/>
      <c r="J252" s="302">
        <v>0.28210323619634869</v>
      </c>
      <c r="K252" s="302">
        <v>0.20389321717628775</v>
      </c>
      <c r="L252" s="302">
        <f t="shared" si="81"/>
        <v>0.48599645337263642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2.9650783228798008</v>
      </c>
      <c r="C253" s="302">
        <v>1.6369044273271516</v>
      </c>
      <c r="D253" s="302">
        <f t="shared" si="79"/>
        <v>4.6019827502069521</v>
      </c>
      <c r="E253" s="303"/>
      <c r="F253" s="302">
        <v>2.6894881288538182</v>
      </c>
      <c r="G253" s="302">
        <v>1.6541646127249672</v>
      </c>
      <c r="H253" s="302">
        <f t="shared" si="80"/>
        <v>4.3436527415787856</v>
      </c>
      <c r="I253" s="303"/>
      <c r="J253" s="302">
        <v>2.4638310542826591</v>
      </c>
      <c r="K253" s="302">
        <v>1.8069488810176149</v>
      </c>
      <c r="L253" s="302">
        <f t="shared" si="81"/>
        <v>4.2707799353002738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6.4061134304213591E-2</v>
      </c>
      <c r="C254" s="302">
        <v>0.27932638848856434</v>
      </c>
      <c r="D254" s="302">
        <f t="shared" si="79"/>
        <v>0.34338752279277795</v>
      </c>
      <c r="E254" s="303"/>
      <c r="F254" s="302">
        <v>4.3900209914781822E-2</v>
      </c>
      <c r="G254" s="302">
        <v>0.34021139356130697</v>
      </c>
      <c r="H254" s="302">
        <f t="shared" si="80"/>
        <v>0.3841116034760888</v>
      </c>
      <c r="I254" s="303"/>
      <c r="J254" s="302">
        <v>6.1553166083553976E-2</v>
      </c>
      <c r="K254" s="302">
        <v>0.39619275772439971</v>
      </c>
      <c r="L254" s="302">
        <f t="shared" si="81"/>
        <v>0.4577459238079537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0.4800125461177599</v>
      </c>
      <c r="C255" s="302">
        <v>0.36852388054219332</v>
      </c>
      <c r="D255" s="302">
        <f t="shared" si="79"/>
        <v>0.84853642665995321</v>
      </c>
      <c r="E255" s="303"/>
      <c r="F255" s="302">
        <v>0.2427962612589869</v>
      </c>
      <c r="G255" s="302">
        <v>0.31952717193581431</v>
      </c>
      <c r="H255" s="302">
        <f t="shared" si="80"/>
        <v>0.56232343319480127</v>
      </c>
      <c r="I255" s="303"/>
      <c r="J255" s="302">
        <v>0.24884720200104357</v>
      </c>
      <c r="K255" s="302">
        <v>0.27549046519528952</v>
      </c>
      <c r="L255" s="302">
        <f t="shared" si="81"/>
        <v>0.52433766719633312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24.655728234055569</v>
      </c>
      <c r="C257" s="311">
        <f t="shared" ref="C257:D257" si="82">SUM(C247:C255)</f>
        <v>24.572271765944571</v>
      </c>
      <c r="D257" s="311">
        <f t="shared" si="82"/>
        <v>49.228000000000144</v>
      </c>
      <c r="E257" s="311"/>
      <c r="F257" s="311">
        <f t="shared" ref="F257:H257" si="83">SUM(F247:F255)</f>
        <v>25.526875895471509</v>
      </c>
      <c r="G257" s="311">
        <f t="shared" si="83"/>
        <v>26.844124104528472</v>
      </c>
      <c r="H257" s="311">
        <f t="shared" si="83"/>
        <v>52.370999999999967</v>
      </c>
      <c r="I257" s="311"/>
      <c r="J257" s="311">
        <f t="shared" ref="J257:L257" si="84">SUM(J247:J255)</f>
        <v>24.21997364169712</v>
      </c>
      <c r="K257" s="311">
        <f t="shared" si="84"/>
        <v>26.281026358302888</v>
      </c>
      <c r="L257" s="311">
        <f t="shared" si="84"/>
        <v>50.501000000000005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1.4569945112780942</v>
      </c>
      <c r="C264" s="302">
        <v>2.1219624951667475</v>
      </c>
      <c r="D264" s="302">
        <f>SUM(B264:C264)</f>
        <v>3.5789570064448419</v>
      </c>
      <c r="E264" s="303"/>
      <c r="F264" s="302">
        <v>1.7038274074171913</v>
      </c>
      <c r="G264" s="302">
        <v>3.3424440867188214</v>
      </c>
      <c r="H264" s="302">
        <f>SUM(F264:G264)</f>
        <v>5.0462714941360129</v>
      </c>
      <c r="I264" s="303"/>
      <c r="J264" s="302">
        <v>1.8642378172376262</v>
      </c>
      <c r="K264" s="302">
        <v>3.6547554404755993</v>
      </c>
      <c r="L264" s="302">
        <f>SUM(J264:K264)</f>
        <v>5.518993257713225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1.9108912210274371</v>
      </c>
      <c r="C265" s="302">
        <v>1.8049547981477039</v>
      </c>
      <c r="D265" s="302">
        <f t="shared" ref="D265:D272" si="85">SUM(B265:C265)</f>
        <v>3.715846019175141</v>
      </c>
      <c r="E265" s="303"/>
      <c r="F265" s="302">
        <v>2.3122126004492052</v>
      </c>
      <c r="G265" s="302">
        <v>3.0396404412350759</v>
      </c>
      <c r="H265" s="302">
        <f t="shared" ref="H265:H272" si="86">SUM(F265:G265)</f>
        <v>5.3518530416842811</v>
      </c>
      <c r="I265" s="303"/>
      <c r="J265" s="302">
        <v>2.8241449589284935</v>
      </c>
      <c r="K265" s="302">
        <v>3.8618685168241758</v>
      </c>
      <c r="L265" s="302">
        <f t="shared" ref="L265:L272" si="87">SUM(J265:K265)</f>
        <v>6.6860134757526692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1.9640641042353302</v>
      </c>
      <c r="C266" s="302">
        <v>1.9532606508009831</v>
      </c>
      <c r="D266" s="302">
        <f t="shared" si="85"/>
        <v>3.9173247550363133</v>
      </c>
      <c r="E266" s="303"/>
      <c r="F266" s="302">
        <v>2.2458892689398637</v>
      </c>
      <c r="G266" s="302">
        <v>3.0385674323815173</v>
      </c>
      <c r="H266" s="302">
        <f t="shared" si="86"/>
        <v>5.284456701321381</v>
      </c>
      <c r="I266" s="303"/>
      <c r="J266" s="302">
        <v>3.3077832304942048</v>
      </c>
      <c r="K266" s="302">
        <v>3.3498995464760686</v>
      </c>
      <c r="L266" s="302">
        <f t="shared" si="87"/>
        <v>6.6576827769702733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5.3280946138236782</v>
      </c>
      <c r="C267" s="302">
        <v>0.86086703755160388</v>
      </c>
      <c r="D267" s="302">
        <f t="shared" si="85"/>
        <v>6.1889616513752816</v>
      </c>
      <c r="E267" s="303"/>
      <c r="F267" s="302">
        <v>5.1068843477113077</v>
      </c>
      <c r="G267" s="302">
        <v>1.292223870501396</v>
      </c>
      <c r="H267" s="302">
        <f t="shared" si="86"/>
        <v>6.3991082182127039</v>
      </c>
      <c r="I267" s="303"/>
      <c r="J267" s="302">
        <v>4.5043491766522807</v>
      </c>
      <c r="K267" s="302">
        <v>1.4599523288622978</v>
      </c>
      <c r="L267" s="302">
        <f t="shared" si="87"/>
        <v>5.9643015055145785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0.2391129610884983</v>
      </c>
      <c r="C268" s="302">
        <v>1.3703258097257875</v>
      </c>
      <c r="D268" s="302">
        <f t="shared" si="85"/>
        <v>1.6094387708142859</v>
      </c>
      <c r="E268" s="303"/>
      <c r="F268" s="302">
        <v>0.31969377840983526</v>
      </c>
      <c r="G268" s="302">
        <v>1.1316118440056628</v>
      </c>
      <c r="H268" s="302">
        <f t="shared" si="86"/>
        <v>1.4513056224154981</v>
      </c>
      <c r="I268" s="303"/>
      <c r="J268" s="302">
        <v>0.5271408006746483</v>
      </c>
      <c r="K268" s="302">
        <v>1.2339774069362996</v>
      </c>
      <c r="L268" s="302">
        <f t="shared" si="87"/>
        <v>1.7611182076109479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0.67223675116992576</v>
      </c>
      <c r="C269" s="302">
        <v>0.33837072856856437</v>
      </c>
      <c r="D269" s="302">
        <f t="shared" si="85"/>
        <v>1.0106074797384901</v>
      </c>
      <c r="E269" s="303"/>
      <c r="F269" s="302">
        <v>0.62522123654323825</v>
      </c>
      <c r="G269" s="302">
        <v>0.46065120612268068</v>
      </c>
      <c r="H269" s="302">
        <f t="shared" si="86"/>
        <v>1.085872442665919</v>
      </c>
      <c r="I269" s="303"/>
      <c r="J269" s="302">
        <v>0.77072983758090718</v>
      </c>
      <c r="K269" s="302">
        <v>0.56931178419859407</v>
      </c>
      <c r="L269" s="302">
        <f t="shared" si="87"/>
        <v>1.3400416217795013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2.5227273450934482</v>
      </c>
      <c r="C270" s="302">
        <v>1.3793957155849719</v>
      </c>
      <c r="D270" s="302">
        <f t="shared" si="85"/>
        <v>3.9021230606784201</v>
      </c>
      <c r="E270" s="303"/>
      <c r="F270" s="302">
        <v>2.2196201869741152</v>
      </c>
      <c r="G270" s="302">
        <v>1.9024003907162457</v>
      </c>
      <c r="H270" s="302">
        <f t="shared" si="86"/>
        <v>4.1220205776903605</v>
      </c>
      <c r="I270" s="303"/>
      <c r="J270" s="302">
        <v>2.5383917678950119</v>
      </c>
      <c r="K270" s="302">
        <v>2.0145499266493427</v>
      </c>
      <c r="L270" s="302">
        <f t="shared" si="87"/>
        <v>4.552941694544355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4.0032702876797749E-2</v>
      </c>
      <c r="C271" s="302">
        <v>0.30888074535028137</v>
      </c>
      <c r="D271" s="302">
        <f t="shared" si="85"/>
        <v>0.34891344822707915</v>
      </c>
      <c r="E271" s="303"/>
      <c r="F271" s="302">
        <v>3.9455397052408692E-2</v>
      </c>
      <c r="G271" s="302">
        <v>0.35749332225655861</v>
      </c>
      <c r="H271" s="302">
        <f t="shared" si="86"/>
        <v>0.3969487193089673</v>
      </c>
      <c r="I271" s="303"/>
      <c r="J271" s="302">
        <v>6.8179064349533969E-2</v>
      </c>
      <c r="K271" s="302">
        <v>0.31150242081807844</v>
      </c>
      <c r="L271" s="302">
        <f t="shared" si="87"/>
        <v>0.37968148516761241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1.4315641468970302</v>
      </c>
      <c r="C272" s="302">
        <v>0.53926366161313466</v>
      </c>
      <c r="D272" s="302">
        <f t="shared" si="85"/>
        <v>1.9708278085101649</v>
      </c>
      <c r="E272" s="303"/>
      <c r="F272" s="302">
        <v>1.3398464501620408</v>
      </c>
      <c r="G272" s="302">
        <v>0.57131673240283687</v>
      </c>
      <c r="H272" s="302">
        <f t="shared" si="86"/>
        <v>1.9111631825648776</v>
      </c>
      <c r="I272" s="303"/>
      <c r="J272" s="302">
        <v>1.3946393436520697</v>
      </c>
      <c r="K272" s="302">
        <v>0.71058663129479671</v>
      </c>
      <c r="L272" s="302">
        <f t="shared" si="87"/>
        <v>2.1052259749468663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15.56571835749024</v>
      </c>
      <c r="C274" s="311">
        <f t="shared" ref="C274:D274" si="88">SUM(C264:C272)</f>
        <v>10.677281642509778</v>
      </c>
      <c r="D274" s="311">
        <f t="shared" si="88"/>
        <v>26.243000000000016</v>
      </c>
      <c r="E274" s="311"/>
      <c r="F274" s="311">
        <f t="shared" ref="F274:H274" si="89">SUM(F264:F272)</f>
        <v>15.912650673659206</v>
      </c>
      <c r="G274" s="311">
        <f t="shared" si="89"/>
        <v>15.136349326340794</v>
      </c>
      <c r="H274" s="311">
        <f t="shared" si="89"/>
        <v>31.048999999999999</v>
      </c>
      <c r="I274" s="311"/>
      <c r="J274" s="311">
        <f t="shared" ref="J274:L274" si="90">SUM(J264:J272)</f>
        <v>17.799595997464774</v>
      </c>
      <c r="K274" s="311">
        <f t="shared" si="90"/>
        <v>17.166404002535252</v>
      </c>
      <c r="L274" s="311">
        <f t="shared" si="90"/>
        <v>34.96600000000003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4.8235657050446301</v>
      </c>
      <c r="C281" s="302">
        <v>9.8645062013280729</v>
      </c>
      <c r="D281" s="302">
        <f>SUM(B281:C281)</f>
        <v>14.688071906372702</v>
      </c>
      <c r="E281" s="303"/>
      <c r="F281" s="302">
        <v>5.0903443874185994</v>
      </c>
      <c r="G281" s="302">
        <v>11.128476064400761</v>
      </c>
      <c r="H281" s="302">
        <f>SUM(F281:G281)</f>
        <v>16.218820451819361</v>
      </c>
      <c r="I281" s="303"/>
      <c r="J281" s="302">
        <v>6.0811872036434389</v>
      </c>
      <c r="K281" s="302">
        <v>10.818327883233058</v>
      </c>
      <c r="L281" s="302">
        <f>SUM(J281:K281)</f>
        <v>16.899515086876498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12.36518209108589</v>
      </c>
      <c r="C282" s="302">
        <v>29.956433749401103</v>
      </c>
      <c r="D282" s="302">
        <f t="shared" ref="D282:D289" si="91">SUM(B282:C282)</f>
        <v>42.321615840486992</v>
      </c>
      <c r="E282" s="303"/>
      <c r="F282" s="302">
        <v>13.63492441915295</v>
      </c>
      <c r="G282" s="302">
        <v>37.970029368015837</v>
      </c>
      <c r="H282" s="302">
        <f t="shared" ref="H282:H289" si="92">SUM(F282:G282)</f>
        <v>51.604953787168789</v>
      </c>
      <c r="I282" s="303"/>
      <c r="J282" s="302">
        <v>18.054757080550061</v>
      </c>
      <c r="K282" s="302">
        <v>41.680326610144839</v>
      </c>
      <c r="L282" s="302">
        <f t="shared" ref="L282:L289" si="93">SUM(J282:K282)</f>
        <v>59.7350836906949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9.7835691340886335</v>
      </c>
      <c r="C283" s="302">
        <v>14.691146829927501</v>
      </c>
      <c r="D283" s="302">
        <f t="shared" si="91"/>
        <v>24.474715964016134</v>
      </c>
      <c r="E283" s="303"/>
      <c r="F283" s="302">
        <v>8.8513591196481798</v>
      </c>
      <c r="G283" s="302">
        <v>16.755946100012324</v>
      </c>
      <c r="H283" s="302">
        <f t="shared" si="92"/>
        <v>25.607305219660503</v>
      </c>
      <c r="I283" s="303"/>
      <c r="J283" s="302">
        <v>11.558927991249206</v>
      </c>
      <c r="K283" s="302">
        <v>16.475117643266742</v>
      </c>
      <c r="L283" s="302">
        <f t="shared" si="93"/>
        <v>28.034045634515948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23.458895501080267</v>
      </c>
      <c r="C284" s="302">
        <v>9.4833711203056339</v>
      </c>
      <c r="D284" s="302">
        <f t="shared" si="91"/>
        <v>32.942266621385897</v>
      </c>
      <c r="E284" s="303"/>
      <c r="F284" s="302">
        <v>18.467868178698073</v>
      </c>
      <c r="G284" s="302">
        <v>9.3155522637156132</v>
      </c>
      <c r="H284" s="302">
        <f t="shared" si="92"/>
        <v>27.783420442413686</v>
      </c>
      <c r="I284" s="303"/>
      <c r="J284" s="302">
        <v>15.488091770736865</v>
      </c>
      <c r="K284" s="302">
        <v>11.861527822850693</v>
      </c>
      <c r="L284" s="302">
        <f t="shared" si="93"/>
        <v>27.349619593587558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0.49258089275934852</v>
      </c>
      <c r="C285" s="302">
        <v>2.5661609686137479</v>
      </c>
      <c r="D285" s="302">
        <f t="shared" si="91"/>
        <v>3.0587418613730963</v>
      </c>
      <c r="E285" s="303"/>
      <c r="F285" s="302">
        <v>0.40118481449401838</v>
      </c>
      <c r="G285" s="302">
        <v>1.9811678224728377</v>
      </c>
      <c r="H285" s="302">
        <f t="shared" si="92"/>
        <v>2.3823526369668562</v>
      </c>
      <c r="I285" s="303"/>
      <c r="J285" s="302">
        <v>0.65652046629878225</v>
      </c>
      <c r="K285" s="302">
        <v>1.5772882361800389</v>
      </c>
      <c r="L285" s="302">
        <f t="shared" si="93"/>
        <v>2.2338087024788211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1.6671352289229713</v>
      </c>
      <c r="C286" s="302">
        <v>0.58718341000048602</v>
      </c>
      <c r="D286" s="302">
        <f t="shared" si="91"/>
        <v>2.2543186389234573</v>
      </c>
      <c r="E286" s="303"/>
      <c r="F286" s="302">
        <v>1.8643069507140857</v>
      </c>
      <c r="G286" s="302">
        <v>0.71204043955273177</v>
      </c>
      <c r="H286" s="302">
        <f t="shared" si="92"/>
        <v>2.5763473902668172</v>
      </c>
      <c r="I286" s="303"/>
      <c r="J286" s="302">
        <v>2.2667407234357562</v>
      </c>
      <c r="K286" s="302">
        <v>1.0066405410524948</v>
      </c>
      <c r="L286" s="302">
        <f t="shared" si="93"/>
        <v>3.273381264488251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3.9063061978407942</v>
      </c>
      <c r="C287" s="302">
        <v>2.9041558673264163</v>
      </c>
      <c r="D287" s="302">
        <f t="shared" si="91"/>
        <v>6.8104620651672105</v>
      </c>
      <c r="E287" s="303"/>
      <c r="F287" s="302">
        <v>2.9602207597574455</v>
      </c>
      <c r="G287" s="302">
        <v>2.5810017008670978</v>
      </c>
      <c r="H287" s="302">
        <f t="shared" si="92"/>
        <v>5.5412224606245433</v>
      </c>
      <c r="I287" s="303"/>
      <c r="J287" s="302">
        <v>3.1109141007091163</v>
      </c>
      <c r="K287" s="302">
        <v>3.1290082653361533</v>
      </c>
      <c r="L287" s="302">
        <f t="shared" si="93"/>
        <v>6.2399223660452696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0.219525769380809</v>
      </c>
      <c r="C288" s="302">
        <v>1.4781116868309501</v>
      </c>
      <c r="D288" s="302">
        <f t="shared" si="91"/>
        <v>1.6976374562117591</v>
      </c>
      <c r="E288" s="303"/>
      <c r="F288" s="302">
        <v>0.14742765517993167</v>
      </c>
      <c r="G288" s="302">
        <v>1.2222619662460155</v>
      </c>
      <c r="H288" s="302">
        <f t="shared" si="92"/>
        <v>1.3696896214259471</v>
      </c>
      <c r="I288" s="303"/>
      <c r="J288" s="302">
        <v>0.21313069738900292</v>
      </c>
      <c r="K288" s="302">
        <v>1.0502572940576778</v>
      </c>
      <c r="L288" s="302">
        <f t="shared" si="93"/>
        <v>1.2633879914466806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3.3551395244325541</v>
      </c>
      <c r="C289" s="302">
        <v>2.3000301216301038</v>
      </c>
      <c r="D289" s="302">
        <f t="shared" si="91"/>
        <v>5.6551696460626584</v>
      </c>
      <c r="E289" s="303"/>
      <c r="F289" s="302">
        <v>2.2340417839193112</v>
      </c>
      <c r="G289" s="302">
        <v>2.0218462057340294</v>
      </c>
      <c r="H289" s="302">
        <f t="shared" si="92"/>
        <v>4.2558879896533401</v>
      </c>
      <c r="I289" s="303"/>
      <c r="J289" s="302">
        <v>2.4654539479142858</v>
      </c>
      <c r="K289" s="302">
        <v>2.120781721951996</v>
      </c>
      <c r="L289" s="302">
        <f t="shared" si="93"/>
        <v>4.5862356698662818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60.071900044635896</v>
      </c>
      <c r="C291" s="311">
        <f t="shared" ref="C291:D291" si="94">SUM(C281:C289)</f>
        <v>73.831099955364024</v>
      </c>
      <c r="D291" s="311">
        <f t="shared" si="94"/>
        <v>133.90299999999991</v>
      </c>
      <c r="E291" s="311"/>
      <c r="F291" s="311">
        <f t="shared" ref="F291:H291" si="95">SUM(F281:F289)</f>
        <v>53.651678068982591</v>
      </c>
      <c r="G291" s="311">
        <f t="shared" si="95"/>
        <v>83.688321931017256</v>
      </c>
      <c r="H291" s="311">
        <f t="shared" si="95"/>
        <v>137.33999999999983</v>
      </c>
      <c r="I291" s="311"/>
      <c r="J291" s="311">
        <f t="shared" ref="J291:L291" si="96">SUM(J281:J289)</f>
        <v>59.895723981926515</v>
      </c>
      <c r="K291" s="311">
        <f t="shared" si="96"/>
        <v>89.719276018073685</v>
      </c>
      <c r="L291" s="311">
        <f t="shared" si="96"/>
        <v>149.61500000000021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3.1292928454538318</v>
      </c>
      <c r="C298" s="302">
        <v>6.8477859833710353</v>
      </c>
      <c r="D298" s="302">
        <f>SUM(B298:C298)</f>
        <v>9.9770788288248671</v>
      </c>
      <c r="E298" s="303"/>
      <c r="F298" s="302">
        <v>4.5927071990717279</v>
      </c>
      <c r="G298" s="302">
        <v>8.3115876004307356</v>
      </c>
      <c r="H298" s="302">
        <f>SUM(F298:G298)</f>
        <v>12.904294799502463</v>
      </c>
      <c r="I298" s="303"/>
      <c r="J298" s="302">
        <v>5.0707905703512761</v>
      </c>
      <c r="K298" s="302">
        <v>8.0917556854416191</v>
      </c>
      <c r="L298" s="302">
        <f>SUM(J298:K298)</f>
        <v>13.162546255792895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4.9408404766020597</v>
      </c>
      <c r="C299" s="302">
        <v>7.4671950363348643</v>
      </c>
      <c r="D299" s="302">
        <f t="shared" ref="D299:D306" si="97">SUM(B299:C299)</f>
        <v>12.408035512936923</v>
      </c>
      <c r="E299" s="303"/>
      <c r="F299" s="302">
        <v>7.535444390141163</v>
      </c>
      <c r="G299" s="302">
        <v>10.218328419130604</v>
      </c>
      <c r="H299" s="302">
        <f t="shared" ref="H299:H306" si="98">SUM(F299:G299)</f>
        <v>17.753772809271766</v>
      </c>
      <c r="I299" s="303"/>
      <c r="J299" s="302">
        <v>9.7111831229507271</v>
      </c>
      <c r="K299" s="302">
        <v>13.839416352912929</v>
      </c>
      <c r="L299" s="302">
        <f t="shared" ref="L299:L306" si="99">SUM(J299:K299)</f>
        <v>23.550599475863656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5.9751986900604734</v>
      </c>
      <c r="C300" s="302">
        <v>12.274884781619086</v>
      </c>
      <c r="D300" s="302">
        <f t="shared" si="97"/>
        <v>18.250083471679559</v>
      </c>
      <c r="E300" s="303"/>
      <c r="F300" s="302">
        <v>8.434120048843452</v>
      </c>
      <c r="G300" s="302">
        <v>14.466368562772423</v>
      </c>
      <c r="H300" s="302">
        <f t="shared" si="98"/>
        <v>22.900488611615877</v>
      </c>
      <c r="I300" s="303"/>
      <c r="J300" s="302">
        <v>11.435704956984148</v>
      </c>
      <c r="K300" s="302">
        <v>14.020990610260647</v>
      </c>
      <c r="L300" s="302">
        <f t="shared" si="99"/>
        <v>25.456695567244793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13.344847715651875</v>
      </c>
      <c r="C301" s="302">
        <v>7.969922265109803</v>
      </c>
      <c r="D301" s="302">
        <f t="shared" si="97"/>
        <v>21.314769980761678</v>
      </c>
      <c r="E301" s="303"/>
      <c r="F301" s="302">
        <v>14.837478875370042</v>
      </c>
      <c r="G301" s="302">
        <v>9.7496145083588424</v>
      </c>
      <c r="H301" s="302">
        <f t="shared" si="98"/>
        <v>24.587093383728885</v>
      </c>
      <c r="I301" s="303"/>
      <c r="J301" s="302">
        <v>14.990361289004879</v>
      </c>
      <c r="K301" s="302">
        <v>12.335102284290565</v>
      </c>
      <c r="L301" s="302">
        <f t="shared" si="99"/>
        <v>27.325463573295444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0.56078074345662343</v>
      </c>
      <c r="C302" s="302">
        <v>3.5584017202129252</v>
      </c>
      <c r="D302" s="302">
        <f t="shared" si="97"/>
        <v>4.1191824636695484</v>
      </c>
      <c r="E302" s="303"/>
      <c r="F302" s="302">
        <v>0.69394734880420994</v>
      </c>
      <c r="G302" s="302">
        <v>2.4407276873109374</v>
      </c>
      <c r="H302" s="302">
        <f t="shared" si="98"/>
        <v>3.1346750361151474</v>
      </c>
      <c r="I302" s="303"/>
      <c r="J302" s="302">
        <v>1.0579529289368761</v>
      </c>
      <c r="K302" s="302">
        <v>2.1884823937295517</v>
      </c>
      <c r="L302" s="302">
        <f t="shared" si="99"/>
        <v>3.2464353226664278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7.8604819999269235</v>
      </c>
      <c r="C303" s="302">
        <v>2.9566973051431122</v>
      </c>
      <c r="D303" s="302">
        <f t="shared" si="97"/>
        <v>10.817179305070036</v>
      </c>
      <c r="E303" s="303"/>
      <c r="F303" s="302">
        <v>9.0634642520069697</v>
      </c>
      <c r="G303" s="302">
        <v>3.3053958979457789</v>
      </c>
      <c r="H303" s="302">
        <f t="shared" si="98"/>
        <v>12.368860149952749</v>
      </c>
      <c r="I303" s="303"/>
      <c r="J303" s="302">
        <v>10.995680849547497</v>
      </c>
      <c r="K303" s="302">
        <v>3.896010393176176</v>
      </c>
      <c r="L303" s="302">
        <f t="shared" si="99"/>
        <v>14.891691242723674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4.7405227971208399</v>
      </c>
      <c r="C304" s="302">
        <v>9.8537243152029106</v>
      </c>
      <c r="D304" s="302">
        <f t="shared" si="97"/>
        <v>14.59424711232375</v>
      </c>
      <c r="E304" s="303"/>
      <c r="F304" s="302">
        <v>5.5836910922003105</v>
      </c>
      <c r="G304" s="302">
        <v>9.9594035824959501</v>
      </c>
      <c r="H304" s="302">
        <f t="shared" si="98"/>
        <v>15.54309467469626</v>
      </c>
      <c r="I304" s="303"/>
      <c r="J304" s="302">
        <v>7.5581919326358342</v>
      </c>
      <c r="K304" s="302">
        <v>12.021022597702469</v>
      </c>
      <c r="L304" s="302">
        <f t="shared" si="99"/>
        <v>19.579214530338305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0.43659208802221999</v>
      </c>
      <c r="C305" s="302">
        <v>6.4214376034953355</v>
      </c>
      <c r="D305" s="302">
        <f t="shared" si="97"/>
        <v>6.8580296915175554</v>
      </c>
      <c r="E305" s="303"/>
      <c r="F305" s="302">
        <v>0.42484948473663187</v>
      </c>
      <c r="G305" s="302">
        <v>5.7318048249900109</v>
      </c>
      <c r="H305" s="302">
        <f t="shared" si="98"/>
        <v>6.1566543097266431</v>
      </c>
      <c r="I305" s="303"/>
      <c r="J305" s="302">
        <v>0.52512134586294046</v>
      </c>
      <c r="K305" s="302">
        <v>4.9878196259443754</v>
      </c>
      <c r="L305" s="302">
        <f t="shared" si="99"/>
        <v>5.5129409718073159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15.159929100588192</v>
      </c>
      <c r="C306" s="302">
        <v>26.431464532627917</v>
      </c>
      <c r="D306" s="302">
        <f t="shared" si="97"/>
        <v>41.591393633216107</v>
      </c>
      <c r="E306" s="303"/>
      <c r="F306" s="302">
        <v>16.09111515333888</v>
      </c>
      <c r="G306" s="302">
        <v>23.751951072051437</v>
      </c>
      <c r="H306" s="302">
        <f t="shared" si="98"/>
        <v>39.843066225390317</v>
      </c>
      <c r="I306" s="303"/>
      <c r="J306" s="302">
        <v>14.220215792704522</v>
      </c>
      <c r="K306" s="302">
        <v>27.536197267562866</v>
      </c>
      <c r="L306" s="302">
        <f t="shared" si="99"/>
        <v>41.756413060267391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56.148486456883042</v>
      </c>
      <c r="C308" s="311">
        <f t="shared" ref="C308:D308" si="100">SUM(C298:C306)</f>
        <v>83.781513543116986</v>
      </c>
      <c r="D308" s="311">
        <f t="shared" si="100"/>
        <v>139.93000000000004</v>
      </c>
      <c r="E308" s="311"/>
      <c r="F308" s="311">
        <f t="shared" ref="F308:H308" si="101">SUM(F298:F306)</f>
        <v>67.256817844513392</v>
      </c>
      <c r="G308" s="311">
        <f t="shared" si="101"/>
        <v>87.935182155486729</v>
      </c>
      <c r="H308" s="311">
        <f t="shared" si="101"/>
        <v>155.19200000000012</v>
      </c>
      <c r="I308" s="311"/>
      <c r="J308" s="311">
        <f t="shared" ref="J308:L308" si="102">SUM(J298:J306)</f>
        <v>75.565202788978709</v>
      </c>
      <c r="K308" s="311">
        <f t="shared" si="102"/>
        <v>98.916797211021191</v>
      </c>
      <c r="L308" s="311">
        <f t="shared" si="102"/>
        <v>174.48199999999991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1.7864859314438057</v>
      </c>
      <c r="C315" s="302">
        <v>2.7866463387100957</v>
      </c>
      <c r="D315" s="302">
        <f>SUM(B315:C315)</f>
        <v>4.5731322701539012</v>
      </c>
      <c r="E315" s="303"/>
      <c r="F315" s="302">
        <v>2.1476056525134544</v>
      </c>
      <c r="G315" s="302">
        <v>2.5939045407022179</v>
      </c>
      <c r="H315" s="302">
        <f>SUM(F315:G315)</f>
        <v>4.7415101932156727</v>
      </c>
      <c r="I315" s="303"/>
      <c r="J315" s="302">
        <v>2.4651016602297284</v>
      </c>
      <c r="K315" s="302">
        <v>2.5124337995798083</v>
      </c>
      <c r="L315" s="302">
        <f>SUM(J315:K315)</f>
        <v>4.9775354598095367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7.0266227119690665</v>
      </c>
      <c r="C316" s="302">
        <v>4.3304625209841889</v>
      </c>
      <c r="D316" s="302">
        <f t="shared" ref="D316:D323" si="103">SUM(B316:C316)</f>
        <v>11.357085232953256</v>
      </c>
      <c r="E316" s="303"/>
      <c r="F316" s="302">
        <v>8.3352802474366179</v>
      </c>
      <c r="G316" s="302">
        <v>4.7285978316828228</v>
      </c>
      <c r="H316" s="302">
        <f t="shared" ref="H316:H323" si="104">SUM(F316:G316)</f>
        <v>13.063878079119441</v>
      </c>
      <c r="I316" s="303"/>
      <c r="J316" s="302">
        <v>10.011278413621229</v>
      </c>
      <c r="K316" s="302">
        <v>6.1660574739257266</v>
      </c>
      <c r="L316" s="302">
        <f t="shared" ref="L316:L323" si="105">SUM(J316:K316)</f>
        <v>16.177335887546956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7.9569700665168739</v>
      </c>
      <c r="C317" s="302">
        <v>10.208034861320854</v>
      </c>
      <c r="D317" s="302">
        <f t="shared" si="103"/>
        <v>18.165004927837728</v>
      </c>
      <c r="E317" s="303"/>
      <c r="F317" s="302">
        <v>8.9692821170429458</v>
      </c>
      <c r="G317" s="302">
        <v>10.347561885421932</v>
      </c>
      <c r="H317" s="302">
        <f t="shared" si="104"/>
        <v>19.316844002464876</v>
      </c>
      <c r="I317" s="303"/>
      <c r="J317" s="302">
        <v>11.650276125670578</v>
      </c>
      <c r="K317" s="302">
        <v>8.7897533315975629</v>
      </c>
      <c r="L317" s="302">
        <f t="shared" si="105"/>
        <v>20.440029457268139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15.868128768685853</v>
      </c>
      <c r="C318" s="302">
        <v>4.9813345568599745</v>
      </c>
      <c r="D318" s="302">
        <f t="shared" si="103"/>
        <v>20.849463325545827</v>
      </c>
      <c r="E318" s="303"/>
      <c r="F318" s="302">
        <v>14.037117515621212</v>
      </c>
      <c r="G318" s="302">
        <v>4.9130518060711381</v>
      </c>
      <c r="H318" s="302">
        <f t="shared" si="104"/>
        <v>18.95016932169235</v>
      </c>
      <c r="I318" s="303"/>
      <c r="J318" s="302">
        <v>11.403359022297096</v>
      </c>
      <c r="K318" s="302">
        <v>5.7411120892715983</v>
      </c>
      <c r="L318" s="302">
        <f t="shared" si="105"/>
        <v>17.144471111568695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0.14013250601540833</v>
      </c>
      <c r="C319" s="302">
        <v>1.4019511181281052</v>
      </c>
      <c r="D319" s="302">
        <f t="shared" si="103"/>
        <v>1.5420836241435136</v>
      </c>
      <c r="E319" s="303"/>
      <c r="F319" s="302">
        <v>0.14087185914941791</v>
      </c>
      <c r="G319" s="302">
        <v>0.65346219318982357</v>
      </c>
      <c r="H319" s="302">
        <f t="shared" si="104"/>
        <v>0.79433405233924148</v>
      </c>
      <c r="I319" s="303"/>
      <c r="J319" s="302">
        <v>0.29764427947885919</v>
      </c>
      <c r="K319" s="302">
        <v>0.59830067552967636</v>
      </c>
      <c r="L319" s="302">
        <f t="shared" si="105"/>
        <v>0.89594495500853555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2.587686485610118</v>
      </c>
      <c r="C320" s="302">
        <v>0.6308594740764899</v>
      </c>
      <c r="D320" s="302">
        <f t="shared" si="103"/>
        <v>3.2185459596866082</v>
      </c>
      <c r="E320" s="303"/>
      <c r="F320" s="302">
        <v>2.3367010156460526</v>
      </c>
      <c r="G320" s="302">
        <v>0.54032939062296759</v>
      </c>
      <c r="H320" s="302">
        <f t="shared" si="104"/>
        <v>2.8770304062690202</v>
      </c>
      <c r="I320" s="303"/>
      <c r="J320" s="302">
        <v>2.5189355030080618</v>
      </c>
      <c r="K320" s="302">
        <v>0.56749102737254953</v>
      </c>
      <c r="L320" s="302">
        <f t="shared" si="105"/>
        <v>3.0864265303806113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1.3150300557419115</v>
      </c>
      <c r="C321" s="302">
        <v>0.57343730861419406</v>
      </c>
      <c r="D321" s="302">
        <f t="shared" si="103"/>
        <v>1.8884673643561056</v>
      </c>
      <c r="E321" s="303"/>
      <c r="F321" s="302">
        <v>1.2594168084415209</v>
      </c>
      <c r="G321" s="302">
        <v>0.45924720532718721</v>
      </c>
      <c r="H321" s="302">
        <f t="shared" si="104"/>
        <v>1.7186640137687081</v>
      </c>
      <c r="I321" s="303"/>
      <c r="J321" s="302">
        <v>1.3617477279795485</v>
      </c>
      <c r="K321" s="302">
        <v>0.60472682883034234</v>
      </c>
      <c r="L321" s="302">
        <f t="shared" si="105"/>
        <v>1.9664745568098909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9.0647272206199808E-2</v>
      </c>
      <c r="C322" s="302">
        <v>0.95178883921142032</v>
      </c>
      <c r="D322" s="302">
        <f t="shared" si="103"/>
        <v>1.0424361114176202</v>
      </c>
      <c r="E322" s="303"/>
      <c r="F322" s="302">
        <v>5.8791108992583135E-2</v>
      </c>
      <c r="G322" s="302">
        <v>0.66652149856844178</v>
      </c>
      <c r="H322" s="302">
        <f t="shared" si="104"/>
        <v>0.72531260756102489</v>
      </c>
      <c r="I322" s="303"/>
      <c r="J322" s="302">
        <v>9.2648411901169514E-2</v>
      </c>
      <c r="K322" s="302">
        <v>0.64888479120603038</v>
      </c>
      <c r="L322" s="302">
        <f t="shared" si="105"/>
        <v>0.74153320310719995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1.0820653829273765</v>
      </c>
      <c r="C323" s="302">
        <v>0.94771580097799646</v>
      </c>
      <c r="D323" s="302">
        <f t="shared" si="103"/>
        <v>2.029781183905373</v>
      </c>
      <c r="E323" s="303"/>
      <c r="F323" s="302">
        <v>0.80938475862700721</v>
      </c>
      <c r="G323" s="302">
        <v>0.67087256494264524</v>
      </c>
      <c r="H323" s="302">
        <f t="shared" si="104"/>
        <v>1.4802573235696523</v>
      </c>
      <c r="I323" s="303"/>
      <c r="J323" s="302">
        <v>0.59886806558724881</v>
      </c>
      <c r="K323" s="302">
        <v>0.57238077291308964</v>
      </c>
      <c r="L323" s="302">
        <f t="shared" si="105"/>
        <v>1.1712488385003383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37.853769181116611</v>
      </c>
      <c r="C325" s="311">
        <f t="shared" ref="C325:D325" si="106">SUM(C315:C323)</f>
        <v>26.812230818883322</v>
      </c>
      <c r="D325" s="311">
        <f t="shared" si="106"/>
        <v>64.66599999999994</v>
      </c>
      <c r="E325" s="311"/>
      <c r="F325" s="311">
        <f t="shared" ref="F325:H325" si="107">SUM(F315:F323)</f>
        <v>38.094451083470808</v>
      </c>
      <c r="G325" s="311">
        <f t="shared" si="107"/>
        <v>25.573548916529177</v>
      </c>
      <c r="H325" s="311">
        <f t="shared" si="107"/>
        <v>63.667999999999985</v>
      </c>
      <c r="I325" s="311"/>
      <c r="J325" s="311">
        <f t="shared" ref="J325:L325" si="108">SUM(J315:J323)</f>
        <v>40.39985920977351</v>
      </c>
      <c r="K325" s="311">
        <f t="shared" si="108"/>
        <v>26.201140790226383</v>
      </c>
      <c r="L325" s="311">
        <f t="shared" si="108"/>
        <v>66.600999999999885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1.5901916522083419</v>
      </c>
      <c r="C332" s="302">
        <v>2.2329072317545728</v>
      </c>
      <c r="D332" s="302">
        <f>SUM(B332:C332)</f>
        <v>3.8230988839629148</v>
      </c>
      <c r="E332" s="303"/>
      <c r="F332" s="302">
        <v>1.9008749723913994</v>
      </c>
      <c r="G332" s="302">
        <v>2.2187035379567162</v>
      </c>
      <c r="H332" s="302">
        <f>SUM(F332:G332)</f>
        <v>4.1195785103481155</v>
      </c>
      <c r="I332" s="303"/>
      <c r="J332" s="302">
        <v>2.1166983094543772</v>
      </c>
      <c r="K332" s="302">
        <v>2.1950584061462832</v>
      </c>
      <c r="L332" s="302">
        <f>SUM(J332:K332)</f>
        <v>4.3117567156006604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44.682683566246354</v>
      </c>
      <c r="C333" s="302">
        <v>26.527637360617053</v>
      </c>
      <c r="D333" s="302">
        <f t="shared" ref="D333:D340" si="109">SUM(B333:C333)</f>
        <v>71.210320926863403</v>
      </c>
      <c r="E333" s="303"/>
      <c r="F333" s="302">
        <v>49.630358423294126</v>
      </c>
      <c r="G333" s="302">
        <v>27.762350195893664</v>
      </c>
      <c r="H333" s="302">
        <f t="shared" ref="H333:H340" si="110">SUM(F333:G333)</f>
        <v>77.392708619187786</v>
      </c>
      <c r="I333" s="303"/>
      <c r="J333" s="302">
        <v>58.416542811449844</v>
      </c>
      <c r="K333" s="302">
        <v>32.267291744449381</v>
      </c>
      <c r="L333" s="302">
        <f t="shared" ref="L333:L340" si="111">SUM(J333:K333)</f>
        <v>90.683834555899224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7.2755556181837306</v>
      </c>
      <c r="C334" s="302">
        <v>6.1881959937685416</v>
      </c>
      <c r="D334" s="302">
        <f t="shared" si="109"/>
        <v>13.463751611952272</v>
      </c>
      <c r="E334" s="303"/>
      <c r="F334" s="302">
        <v>7.7390470439027119</v>
      </c>
      <c r="G334" s="302">
        <v>6.106515517261041</v>
      </c>
      <c r="H334" s="302">
        <f t="shared" si="110"/>
        <v>13.845562561163753</v>
      </c>
      <c r="I334" s="303"/>
      <c r="J334" s="302">
        <v>12.434948880251305</v>
      </c>
      <c r="K334" s="302">
        <v>5.5759424574253993</v>
      </c>
      <c r="L334" s="302">
        <f t="shared" si="111"/>
        <v>18.010891337676703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10.103925638512512</v>
      </c>
      <c r="C335" s="302">
        <v>1.736127906361695</v>
      </c>
      <c r="D335" s="302">
        <f t="shared" si="109"/>
        <v>11.840053544874207</v>
      </c>
      <c r="E335" s="303"/>
      <c r="F335" s="302">
        <v>8.4959153085292662</v>
      </c>
      <c r="G335" s="302">
        <v>1.3991789488389001</v>
      </c>
      <c r="H335" s="302">
        <f t="shared" si="110"/>
        <v>9.8950942573681662</v>
      </c>
      <c r="I335" s="303"/>
      <c r="J335" s="302">
        <v>4.8284967600178081</v>
      </c>
      <c r="K335" s="302">
        <v>1.3809595857652159</v>
      </c>
      <c r="L335" s="302">
        <f t="shared" si="111"/>
        <v>6.2094563457830239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1.3491298086737498</v>
      </c>
      <c r="C336" s="302">
        <v>1.7072060948265224</v>
      </c>
      <c r="D336" s="302">
        <f t="shared" si="109"/>
        <v>3.0563359035002722</v>
      </c>
      <c r="E336" s="303"/>
      <c r="F336" s="302">
        <v>1.0567929429211196</v>
      </c>
      <c r="G336" s="302">
        <v>1.1029515256856413</v>
      </c>
      <c r="H336" s="302">
        <f t="shared" si="110"/>
        <v>2.1597444686067608</v>
      </c>
      <c r="I336" s="303"/>
      <c r="J336" s="302">
        <v>0.84023142988119859</v>
      </c>
      <c r="K336" s="302">
        <v>0.78301685501616114</v>
      </c>
      <c r="L336" s="302">
        <f t="shared" si="111"/>
        <v>1.6232482848973597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41.322958509860236</v>
      </c>
      <c r="C337" s="302">
        <v>3.5177355589396471</v>
      </c>
      <c r="D337" s="302">
        <f t="shared" si="109"/>
        <v>44.840694068799884</v>
      </c>
      <c r="E337" s="303"/>
      <c r="F337" s="302">
        <v>37.139992706790132</v>
      </c>
      <c r="G337" s="302">
        <v>2.9657792565256034</v>
      </c>
      <c r="H337" s="302">
        <f t="shared" si="110"/>
        <v>40.105771963315732</v>
      </c>
      <c r="I337" s="303"/>
      <c r="J337" s="302">
        <v>43.393592034130855</v>
      </c>
      <c r="K337" s="302">
        <v>3.3400607224771219</v>
      </c>
      <c r="L337" s="302">
        <f t="shared" si="111"/>
        <v>46.733652756607974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0.8089657108177073</v>
      </c>
      <c r="C338" s="302">
        <v>0.28185626460264684</v>
      </c>
      <c r="D338" s="302">
        <f t="shared" si="109"/>
        <v>1.0908219754203541</v>
      </c>
      <c r="E338" s="303"/>
      <c r="F338" s="302">
        <v>0.68224875406444219</v>
      </c>
      <c r="G338" s="302">
        <v>0.2175938720136214</v>
      </c>
      <c r="H338" s="302">
        <f t="shared" si="110"/>
        <v>0.89984262607806365</v>
      </c>
      <c r="I338" s="303"/>
      <c r="J338" s="302">
        <v>0.7474730447786162</v>
      </c>
      <c r="K338" s="302">
        <v>0.25708144423845758</v>
      </c>
      <c r="L338" s="302">
        <f t="shared" si="111"/>
        <v>1.0045544890170737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0.54239629544233781</v>
      </c>
      <c r="C339" s="302">
        <v>2.3135038719177143</v>
      </c>
      <c r="D339" s="302">
        <f t="shared" si="109"/>
        <v>2.8559001673600521</v>
      </c>
      <c r="E339" s="303"/>
      <c r="F339" s="302">
        <v>0.58473884240163965</v>
      </c>
      <c r="G339" s="302">
        <v>2.157922490615642</v>
      </c>
      <c r="H339" s="302">
        <f t="shared" si="110"/>
        <v>2.7426613330172818</v>
      </c>
      <c r="I339" s="303"/>
      <c r="J339" s="302">
        <v>0.75651016223352785</v>
      </c>
      <c r="K339" s="302">
        <v>2.3959796213721929</v>
      </c>
      <c r="L339" s="302">
        <f t="shared" si="111"/>
        <v>3.1524897836057209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8.4582412332791215</v>
      </c>
      <c r="C340" s="302">
        <v>0.93378168398777062</v>
      </c>
      <c r="D340" s="302">
        <f t="shared" si="109"/>
        <v>9.3920229172668925</v>
      </c>
      <c r="E340" s="303"/>
      <c r="F340" s="302">
        <v>6.1488609667401395</v>
      </c>
      <c r="G340" s="302">
        <v>0.54117469417409481</v>
      </c>
      <c r="H340" s="302">
        <f t="shared" si="110"/>
        <v>6.6900356609142344</v>
      </c>
      <c r="I340" s="303"/>
      <c r="J340" s="302">
        <v>1.6269810306667749</v>
      </c>
      <c r="K340" s="302">
        <v>0.32313470024529223</v>
      </c>
      <c r="L340" s="302">
        <f t="shared" si="111"/>
        <v>1.9501157309120671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116.1340480332241</v>
      </c>
      <c r="C342" s="311">
        <f t="shared" ref="C342:D342" si="112">SUM(C332:C340)</f>
        <v>45.438951966776166</v>
      </c>
      <c r="D342" s="311">
        <f t="shared" si="112"/>
        <v>161.57300000000026</v>
      </c>
      <c r="E342" s="311"/>
      <c r="F342" s="311">
        <f t="shared" ref="F342:H342" si="113">SUM(F332:F340)</f>
        <v>113.37882996103497</v>
      </c>
      <c r="G342" s="311">
        <f t="shared" si="113"/>
        <v>44.472170038964919</v>
      </c>
      <c r="H342" s="311">
        <f t="shared" si="113"/>
        <v>157.85099999999989</v>
      </c>
      <c r="I342" s="311"/>
      <c r="J342" s="311">
        <f t="shared" ref="J342:L342" si="114">SUM(J332:J340)</f>
        <v>125.16147446286431</v>
      </c>
      <c r="K342" s="311">
        <f t="shared" si="114"/>
        <v>48.518525537135503</v>
      </c>
      <c r="L342" s="311">
        <f t="shared" si="114"/>
        <v>173.67999999999981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4.5431750186866831</v>
      </c>
      <c r="C349" s="302">
        <v>3.0208426981986927</v>
      </c>
      <c r="D349" s="302">
        <f>SUM(B349:C349)</f>
        <v>7.5640177168853757</v>
      </c>
      <c r="E349" s="303"/>
      <c r="F349" s="302">
        <v>6.254699948769411</v>
      </c>
      <c r="G349" s="302">
        <v>3.7892162975684243</v>
      </c>
      <c r="H349" s="302">
        <f>SUM(F349:G349)</f>
        <v>10.043916246337835</v>
      </c>
      <c r="I349" s="303"/>
      <c r="J349" s="302">
        <v>7.1492560551589772</v>
      </c>
      <c r="K349" s="302">
        <v>3.7817088707522268</v>
      </c>
      <c r="L349" s="302">
        <f>SUM(J349:K349)</f>
        <v>10.930964925911205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44.056432037802566</v>
      </c>
      <c r="C350" s="302">
        <v>14.652042770173489</v>
      </c>
      <c r="D350" s="302">
        <f t="shared" ref="D350:D357" si="115">SUM(B350:C350)</f>
        <v>58.708474807976053</v>
      </c>
      <c r="E350" s="303"/>
      <c r="F350" s="302">
        <v>55.833177198144597</v>
      </c>
      <c r="G350" s="302">
        <v>19.622217935211999</v>
      </c>
      <c r="H350" s="302">
        <f t="shared" ref="H350:H357" si="116">SUM(F350:G350)</f>
        <v>75.455395133356603</v>
      </c>
      <c r="I350" s="303"/>
      <c r="J350" s="302">
        <v>62.136463268102574</v>
      </c>
      <c r="K350" s="302">
        <v>20.505679365709831</v>
      </c>
      <c r="L350" s="302">
        <f t="shared" ref="L350:L357" si="117">SUM(J350:K350)</f>
        <v>82.642142633812398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19.145968576432974</v>
      </c>
      <c r="C351" s="302">
        <v>7.4865059076559932</v>
      </c>
      <c r="D351" s="302">
        <f t="shared" si="115"/>
        <v>26.632474484088966</v>
      </c>
      <c r="E351" s="303"/>
      <c r="F351" s="302">
        <v>24.095587715232156</v>
      </c>
      <c r="G351" s="302">
        <v>8.3334255420176984</v>
      </c>
      <c r="H351" s="302">
        <f t="shared" si="116"/>
        <v>32.429013257249856</v>
      </c>
      <c r="I351" s="303"/>
      <c r="J351" s="302">
        <v>43.675275951898612</v>
      </c>
      <c r="K351" s="302">
        <v>10.592487715218793</v>
      </c>
      <c r="L351" s="302">
        <f t="shared" si="117"/>
        <v>54.267763667117407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15.718688423298241</v>
      </c>
      <c r="C352" s="302">
        <v>2.4886656637147584</v>
      </c>
      <c r="D352" s="302">
        <f t="shared" si="115"/>
        <v>18.207354087012998</v>
      </c>
      <c r="E352" s="303"/>
      <c r="F352" s="302">
        <v>15.929200348826564</v>
      </c>
      <c r="G352" s="302">
        <v>2.4837147190804547</v>
      </c>
      <c r="H352" s="302">
        <f t="shared" si="116"/>
        <v>18.412915067907019</v>
      </c>
      <c r="I352" s="303"/>
      <c r="J352" s="302">
        <v>8.691687482312318</v>
      </c>
      <c r="K352" s="302">
        <v>2.160349910911084</v>
      </c>
      <c r="L352" s="302">
        <f t="shared" si="117"/>
        <v>10.852037393223402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1.0052277119372983</v>
      </c>
      <c r="C353" s="302">
        <v>1.7641386172250808</v>
      </c>
      <c r="D353" s="302">
        <f t="shared" si="115"/>
        <v>2.7693663291623789</v>
      </c>
      <c r="E353" s="303"/>
      <c r="F353" s="302">
        <v>0.91571786806453281</v>
      </c>
      <c r="G353" s="302">
        <v>1.6804643212401531</v>
      </c>
      <c r="H353" s="302">
        <f t="shared" si="116"/>
        <v>2.5961821893046859</v>
      </c>
      <c r="I353" s="303"/>
      <c r="J353" s="302">
        <v>0.51764101419260578</v>
      </c>
      <c r="K353" s="302">
        <v>1.5655839022559608</v>
      </c>
      <c r="L353" s="302">
        <f t="shared" si="117"/>
        <v>2.0832249164485663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60.916851255718285</v>
      </c>
      <c r="C354" s="302">
        <v>7.2629650769417502</v>
      </c>
      <c r="D354" s="302">
        <f t="shared" si="115"/>
        <v>68.179816332660039</v>
      </c>
      <c r="E354" s="303"/>
      <c r="F354" s="302">
        <v>66.560206578571254</v>
      </c>
      <c r="G354" s="302">
        <v>7.6924916765414038</v>
      </c>
      <c r="H354" s="302">
        <f t="shared" si="116"/>
        <v>74.252698255112662</v>
      </c>
      <c r="I354" s="303"/>
      <c r="J354" s="302">
        <v>70.511845023555324</v>
      </c>
      <c r="K354" s="302">
        <v>10.075119791410829</v>
      </c>
      <c r="L354" s="302">
        <f t="shared" si="117"/>
        <v>80.586964814966151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2.023817386241376</v>
      </c>
      <c r="C355" s="302">
        <v>0.56701637878004862</v>
      </c>
      <c r="D355" s="302">
        <f t="shared" si="115"/>
        <v>2.5908337650214248</v>
      </c>
      <c r="E355" s="303"/>
      <c r="F355" s="302">
        <v>2.0936597855769987</v>
      </c>
      <c r="G355" s="302">
        <v>0.56860805185508645</v>
      </c>
      <c r="H355" s="302">
        <f t="shared" si="116"/>
        <v>2.6622678374320854</v>
      </c>
      <c r="I355" s="303"/>
      <c r="J355" s="302">
        <v>2.2640506928315181</v>
      </c>
      <c r="K355" s="302">
        <v>0.55831220841643425</v>
      </c>
      <c r="L355" s="302">
        <f t="shared" si="117"/>
        <v>2.8223629012479523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0.19826685375367567</v>
      </c>
      <c r="C356" s="302">
        <v>1.1391278751808303</v>
      </c>
      <c r="D356" s="302">
        <f t="shared" si="115"/>
        <v>1.3373947289345058</v>
      </c>
      <c r="E356" s="303"/>
      <c r="F356" s="302">
        <v>0.17263402774135767</v>
      </c>
      <c r="G356" s="302">
        <v>1.0934434888308631</v>
      </c>
      <c r="H356" s="302">
        <f t="shared" si="116"/>
        <v>1.2660775165722207</v>
      </c>
      <c r="I356" s="303"/>
      <c r="J356" s="302">
        <v>9.8678467124318964E-2</v>
      </c>
      <c r="K356" s="302">
        <v>0.89980355408057222</v>
      </c>
      <c r="L356" s="302">
        <f t="shared" si="117"/>
        <v>0.99848202120489116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3.280678977120437</v>
      </c>
      <c r="C357" s="302">
        <v>1.5645887711381299</v>
      </c>
      <c r="D357" s="302">
        <f t="shared" si="115"/>
        <v>4.8452677482585669</v>
      </c>
      <c r="E357" s="303"/>
      <c r="F357" s="302">
        <v>2.8132921143036533</v>
      </c>
      <c r="G357" s="302">
        <v>1.4412423824232556</v>
      </c>
      <c r="H357" s="302">
        <f t="shared" si="116"/>
        <v>4.254534496726909</v>
      </c>
      <c r="I357" s="303"/>
      <c r="J357" s="302">
        <v>0.89708811630370777</v>
      </c>
      <c r="K357" s="302">
        <v>1.4689686097645145</v>
      </c>
      <c r="L357" s="302">
        <f t="shared" si="117"/>
        <v>2.3660567260682224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150.88910624099154</v>
      </c>
      <c r="C359" s="311">
        <f t="shared" ref="C359:D359" si="118">SUM(C349:C357)</f>
        <v>39.945893759008769</v>
      </c>
      <c r="D359" s="311">
        <f t="shared" si="118"/>
        <v>190.83500000000032</v>
      </c>
      <c r="E359" s="311"/>
      <c r="F359" s="311">
        <f t="shared" ref="F359:H359" si="119">SUM(F349:F357)</f>
        <v>174.66817558523053</v>
      </c>
      <c r="G359" s="311">
        <f t="shared" si="119"/>
        <v>46.704824414769334</v>
      </c>
      <c r="H359" s="311">
        <f t="shared" si="119"/>
        <v>221.37299999999991</v>
      </c>
      <c r="I359" s="311"/>
      <c r="J359" s="311">
        <f t="shared" ref="J359:L359" si="120">SUM(J349:J357)</f>
        <v>195.94198607147996</v>
      </c>
      <c r="K359" s="311">
        <f t="shared" si="120"/>
        <v>51.608013928520243</v>
      </c>
      <c r="L359" s="311">
        <f t="shared" si="120"/>
        <v>247.55000000000021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1.0902601087624433</v>
      </c>
      <c r="C366" s="302">
        <v>1.8056218078527344</v>
      </c>
      <c r="D366" s="302">
        <f>SUM(B366:C366)</f>
        <v>2.8958819166151777</v>
      </c>
      <c r="E366" s="303"/>
      <c r="F366" s="302">
        <v>1.3288860846750186</v>
      </c>
      <c r="G366" s="302">
        <v>1.9043854505848903</v>
      </c>
      <c r="H366" s="302">
        <f>SUM(F366:G366)</f>
        <v>3.2332715352599086</v>
      </c>
      <c r="I366" s="303"/>
      <c r="J366" s="302">
        <v>1.308253045838901</v>
      </c>
      <c r="K366" s="302">
        <v>1.8874489493071733</v>
      </c>
      <c r="L366" s="302">
        <f>SUM(J366:K366)</f>
        <v>3.1957019951460746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2.3031831620040077</v>
      </c>
      <c r="C367" s="302">
        <v>3.3893725529835903</v>
      </c>
      <c r="D367" s="302">
        <f t="shared" ref="D367:D374" si="121">SUM(B367:C367)</f>
        <v>5.6925557149875985</v>
      </c>
      <c r="E367" s="303"/>
      <c r="F367" s="302">
        <v>2.99859948788965</v>
      </c>
      <c r="G367" s="302">
        <v>3.7625142303437009</v>
      </c>
      <c r="H367" s="302">
        <f t="shared" ref="H367:H374" si="122">SUM(F367:G367)</f>
        <v>6.7611137182333509</v>
      </c>
      <c r="I367" s="303"/>
      <c r="J367" s="302">
        <v>3.3177099680045541</v>
      </c>
      <c r="K367" s="302">
        <v>4.4440870770841201</v>
      </c>
      <c r="L367" s="302">
        <f t="shared" ref="L367:L374" si="123">SUM(J367:K367)</f>
        <v>7.7617970450886737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4.4260838346395674</v>
      </c>
      <c r="C368" s="302">
        <v>7.7017463946919484</v>
      </c>
      <c r="D368" s="302">
        <f t="shared" si="121"/>
        <v>12.127830229331515</v>
      </c>
      <c r="E368" s="303"/>
      <c r="F368" s="302">
        <v>4.5982161003040485</v>
      </c>
      <c r="G368" s="302">
        <v>8.0102774524723035</v>
      </c>
      <c r="H368" s="302">
        <f t="shared" si="122"/>
        <v>12.608493552776352</v>
      </c>
      <c r="I368" s="303"/>
      <c r="J368" s="302">
        <v>4.5045921695924331</v>
      </c>
      <c r="K368" s="302">
        <v>7.2019560428043823</v>
      </c>
      <c r="L368" s="302">
        <f t="shared" si="123"/>
        <v>11.706548212396815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4.5508194624393781</v>
      </c>
      <c r="C369" s="302">
        <v>1.7047130871196632</v>
      </c>
      <c r="D369" s="302">
        <f t="shared" si="121"/>
        <v>6.2555325495590415</v>
      </c>
      <c r="E369" s="303"/>
      <c r="F369" s="302">
        <v>4.4802454113510866</v>
      </c>
      <c r="G369" s="302">
        <v>1.540887604353625</v>
      </c>
      <c r="H369" s="302">
        <f t="shared" si="122"/>
        <v>6.0211330157047112</v>
      </c>
      <c r="I369" s="303"/>
      <c r="J369" s="302">
        <v>4.2487303497627495</v>
      </c>
      <c r="K369" s="302">
        <v>1.6676192741704448</v>
      </c>
      <c r="L369" s="302">
        <f t="shared" si="123"/>
        <v>5.9163496239331943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0.75676238368905391</v>
      </c>
      <c r="C370" s="302">
        <v>1.5438122566158656</v>
      </c>
      <c r="D370" s="302">
        <f t="shared" si="121"/>
        <v>2.3005746403049194</v>
      </c>
      <c r="E370" s="303"/>
      <c r="F370" s="302">
        <v>0.71607998348285828</v>
      </c>
      <c r="G370" s="302">
        <v>1.1066247890410597</v>
      </c>
      <c r="H370" s="302">
        <f t="shared" si="122"/>
        <v>1.822704772523918</v>
      </c>
      <c r="I370" s="303"/>
      <c r="J370" s="302">
        <v>0.76576772013712002</v>
      </c>
      <c r="K370" s="302">
        <v>0.80172161820158228</v>
      </c>
      <c r="L370" s="302">
        <f t="shared" si="123"/>
        <v>1.5674893383387023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3.17029750276216</v>
      </c>
      <c r="C371" s="302">
        <v>1.6011531132514261</v>
      </c>
      <c r="D371" s="302">
        <f t="shared" si="121"/>
        <v>4.7714506160135866</v>
      </c>
      <c r="E371" s="303"/>
      <c r="F371" s="302">
        <v>2.6914624056707819</v>
      </c>
      <c r="G371" s="302">
        <v>1.2552574183656993</v>
      </c>
      <c r="H371" s="302">
        <f t="shared" si="122"/>
        <v>3.9467198240364811</v>
      </c>
      <c r="I371" s="303"/>
      <c r="J371" s="302">
        <v>2.1282815232468186</v>
      </c>
      <c r="K371" s="302">
        <v>1.3823713214488693</v>
      </c>
      <c r="L371" s="302">
        <f t="shared" si="123"/>
        <v>3.5106528446956879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1.2728803102396093</v>
      </c>
      <c r="C372" s="302">
        <v>1.5792041233163236</v>
      </c>
      <c r="D372" s="302">
        <f t="shared" si="121"/>
        <v>2.852084433555933</v>
      </c>
      <c r="E372" s="303"/>
      <c r="F372" s="302">
        <v>1.2200222206374356</v>
      </c>
      <c r="G372" s="302">
        <v>1.244763555884566</v>
      </c>
      <c r="H372" s="302">
        <f t="shared" si="122"/>
        <v>2.4647857765220014</v>
      </c>
      <c r="I372" s="303"/>
      <c r="J372" s="302">
        <v>1.2233221471222162</v>
      </c>
      <c r="K372" s="302">
        <v>1.6031470015076918</v>
      </c>
      <c r="L372" s="302">
        <f t="shared" si="123"/>
        <v>2.8264691486299078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4.4712816724859987E-2</v>
      </c>
      <c r="C373" s="302">
        <v>0.35629288432533801</v>
      </c>
      <c r="D373" s="302">
        <f t="shared" si="121"/>
        <v>0.401005701050198</v>
      </c>
      <c r="E373" s="303"/>
      <c r="F373" s="302">
        <v>3.6225166112396963E-2</v>
      </c>
      <c r="G373" s="302">
        <v>0.26728849898890222</v>
      </c>
      <c r="H373" s="302">
        <f t="shared" si="122"/>
        <v>0.30351366510129918</v>
      </c>
      <c r="I373" s="303"/>
      <c r="J373" s="302">
        <v>4.7960879119837284E-2</v>
      </c>
      <c r="K373" s="302">
        <v>0.23161800144678182</v>
      </c>
      <c r="L373" s="302">
        <f t="shared" si="123"/>
        <v>0.27957888056661911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2.3827819839312641</v>
      </c>
      <c r="C374" s="302">
        <v>1.7623022146508269</v>
      </c>
      <c r="D374" s="302">
        <f t="shared" si="121"/>
        <v>4.145084198582091</v>
      </c>
      <c r="E374" s="303"/>
      <c r="F374" s="302">
        <v>1.9725222179097233</v>
      </c>
      <c r="G374" s="302">
        <v>1.1557419219322507</v>
      </c>
      <c r="H374" s="302">
        <f t="shared" si="122"/>
        <v>3.1282641398419742</v>
      </c>
      <c r="I374" s="303"/>
      <c r="J374" s="302">
        <v>1.390810104165948</v>
      </c>
      <c r="K374" s="302">
        <v>1.0096028070383647</v>
      </c>
      <c r="L374" s="302">
        <f t="shared" si="123"/>
        <v>2.4004129112043127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19.997781565192344</v>
      </c>
      <c r="C376" s="311">
        <f t="shared" ref="C376:D376" si="124">SUM(C366:C374)</f>
        <v>21.444218434807716</v>
      </c>
      <c r="D376" s="311">
        <f t="shared" si="124"/>
        <v>41.442000000000057</v>
      </c>
      <c r="E376" s="311"/>
      <c r="F376" s="311">
        <f t="shared" ref="F376:H376" si="125">SUM(F366:F374)</f>
        <v>20.042259078033002</v>
      </c>
      <c r="G376" s="311">
        <f t="shared" si="125"/>
        <v>20.247740921966994</v>
      </c>
      <c r="H376" s="311">
        <f t="shared" si="125"/>
        <v>40.289999999999992</v>
      </c>
      <c r="I376" s="311"/>
      <c r="J376" s="311">
        <f t="shared" ref="J376:L376" si="126">SUM(J366:J374)</f>
        <v>18.935427906990576</v>
      </c>
      <c r="K376" s="311">
        <f t="shared" si="126"/>
        <v>20.229572093009413</v>
      </c>
      <c r="L376" s="311">
        <f t="shared" si="126"/>
        <v>39.164999999999992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1.6576531597287281</v>
      </c>
      <c r="C383" s="302">
        <v>2.3089866702459312</v>
      </c>
      <c r="D383" s="302">
        <f>SUM(B383:C383)</f>
        <v>3.9666398299746595</v>
      </c>
      <c r="E383" s="303"/>
      <c r="F383" s="302">
        <v>2.1940766972170085</v>
      </c>
      <c r="G383" s="302">
        <v>1.9384370908209105</v>
      </c>
      <c r="H383" s="302">
        <f>SUM(F383:G383)</f>
        <v>4.1325137880379188</v>
      </c>
      <c r="I383" s="303"/>
      <c r="J383" s="302">
        <v>2.0661679967988666</v>
      </c>
      <c r="K383" s="302">
        <v>1.9323392842545823</v>
      </c>
      <c r="L383" s="302">
        <f>SUM(J383:K383)</f>
        <v>3.998507281053449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3.7216072736711809</v>
      </c>
      <c r="C384" s="302">
        <v>4.4012852645258969</v>
      </c>
      <c r="D384" s="302">
        <f t="shared" ref="D384:D391" si="127">SUM(B384:C384)</f>
        <v>8.1228925381970782</v>
      </c>
      <c r="E384" s="303"/>
      <c r="F384" s="302">
        <v>5.6793364734153657</v>
      </c>
      <c r="G384" s="302">
        <v>4.614866496915921</v>
      </c>
      <c r="H384" s="302">
        <f t="shared" ref="H384:H391" si="128">SUM(F384:G384)</f>
        <v>10.294202970331288</v>
      </c>
      <c r="I384" s="303"/>
      <c r="J384" s="302">
        <v>6.0083488811187689</v>
      </c>
      <c r="K384" s="302">
        <v>5.4433709992587573</v>
      </c>
      <c r="L384" s="302">
        <f t="shared" ref="L384:L391" si="129">SUM(J384:K384)</f>
        <v>11.451719880377526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3.2420155660183125</v>
      </c>
      <c r="C385" s="302">
        <v>2.7646114805457165</v>
      </c>
      <c r="D385" s="302">
        <f t="shared" si="127"/>
        <v>6.006627046564029</v>
      </c>
      <c r="E385" s="303"/>
      <c r="F385" s="302">
        <v>4.1243460991949146</v>
      </c>
      <c r="G385" s="302">
        <v>2.5955169300846439</v>
      </c>
      <c r="H385" s="302">
        <f t="shared" si="128"/>
        <v>6.7198630292795585</v>
      </c>
      <c r="I385" s="303"/>
      <c r="J385" s="302">
        <v>4.5110036535050275</v>
      </c>
      <c r="K385" s="302">
        <v>2.7193876174376772</v>
      </c>
      <c r="L385" s="302">
        <f t="shared" si="129"/>
        <v>7.2303912709427047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4.4425373381919941</v>
      </c>
      <c r="C386" s="302">
        <v>1.1633870215108959</v>
      </c>
      <c r="D386" s="302">
        <f t="shared" si="127"/>
        <v>5.6059243597028896</v>
      </c>
      <c r="E386" s="303"/>
      <c r="F386" s="302">
        <v>4.6762231966074435</v>
      </c>
      <c r="G386" s="302">
        <v>1.1593866568097053</v>
      </c>
      <c r="H386" s="302">
        <f t="shared" si="128"/>
        <v>5.8356098534171483</v>
      </c>
      <c r="I386" s="303"/>
      <c r="J386" s="302">
        <v>4.5651603091193804</v>
      </c>
      <c r="K386" s="302">
        <v>1.2244821925478218</v>
      </c>
      <c r="L386" s="302">
        <f t="shared" si="129"/>
        <v>5.7896425016672026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0.52076467743083543</v>
      </c>
      <c r="C387" s="302">
        <v>1.1679387892071458</v>
      </c>
      <c r="D387" s="302">
        <f t="shared" si="127"/>
        <v>1.6887034666379812</v>
      </c>
      <c r="E387" s="303"/>
      <c r="F387" s="302">
        <v>0.58106226111367276</v>
      </c>
      <c r="G387" s="302">
        <v>0.6681007802149127</v>
      </c>
      <c r="H387" s="302">
        <f t="shared" si="128"/>
        <v>1.2491630413285855</v>
      </c>
      <c r="I387" s="303"/>
      <c r="J387" s="302">
        <v>0.78544908420631165</v>
      </c>
      <c r="K387" s="302">
        <v>0.58046517940128584</v>
      </c>
      <c r="L387" s="302">
        <f t="shared" si="129"/>
        <v>1.3659142636075976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13.869185058254537</v>
      </c>
      <c r="C388" s="302">
        <v>3.1343642081632637</v>
      </c>
      <c r="D388" s="302">
        <f t="shared" si="127"/>
        <v>17.003549266417799</v>
      </c>
      <c r="E388" s="303"/>
      <c r="F388" s="302">
        <v>9.6662575324878173</v>
      </c>
      <c r="G388" s="302">
        <v>2.0702377971162869</v>
      </c>
      <c r="H388" s="302">
        <f t="shared" si="128"/>
        <v>11.736495329604104</v>
      </c>
      <c r="I388" s="303"/>
      <c r="J388" s="302">
        <v>8.054285190505647</v>
      </c>
      <c r="K388" s="302">
        <v>1.8599999933346774</v>
      </c>
      <c r="L388" s="302">
        <f t="shared" si="129"/>
        <v>9.9142851838403239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1.082896584316468</v>
      </c>
      <c r="C389" s="302">
        <v>1.0360601813654855</v>
      </c>
      <c r="D389" s="302">
        <f t="shared" si="127"/>
        <v>2.1189567656819532</v>
      </c>
      <c r="E389" s="303"/>
      <c r="F389" s="302">
        <v>0.8947363902531501</v>
      </c>
      <c r="G389" s="302">
        <v>0.77615630997042218</v>
      </c>
      <c r="H389" s="302">
        <f t="shared" si="128"/>
        <v>1.6708927002235723</v>
      </c>
      <c r="I389" s="303"/>
      <c r="J389" s="302">
        <v>0.78826583588780974</v>
      </c>
      <c r="K389" s="302">
        <v>0.90338084067554658</v>
      </c>
      <c r="L389" s="302">
        <f t="shared" si="129"/>
        <v>1.6916466765633564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0.19462732674506469</v>
      </c>
      <c r="C390" s="302">
        <v>0.94953219182186022</v>
      </c>
      <c r="D390" s="302">
        <f t="shared" si="127"/>
        <v>1.1441595185669249</v>
      </c>
      <c r="E390" s="303"/>
      <c r="F390" s="302">
        <v>0.21581575361879921</v>
      </c>
      <c r="G390" s="302">
        <v>0.56138191804566573</v>
      </c>
      <c r="H390" s="302">
        <f t="shared" si="128"/>
        <v>0.77719767166446496</v>
      </c>
      <c r="I390" s="303"/>
      <c r="J390" s="302">
        <v>0.17227022858159693</v>
      </c>
      <c r="K390" s="302">
        <v>0.40154086893526469</v>
      </c>
      <c r="L390" s="302">
        <f t="shared" si="129"/>
        <v>0.57381109751686166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2.2463042260334549</v>
      </c>
      <c r="C391" s="302">
        <v>2.3882429822232352</v>
      </c>
      <c r="D391" s="302">
        <f t="shared" si="127"/>
        <v>4.6345472082566896</v>
      </c>
      <c r="E391" s="303"/>
      <c r="F391" s="302">
        <v>1.9190066401959407</v>
      </c>
      <c r="G391" s="302">
        <v>1.3390549759174635</v>
      </c>
      <c r="H391" s="302">
        <f t="shared" si="128"/>
        <v>3.2580616161134044</v>
      </c>
      <c r="I391" s="303"/>
      <c r="J391" s="302">
        <v>1.2369466803916802</v>
      </c>
      <c r="K391" s="302">
        <v>1.3531351640392359</v>
      </c>
      <c r="L391" s="302">
        <f t="shared" si="129"/>
        <v>2.5900818444309159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30.977591210390578</v>
      </c>
      <c r="C393" s="311">
        <f t="shared" ref="C393:D393" si="130">SUM(C383:C391)</f>
        <v>19.314408789609434</v>
      </c>
      <c r="D393" s="311">
        <f t="shared" si="130"/>
        <v>50.292000000000002</v>
      </c>
      <c r="E393" s="311"/>
      <c r="F393" s="311">
        <f t="shared" ref="F393:H393" si="131">SUM(F383:F391)</f>
        <v>29.950861044104112</v>
      </c>
      <c r="G393" s="311">
        <f t="shared" si="131"/>
        <v>15.72313895589593</v>
      </c>
      <c r="H393" s="311">
        <f t="shared" si="131"/>
        <v>45.674000000000049</v>
      </c>
      <c r="I393" s="311"/>
      <c r="J393" s="311">
        <f t="shared" ref="J393:L393" si="132">SUM(J383:J391)</f>
        <v>28.187897860115086</v>
      </c>
      <c r="K393" s="311">
        <f t="shared" si="132"/>
        <v>16.418102139884848</v>
      </c>
      <c r="L393" s="311">
        <f t="shared" si="132"/>
        <v>44.605999999999938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West Midlands and Warwickshire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104.07544117457813</v>
      </c>
      <c r="C9" s="249">
        <f t="shared" ref="C9:D9" si="0">SUM(C26,C43,C60,C77,C94,C111,C128,C145,C162,C179,C196,C213,C230,C247,C264,C281,C298,C315,C332,C349,C366,C383)</f>
        <v>14.946124858637958</v>
      </c>
      <c r="D9" s="249">
        <f t="shared" si="0"/>
        <v>23.189102253798936</v>
      </c>
      <c r="E9" s="249">
        <f>SUM(B9:D9)</f>
        <v>142.21066828701504</v>
      </c>
      <c r="F9" s="238"/>
      <c r="G9" s="249">
        <f>SUM(G26,G43,G60,G77,G94,G111,G128,G145,G162,G179,G196,G213,G230,G247,G264,G281,G298,G315,G332,G349,G366,G383)</f>
        <v>117.48436727489762</v>
      </c>
      <c r="H9" s="249">
        <f t="shared" ref="H9:I9" si="1">SUM(H26,H43,H60,H77,H94,H111,H128,H145,H162,H179,H196,H213,H230,H247,H264,H281,H298,H315,H332,H349,H366,H383)</f>
        <v>24.001899437826857</v>
      </c>
      <c r="I9" s="249">
        <f t="shared" si="1"/>
        <v>27.522594039310743</v>
      </c>
      <c r="J9" s="249">
        <f>SUM(G9:I9)</f>
        <v>169.00886075203522</v>
      </c>
      <c r="K9" s="238"/>
      <c r="L9" s="249">
        <f>SUM(L26,L43,L60,L77,L94,L111,L128,L145,L162,L179,L196,L213,L230,L247,L264,L281,L298,L315,L332,L349,L366,L383)</f>
        <v>117.73638705133942</v>
      </c>
      <c r="M9" s="249">
        <f t="shared" ref="M9:N9" si="2">SUM(M26,M43,M60,M77,M94,M111,M128,M145,M162,M179,M196,M213,M230,M247,M264,M281,M298,M315,M332,M349,M366,M383)</f>
        <v>28.534186512875038</v>
      </c>
      <c r="N9" s="249">
        <f t="shared" si="2"/>
        <v>30.145654853559481</v>
      </c>
      <c r="O9" s="249">
        <f>SUM(L9:N9)</f>
        <v>176.41622841777394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211.78493179713453</v>
      </c>
      <c r="C10" s="249">
        <f t="shared" si="3"/>
        <v>60.525333336903408</v>
      </c>
      <c r="D10" s="249">
        <f t="shared" si="3"/>
        <v>34.632054685973486</v>
      </c>
      <c r="E10" s="249">
        <f t="shared" ref="E10:E17" si="4">SUM(B10:D10)</f>
        <v>306.94231982001145</v>
      </c>
      <c r="F10" s="238"/>
      <c r="G10" s="249">
        <f t="shared" ref="G10:I10" si="5">SUM(G27,G44,G61,G78,G95,G112,G129,G146,G163,G180,G197,G214,G231,G248,G265,G282,G299,G316,G333,G350,G367,G384)</f>
        <v>256.67629762488099</v>
      </c>
      <c r="H10" s="249">
        <f t="shared" si="5"/>
        <v>75.920639676251028</v>
      </c>
      <c r="I10" s="249">
        <f t="shared" si="5"/>
        <v>42.787703069443928</v>
      </c>
      <c r="J10" s="249">
        <f t="shared" ref="J10:J17" si="6">SUM(G10:I10)</f>
        <v>375.38464037057594</v>
      </c>
      <c r="K10" s="238"/>
      <c r="L10" s="249">
        <f t="shared" ref="L10:N10" si="7">SUM(L27,L44,L61,L78,L95,L112,L129,L146,L163,L180,L197,L214,L231,L248,L265,L282,L299,L316,L333,L350,L367,L384)</f>
        <v>311.32629394927466</v>
      </c>
      <c r="M10" s="249">
        <f t="shared" si="7"/>
        <v>92.958795151727287</v>
      </c>
      <c r="N10" s="249">
        <f t="shared" si="7"/>
        <v>40.343972074082899</v>
      </c>
      <c r="O10" s="249">
        <f t="shared" ref="O10:O17" si="8">SUM(L10:N10)</f>
        <v>444.62906117508487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129.6888717333955</v>
      </c>
      <c r="C11" s="249">
        <f t="shared" si="3"/>
        <v>39.164359197012992</v>
      </c>
      <c r="D11" s="249">
        <f t="shared" si="3"/>
        <v>26.944339828323418</v>
      </c>
      <c r="E11" s="249">
        <f t="shared" si="4"/>
        <v>195.79757075873192</v>
      </c>
      <c r="F11" s="238"/>
      <c r="G11" s="249">
        <f t="shared" ref="G11:I11" si="9">SUM(G28,G45,G62,G79,G96,G113,G130,G147,G164,G181,G198,G215,G232,G249,G266,G283,G300,G317,G334,G351,G368,G385)</f>
        <v>149.63192793321858</v>
      </c>
      <c r="H11" s="249">
        <f t="shared" si="9"/>
        <v>47.749062373562737</v>
      </c>
      <c r="I11" s="249">
        <f t="shared" si="9"/>
        <v>26.570796146821852</v>
      </c>
      <c r="J11" s="249">
        <f t="shared" si="6"/>
        <v>223.95178645360318</v>
      </c>
      <c r="K11" s="238"/>
      <c r="L11" s="249">
        <f t="shared" ref="L11:N11" si="10">SUM(L28,L45,L62,L79,L96,L113,L130,L147,L164,L181,L198,L215,L232,L249,L266,L283,L300,L317,L334,L351,L368,L385)</f>
        <v>171.24021320945394</v>
      </c>
      <c r="M11" s="249">
        <f t="shared" si="10"/>
        <v>61.597440506690312</v>
      </c>
      <c r="N11" s="249">
        <f t="shared" si="10"/>
        <v>27.871391677905731</v>
      </c>
      <c r="O11" s="249">
        <f t="shared" si="8"/>
        <v>260.70904539404995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116.25774625818271</v>
      </c>
      <c r="C12" s="249">
        <f t="shared" si="3"/>
        <v>87.754313124275484</v>
      </c>
      <c r="D12" s="249">
        <f t="shared" si="3"/>
        <v>8.0473283558265774</v>
      </c>
      <c r="E12" s="249">
        <f t="shared" si="4"/>
        <v>212.05938773828476</v>
      </c>
      <c r="F12" s="238"/>
      <c r="G12" s="249">
        <f t="shared" ref="G12:I12" si="11">SUM(G29,G46,G63,G80,G97,G114,G131,G148,G165,G182,G199,G216,G233,G250,G267,G284,G301,G318,G335,G352,G369,G386)</f>
        <v>116.78186364461104</v>
      </c>
      <c r="H12" s="249">
        <f t="shared" si="11"/>
        <v>87.239285500670107</v>
      </c>
      <c r="I12" s="249">
        <f t="shared" si="11"/>
        <v>6.3615009311200685</v>
      </c>
      <c r="J12" s="249">
        <f t="shared" si="6"/>
        <v>210.38265007640121</v>
      </c>
      <c r="K12" s="238"/>
      <c r="L12" s="249">
        <f t="shared" ref="L12:N12" si="12">SUM(L29,L46,L63,L80,L97,L114,L131,L148,L165,L182,L199,L216,L233,L250,L267,L284,L301,L318,L335,L352,L369,L386)</f>
        <v>117.73127625854178</v>
      </c>
      <c r="M12" s="249">
        <f t="shared" si="12"/>
        <v>78.93470695510824</v>
      </c>
      <c r="N12" s="249">
        <f t="shared" si="12"/>
        <v>5.8180070893280975</v>
      </c>
      <c r="O12" s="249">
        <f t="shared" si="8"/>
        <v>202.4839903029781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121.26419085046842</v>
      </c>
      <c r="C13" s="249">
        <f t="shared" si="3"/>
        <v>17.344632622461052</v>
      </c>
      <c r="D13" s="249">
        <f t="shared" si="3"/>
        <v>48.396587174547641</v>
      </c>
      <c r="E13" s="249">
        <f t="shared" si="4"/>
        <v>187.00541064747713</v>
      </c>
      <c r="F13" s="238"/>
      <c r="G13" s="249">
        <f t="shared" ref="G13:I13" si="13">SUM(G30,G47,G64,G81,G98,G115,G132,G149,G166,G183,G200,G217,G234,G251,G268,G285,G302,G319,G336,G353,G370,G387)</f>
        <v>96.114505354652977</v>
      </c>
      <c r="H13" s="249">
        <f t="shared" si="13"/>
        <v>14.659693084311575</v>
      </c>
      <c r="I13" s="249">
        <f t="shared" si="13"/>
        <v>52.345729487052544</v>
      </c>
      <c r="J13" s="249">
        <f t="shared" si="6"/>
        <v>163.11992792601708</v>
      </c>
      <c r="K13" s="238"/>
      <c r="L13" s="249">
        <f t="shared" ref="L13:N13" si="14">SUM(L30,L47,L64,L81,L98,L115,L132,L149,L166,L183,L200,L217,L234,L251,L268,L285,L302,L319,L336,L353,L370,L387)</f>
        <v>77.571312484529784</v>
      </c>
      <c r="M13" s="249">
        <f t="shared" si="14"/>
        <v>18.039893794774656</v>
      </c>
      <c r="N13" s="249">
        <f t="shared" si="14"/>
        <v>54.380429595646277</v>
      </c>
      <c r="O13" s="249">
        <f t="shared" si="8"/>
        <v>149.9916358749507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79.214903522973003</v>
      </c>
      <c r="C14" s="249">
        <f t="shared" si="3"/>
        <v>75.271943469632319</v>
      </c>
      <c r="D14" s="249">
        <f t="shared" si="3"/>
        <v>13.674589681998558</v>
      </c>
      <c r="E14" s="249">
        <f t="shared" si="4"/>
        <v>168.16143667460386</v>
      </c>
      <c r="F14" s="238"/>
      <c r="G14" s="249">
        <f t="shared" ref="G14:I14" si="15">SUM(G31,G48,G65,G82,G99,G116,G133,G150,G167,G184,G201,G218,G235,G252,G269,G286,G303,G320,G337,G354,G371,G388)</f>
        <v>80.075077939188077</v>
      </c>
      <c r="H14" s="249">
        <f t="shared" si="15"/>
        <v>75.201567442083061</v>
      </c>
      <c r="I14" s="249">
        <f t="shared" si="15"/>
        <v>12.09842346428721</v>
      </c>
      <c r="J14" s="249">
        <f t="shared" si="6"/>
        <v>167.37506884555833</v>
      </c>
      <c r="K14" s="238"/>
      <c r="L14" s="249">
        <f t="shared" ref="L14:N14" si="16">SUM(L31,L48,L65,L82,L99,L116,L133,L150,L167,L184,L201,L218,L235,L252,L269,L286,L303,L320,L337,L354,L371,L388)</f>
        <v>92.593265546344881</v>
      </c>
      <c r="M14" s="249">
        <f t="shared" si="16"/>
        <v>75.274378655001456</v>
      </c>
      <c r="N14" s="249">
        <f t="shared" si="16"/>
        <v>15.582395066067992</v>
      </c>
      <c r="O14" s="249">
        <f t="shared" si="8"/>
        <v>183.45003926741433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50.328571562832146</v>
      </c>
      <c r="C15" s="249">
        <f t="shared" si="3"/>
        <v>78.174378850899728</v>
      </c>
      <c r="D15" s="249">
        <f t="shared" si="3"/>
        <v>8.5806199143418205</v>
      </c>
      <c r="E15" s="249">
        <f t="shared" si="4"/>
        <v>137.08357032807368</v>
      </c>
      <c r="F15" s="238"/>
      <c r="G15" s="249">
        <f t="shared" ref="G15:I15" si="17">SUM(G32,G49,G66,G83,G100,G117,G134,G151,G168,G185,G202,G219,G236,G253,G270,G287,G304,G321,G338,G355,G372,G389)</f>
        <v>48.741201262341939</v>
      </c>
      <c r="H15" s="249">
        <f t="shared" si="17"/>
        <v>77.870438029106523</v>
      </c>
      <c r="I15" s="249">
        <f t="shared" si="17"/>
        <v>5.5807449169554877</v>
      </c>
      <c r="J15" s="249">
        <f t="shared" si="6"/>
        <v>132.19238420840395</v>
      </c>
      <c r="K15" s="238"/>
      <c r="L15" s="249">
        <f t="shared" ref="L15:N15" si="18">SUM(L32,L49,L66,L83,L100,L117,L134,L151,L168,L185,L202,L219,L236,L253,L270,L287,L304,L321,L338,L355,L372,L389)</f>
        <v>49.957101575511913</v>
      </c>
      <c r="M15" s="249">
        <f t="shared" si="18"/>
        <v>81.638447515588211</v>
      </c>
      <c r="N15" s="249">
        <f t="shared" si="18"/>
        <v>4.6036456340112819</v>
      </c>
      <c r="O15" s="249">
        <f t="shared" si="8"/>
        <v>136.1991947251114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106.31080747265452</v>
      </c>
      <c r="C16" s="249">
        <f t="shared" si="3"/>
        <v>15.533885427524712</v>
      </c>
      <c r="D16" s="249">
        <f t="shared" si="3"/>
        <v>17.392476096462705</v>
      </c>
      <c r="E16" s="249">
        <f t="shared" si="4"/>
        <v>139.23716899664194</v>
      </c>
      <c r="F16" s="238"/>
      <c r="G16" s="249">
        <f t="shared" ref="G16:I16" si="19">SUM(G33,G50,G67,G84,G101,G118,G135,G152,G169,G186,G203,G220,G237,G254,G271,G288,G305,G322,G339,G356,G373,G390)</f>
        <v>84.044240686004642</v>
      </c>
      <c r="H16" s="249">
        <f t="shared" si="19"/>
        <v>21.012995434671595</v>
      </c>
      <c r="I16" s="249">
        <f t="shared" si="19"/>
        <v>20.340733095868867</v>
      </c>
      <c r="J16" s="249">
        <f t="shared" si="6"/>
        <v>125.39796921654511</v>
      </c>
      <c r="K16" s="238"/>
      <c r="L16" s="249">
        <f t="shared" ref="L16:N16" si="20">SUM(L33,L50,L67,L84,L101,L118,L135,L152,L169,L186,L203,L220,L237,L254,L271,L288,L305,L322,L339,L356,L373,L390)</f>
        <v>77.710274888179114</v>
      </c>
      <c r="M16" s="249">
        <f t="shared" si="20"/>
        <v>25.279740145460352</v>
      </c>
      <c r="N16" s="249">
        <f t="shared" si="20"/>
        <v>25.142188126423854</v>
      </c>
      <c r="O16" s="249">
        <f t="shared" si="8"/>
        <v>128.13220316006331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81.769124711498179</v>
      </c>
      <c r="C17" s="249">
        <f t="shared" si="3"/>
        <v>92.084747760017279</v>
      </c>
      <c r="D17" s="249">
        <f t="shared" si="3"/>
        <v>19.444594277645059</v>
      </c>
      <c r="E17" s="249">
        <f t="shared" si="4"/>
        <v>193.2984667491605</v>
      </c>
      <c r="F17" s="238"/>
      <c r="G17" s="249">
        <f t="shared" ref="G17:I17" si="21">SUM(G34,G51,G68,G85,G102,G119,G136,G153,G170,G187,G204,G221,G238,G255,G272,G289,G306,G323,G340,G357,G374,G391)</f>
        <v>69.095353075666637</v>
      </c>
      <c r="H17" s="249">
        <f t="shared" si="21"/>
        <v>84.221991558489776</v>
      </c>
      <c r="I17" s="249">
        <f t="shared" si="21"/>
        <v>18.834367516703352</v>
      </c>
      <c r="J17" s="249">
        <f t="shared" si="6"/>
        <v>172.15171215085979</v>
      </c>
      <c r="K17" s="238"/>
      <c r="L17" s="249">
        <f t="shared" ref="L17:N17" si="22">SUM(L34,L51,L68,L85,L102,L119,L136,L153,L170,L187,L204,L221,L238,L255,L272,L289,L306,L323,L340,L357,L374,L391)</f>
        <v>75.869248927153365</v>
      </c>
      <c r="M17" s="249">
        <f t="shared" si="22"/>
        <v>73.253482041525245</v>
      </c>
      <c r="N17" s="249">
        <f t="shared" si="22"/>
        <v>24.280870713893748</v>
      </c>
      <c r="O17" s="249">
        <f t="shared" si="8"/>
        <v>173.40360168257234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1000.6945890837172</v>
      </c>
      <c r="C19" s="247">
        <f t="shared" ref="C19:O19" si="23">SUM(C9:C17)</f>
        <v>480.7997186473649</v>
      </c>
      <c r="D19" s="247">
        <f t="shared" si="23"/>
        <v>200.30169226891817</v>
      </c>
      <c r="E19" s="247">
        <f t="shared" si="23"/>
        <v>1681.7960000000003</v>
      </c>
      <c r="F19" s="247"/>
      <c r="G19" s="247">
        <f t="shared" si="23"/>
        <v>1018.6448347954624</v>
      </c>
      <c r="H19" s="247">
        <f t="shared" si="23"/>
        <v>507.87757253697328</v>
      </c>
      <c r="I19" s="247">
        <f t="shared" si="23"/>
        <v>212.44259266756404</v>
      </c>
      <c r="J19" s="247">
        <f t="shared" si="23"/>
        <v>1738.9649999999997</v>
      </c>
      <c r="K19" s="247"/>
      <c r="L19" s="247">
        <f t="shared" si="23"/>
        <v>1091.7353738903289</v>
      </c>
      <c r="M19" s="247">
        <f t="shared" si="23"/>
        <v>535.51107127875082</v>
      </c>
      <c r="N19" s="247">
        <f t="shared" si="23"/>
        <v>228.16855483091933</v>
      </c>
      <c r="O19" s="247">
        <f t="shared" si="23"/>
        <v>1855.4149999999991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0.44916935208058978</v>
      </c>
      <c r="C26" s="302">
        <v>8.3965966693322541E-2</v>
      </c>
      <c r="D26" s="302">
        <v>0.16731666915914845</v>
      </c>
      <c r="E26" s="302">
        <f>SUM(B26:D26)</f>
        <v>0.70045198793306074</v>
      </c>
      <c r="F26" s="303"/>
      <c r="G26" s="302">
        <v>0.29561160848073686</v>
      </c>
      <c r="H26" s="302">
        <v>6.6310242332894521E-3</v>
      </c>
      <c r="I26" s="302">
        <v>0.1070480871227615</v>
      </c>
      <c r="J26" s="302">
        <f>SUM(G26:I26)</f>
        <v>0.40929071983678778</v>
      </c>
      <c r="K26" s="303"/>
      <c r="L26" s="302">
        <v>0.35493359955870851</v>
      </c>
      <c r="M26" s="302">
        <v>5.0993814631989428E-3</v>
      </c>
      <c r="N26" s="302">
        <v>0.11695915654611397</v>
      </c>
      <c r="O26" s="302">
        <f>SUM(L26:N26)</f>
        <v>0.47699213756802139</v>
      </c>
    </row>
    <row r="27" spans="1:15" s="236" customFormat="1" x14ac:dyDescent="0.2">
      <c r="A27" s="237" t="str">
        <f>name!E$5</f>
        <v>Professional occupations</v>
      </c>
      <c r="B27" s="302">
        <v>0.4931604674852143</v>
      </c>
      <c r="C27" s="302">
        <v>4.6329380650963502E-2</v>
      </c>
      <c r="D27" s="302">
        <v>4.1969554778995437E-2</v>
      </c>
      <c r="E27" s="302">
        <f t="shared" ref="E27:E34" si="24">SUM(B27:D27)</f>
        <v>0.58145940291517328</v>
      </c>
      <c r="F27" s="303"/>
      <c r="G27" s="302">
        <v>0.44220945509225823</v>
      </c>
      <c r="H27" s="302">
        <v>4.0257519659130077E-3</v>
      </c>
      <c r="I27" s="302">
        <v>2.4599149571632332E-2</v>
      </c>
      <c r="J27" s="302">
        <f t="shared" ref="J27:J34" si="25">SUM(G27:I27)</f>
        <v>0.47083435662980355</v>
      </c>
      <c r="K27" s="303"/>
      <c r="L27" s="302">
        <v>0.85363102497294674</v>
      </c>
      <c r="M27" s="302">
        <v>4.3585968329658024E-3</v>
      </c>
      <c r="N27" s="302">
        <v>2.441368604030943E-2</v>
      </c>
      <c r="O27" s="302">
        <f t="shared" ref="O27:O34" si="26">SUM(L27:N27)</f>
        <v>0.88240330784622201</v>
      </c>
    </row>
    <row r="28" spans="1:15" s="236" customFormat="1" x14ac:dyDescent="0.2">
      <c r="A28" s="237" t="str">
        <f>name!E$6</f>
        <v>Associate professional occupations</v>
      </c>
      <c r="B28" s="302">
        <v>0.38218600494174421</v>
      </c>
      <c r="C28" s="302">
        <v>5.8181033841832465E-2</v>
      </c>
      <c r="D28" s="302">
        <v>1.8900362829851008E-2</v>
      </c>
      <c r="E28" s="302">
        <f t="shared" si="24"/>
        <v>0.45926740161342772</v>
      </c>
      <c r="F28" s="303"/>
      <c r="G28" s="302">
        <v>0.30012221035419567</v>
      </c>
      <c r="H28" s="302">
        <v>3.981814337579756E-3</v>
      </c>
      <c r="I28" s="302">
        <v>1.1136954575708726E-2</v>
      </c>
      <c r="J28" s="302">
        <f t="shared" si="25"/>
        <v>0.31524097926748418</v>
      </c>
      <c r="K28" s="303"/>
      <c r="L28" s="302">
        <v>0.42918963739888732</v>
      </c>
      <c r="M28" s="302">
        <v>3.6745316366437945E-3</v>
      </c>
      <c r="N28" s="302">
        <v>1.5415614526802859E-2</v>
      </c>
      <c r="O28" s="302">
        <f t="shared" si="26"/>
        <v>0.44827978356233394</v>
      </c>
    </row>
    <row r="29" spans="1:15" s="236" customFormat="1" x14ac:dyDescent="0.2">
      <c r="A29" s="237" t="str">
        <f>name!E$7</f>
        <v>Administrative and secretarial occupations</v>
      </c>
      <c r="B29" s="302">
        <v>0.46125897909864405</v>
      </c>
      <c r="C29" s="302">
        <v>0.4032717453046174</v>
      </c>
      <c r="D29" s="302">
        <v>2.1600256394761392E-2</v>
      </c>
      <c r="E29" s="302">
        <f t="shared" si="24"/>
        <v>0.88613098079802277</v>
      </c>
      <c r="F29" s="303"/>
      <c r="G29" s="302">
        <v>0.33448027543608155</v>
      </c>
      <c r="H29" s="302">
        <v>2.2412856652932404E-2</v>
      </c>
      <c r="I29" s="302">
        <v>1.965919924914656E-2</v>
      </c>
      <c r="J29" s="302">
        <f t="shared" si="25"/>
        <v>0.37655233133816052</v>
      </c>
      <c r="K29" s="303"/>
      <c r="L29" s="302">
        <v>0.34789916265539761</v>
      </c>
      <c r="M29" s="302">
        <v>1.3766400026191512E-2</v>
      </c>
      <c r="N29" s="302">
        <v>1.2643882839100942E-2</v>
      </c>
      <c r="O29" s="302">
        <f t="shared" si="26"/>
        <v>0.37430944552069007</v>
      </c>
    </row>
    <row r="30" spans="1:15" s="236" customFormat="1" x14ac:dyDescent="0.2">
      <c r="A30" s="237" t="str">
        <f>name!E$8</f>
        <v>Skilled trades occupations</v>
      </c>
      <c r="B30" s="302">
        <v>1.5421605467131658</v>
      </c>
      <c r="C30" s="302">
        <v>0.54506764552347919</v>
      </c>
      <c r="D30" s="302">
        <v>5.0595963576195526</v>
      </c>
      <c r="E30" s="302">
        <f t="shared" si="24"/>
        <v>7.1468245498561975</v>
      </c>
      <c r="F30" s="303"/>
      <c r="G30" s="302">
        <v>0.69846618521125869</v>
      </c>
      <c r="H30" s="302">
        <v>2.2530470354264236E-2</v>
      </c>
      <c r="I30" s="302">
        <v>2.5645266494440184</v>
      </c>
      <c r="J30" s="302">
        <f>SUM(G30:I30)</f>
        <v>3.2855233050095416</v>
      </c>
      <c r="K30" s="303"/>
      <c r="L30" s="302">
        <v>0.57822368156474269</v>
      </c>
      <c r="M30" s="302">
        <v>2.2196768733301675E-2</v>
      </c>
      <c r="N30" s="302">
        <v>2.4681390162950159</v>
      </c>
      <c r="O30" s="302">
        <f t="shared" si="26"/>
        <v>3.0685594665930602</v>
      </c>
    </row>
    <row r="31" spans="1:15" s="236" customFormat="1" x14ac:dyDescent="0.2">
      <c r="A31" s="237" t="str">
        <f>name!E$9</f>
        <v>Caring, leisure and other service occupations</v>
      </c>
      <c r="B31" s="302">
        <v>0.40728556460466331</v>
      </c>
      <c r="C31" s="302">
        <v>0.1828020492124795</v>
      </c>
      <c r="D31" s="302">
        <v>3.9758781429851967E-2</v>
      </c>
      <c r="E31" s="302">
        <f t="shared" si="24"/>
        <v>0.62984639524699482</v>
      </c>
      <c r="F31" s="303"/>
      <c r="G31" s="302">
        <v>0.2417333850569458</v>
      </c>
      <c r="H31" s="302">
        <v>1.0531159165229859E-2</v>
      </c>
      <c r="I31" s="302">
        <v>2.1830902596156221E-2</v>
      </c>
      <c r="J31" s="302">
        <f t="shared" si="25"/>
        <v>0.27409544681833187</v>
      </c>
      <c r="K31" s="303"/>
      <c r="L31" s="302">
        <v>0.26060269661882968</v>
      </c>
      <c r="M31" s="302">
        <v>6.6469061240015826E-3</v>
      </c>
      <c r="N31" s="302">
        <v>2.8874240418594106E-2</v>
      </c>
      <c r="O31" s="302">
        <f t="shared" si="26"/>
        <v>0.29612384316142537</v>
      </c>
    </row>
    <row r="32" spans="1:15" s="236" customFormat="1" x14ac:dyDescent="0.2">
      <c r="A32" s="237" t="str">
        <f>name!E$10</f>
        <v>Sales and customer service occupations</v>
      </c>
      <c r="B32" s="302">
        <v>0.13566480749718238</v>
      </c>
      <c r="C32" s="302">
        <v>9.0948295228287374E-2</v>
      </c>
      <c r="D32" s="302">
        <v>4.6981737116757454E-2</v>
      </c>
      <c r="E32" s="302">
        <f t="shared" si="24"/>
        <v>0.27359483984222721</v>
      </c>
      <c r="F32" s="303"/>
      <c r="G32" s="302">
        <v>8.4306704006405053E-2</v>
      </c>
      <c r="H32" s="302">
        <v>4.8367574703022899E-3</v>
      </c>
      <c r="I32" s="302">
        <v>2.3587817952200014E-2</v>
      </c>
      <c r="J32" s="302">
        <f t="shared" si="25"/>
        <v>0.11273127942890736</v>
      </c>
      <c r="K32" s="303"/>
      <c r="L32" s="302">
        <v>9.4862359535713717E-2</v>
      </c>
      <c r="M32" s="302">
        <v>3.711508505475203E-3</v>
      </c>
      <c r="N32" s="302">
        <v>1.7690894632300509E-2</v>
      </c>
      <c r="O32" s="302">
        <f t="shared" si="26"/>
        <v>0.11626476267348942</v>
      </c>
    </row>
    <row r="33" spans="1:15" s="236" customFormat="1" x14ac:dyDescent="0.2">
      <c r="A33" s="237" t="str">
        <f>name!E$11</f>
        <v>Process, plant and machine operatives</v>
      </c>
      <c r="B33" s="302">
        <v>0.40981932907048474</v>
      </c>
      <c r="C33" s="302">
        <v>0.10419490563688354</v>
      </c>
      <c r="D33" s="302">
        <v>2.676715640978063E-2</v>
      </c>
      <c r="E33" s="302">
        <f t="shared" si="24"/>
        <v>0.54078139111714896</v>
      </c>
      <c r="F33" s="303"/>
      <c r="G33" s="302">
        <v>0.17042722658574164</v>
      </c>
      <c r="H33" s="302">
        <v>5.3423567824655294E-3</v>
      </c>
      <c r="I33" s="302">
        <v>1.6482810248718401E-2</v>
      </c>
      <c r="J33" s="302">
        <f t="shared" si="25"/>
        <v>0.19225239361692556</v>
      </c>
      <c r="K33" s="303"/>
      <c r="L33" s="302">
        <v>0.12124248665901149</v>
      </c>
      <c r="M33" s="302">
        <v>6.8028801963760273E-3</v>
      </c>
      <c r="N33" s="302">
        <v>2.8398005202405024E-2</v>
      </c>
      <c r="O33" s="302">
        <f t="shared" si="26"/>
        <v>0.15644337205779255</v>
      </c>
    </row>
    <row r="34" spans="1:15" s="236" customFormat="1" x14ac:dyDescent="0.2">
      <c r="A34" s="237" t="str">
        <f>name!E$12</f>
        <v>Elementary occupations</v>
      </c>
      <c r="B34" s="302">
        <v>1.3247140620036111</v>
      </c>
      <c r="C34" s="302">
        <v>0.50960716427334463</v>
      </c>
      <c r="D34" s="302">
        <v>0.24832182440077447</v>
      </c>
      <c r="E34" s="302">
        <f t="shared" si="24"/>
        <v>2.08264305067773</v>
      </c>
      <c r="F34" s="303"/>
      <c r="G34" s="302">
        <v>0.53330325666840428</v>
      </c>
      <c r="H34" s="302">
        <v>2.3956457213315133E-2</v>
      </c>
      <c r="I34" s="302">
        <v>0.10221947417233414</v>
      </c>
      <c r="J34" s="302">
        <f t="shared" si="25"/>
        <v>0.65947918805405359</v>
      </c>
      <c r="K34" s="303"/>
      <c r="L34" s="302">
        <v>0.4796904128977918</v>
      </c>
      <c r="M34" s="302">
        <v>3.8704108969429697E-2</v>
      </c>
      <c r="N34" s="302">
        <v>0.15322935914973621</v>
      </c>
      <c r="O34" s="302">
        <f t="shared" si="26"/>
        <v>0.67162388101695769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5.6054191134952998</v>
      </c>
      <c r="C36" s="311">
        <f t="shared" ref="C36:O36" si="27">SUM(C26:C34)</f>
        <v>2.0243681863652103</v>
      </c>
      <c r="D36" s="311">
        <f t="shared" si="27"/>
        <v>5.6712127001394732</v>
      </c>
      <c r="E36" s="311">
        <f t="shared" si="27"/>
        <v>13.300999999999982</v>
      </c>
      <c r="F36" s="311"/>
      <c r="G36" s="311">
        <f t="shared" si="27"/>
        <v>3.1006603068920282</v>
      </c>
      <c r="H36" s="311">
        <f t="shared" si="27"/>
        <v>0.10424864817529167</v>
      </c>
      <c r="I36" s="311">
        <f t="shared" si="27"/>
        <v>2.8910910449326761</v>
      </c>
      <c r="J36" s="311">
        <f t="shared" si="27"/>
        <v>6.0959999999999956</v>
      </c>
      <c r="K36" s="311"/>
      <c r="L36" s="311">
        <f t="shared" si="27"/>
        <v>3.5202750618620291</v>
      </c>
      <c r="M36" s="311">
        <f t="shared" si="27"/>
        <v>0.10496108248758423</v>
      </c>
      <c r="N36" s="311">
        <f t="shared" si="27"/>
        <v>2.8657638556503788</v>
      </c>
      <c r="O36" s="311">
        <f t="shared" si="27"/>
        <v>6.4909999999999934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4.4774968611451339E-2</v>
      </c>
      <c r="C43" s="302">
        <v>1.8869699800623603E-4</v>
      </c>
      <c r="D43" s="302">
        <v>3.6172594442917726E-2</v>
      </c>
      <c r="E43" s="302">
        <f>SUM(B43:D43)</f>
        <v>8.11362600523753E-2</v>
      </c>
      <c r="F43" s="303"/>
      <c r="G43" s="302">
        <v>0.16920915787602245</v>
      </c>
      <c r="H43" s="302">
        <v>2.1336748795687376E-3</v>
      </c>
      <c r="I43" s="302">
        <v>0</v>
      </c>
      <c r="J43" s="302">
        <f>SUM(G43:I43)</f>
        <v>0.17134283275559117</v>
      </c>
      <c r="K43" s="303"/>
      <c r="L43" s="302">
        <v>8.0826197601583008E-2</v>
      </c>
      <c r="M43" s="302">
        <v>1.171987022478537E-3</v>
      </c>
      <c r="N43" s="302">
        <v>0</v>
      </c>
      <c r="O43" s="302">
        <f>SUM(L43:N43)</f>
        <v>8.199818462406154E-2</v>
      </c>
    </row>
    <row r="44" spans="1:15" s="236" customFormat="1" x14ac:dyDescent="0.2">
      <c r="A44" s="237" t="str">
        <f>name!E$5</f>
        <v>Professional occupations</v>
      </c>
      <c r="B44" s="302">
        <v>4.9384678559748936E-2</v>
      </c>
      <c r="C44" s="302">
        <v>7.4128840504478384E-4</v>
      </c>
      <c r="D44" s="302">
        <v>2.7655499912830797E-2</v>
      </c>
      <c r="E44" s="302">
        <f t="shared" ref="E44:E51" si="28">SUM(B44:D44)</f>
        <v>7.7781466877624522E-2</v>
      </c>
      <c r="F44" s="303"/>
      <c r="G44" s="302">
        <v>0.18398371128585</v>
      </c>
      <c r="H44" s="302">
        <v>5.4477933817284252E-3</v>
      </c>
      <c r="I44" s="302">
        <v>0</v>
      </c>
      <c r="J44" s="302">
        <f t="shared" ref="J44:J46" si="29">SUM(G44:I44)</f>
        <v>0.18943150466757844</v>
      </c>
      <c r="K44" s="303"/>
      <c r="L44" s="302">
        <v>0.10015033739283104</v>
      </c>
      <c r="M44" s="302">
        <v>2.9250630028835917E-3</v>
      </c>
      <c r="N44" s="302">
        <v>0</v>
      </c>
      <c r="O44" s="302">
        <f t="shared" ref="O44:O51" si="30">SUM(L44:N44)</f>
        <v>0.10307540039571463</v>
      </c>
    </row>
    <row r="45" spans="1:15" s="236" customFormat="1" x14ac:dyDescent="0.2">
      <c r="A45" s="237" t="str">
        <f>name!E$6</f>
        <v>Associate professional occupations</v>
      </c>
      <c r="B45" s="302">
        <v>3.8455662088431819E-2</v>
      </c>
      <c r="C45" s="302">
        <v>4.6171588675333951E-4</v>
      </c>
      <c r="D45" s="302">
        <v>1.5728844211206662E-2</v>
      </c>
      <c r="E45" s="302">
        <f t="shared" si="28"/>
        <v>5.464622218639182E-2</v>
      </c>
      <c r="F45" s="303"/>
      <c r="G45" s="302">
        <v>0.16642035563541807</v>
      </c>
      <c r="H45" s="302">
        <v>3.1561219193800083E-3</v>
      </c>
      <c r="I45" s="302">
        <v>0</v>
      </c>
      <c r="J45" s="302">
        <f t="shared" si="29"/>
        <v>0.16957647755479807</v>
      </c>
      <c r="K45" s="303"/>
      <c r="L45" s="302">
        <v>8.1147618936765739E-2</v>
      </c>
      <c r="M45" s="302">
        <v>1.5117379976132517E-3</v>
      </c>
      <c r="N45" s="302">
        <v>0</v>
      </c>
      <c r="O45" s="302">
        <f t="shared" si="30"/>
        <v>8.2659356934378994E-2</v>
      </c>
    </row>
    <row r="46" spans="1:15" s="236" customFormat="1" x14ac:dyDescent="0.2">
      <c r="A46" s="237" t="str">
        <f>name!E$7</f>
        <v>Administrative and secretarial occupations</v>
      </c>
      <c r="B46" s="302">
        <v>6.4631444161482171E-3</v>
      </c>
      <c r="C46" s="302">
        <v>9.4485301958978829E-4</v>
      </c>
      <c r="D46" s="302">
        <v>7.3331095277388118E-3</v>
      </c>
      <c r="E46" s="302">
        <f t="shared" si="28"/>
        <v>1.4741106963476816E-2</v>
      </c>
      <c r="F46" s="303"/>
      <c r="G46" s="302">
        <v>5.3675701926131622E-2</v>
      </c>
      <c r="H46" s="302">
        <v>4.6003557656170884E-3</v>
      </c>
      <c r="I46" s="302">
        <v>0</v>
      </c>
      <c r="J46" s="302">
        <f t="shared" si="29"/>
        <v>5.8276057691748713E-2</v>
      </c>
      <c r="K46" s="303"/>
      <c r="L46" s="302">
        <v>2.5808054305955626E-2</v>
      </c>
      <c r="M46" s="302">
        <v>1.8769187882285649E-3</v>
      </c>
      <c r="N46" s="302">
        <v>0</v>
      </c>
      <c r="O46" s="302">
        <f t="shared" si="30"/>
        <v>2.768497309418419E-2</v>
      </c>
    </row>
    <row r="47" spans="1:15" s="236" customFormat="1" x14ac:dyDescent="0.2">
      <c r="A47" s="237" t="str">
        <f>name!E$8</f>
        <v>Skilled trades occupations</v>
      </c>
      <c r="B47" s="302">
        <v>6.5369638515507339E-2</v>
      </c>
      <c r="C47" s="302">
        <v>1.7006571463473852E-4</v>
      </c>
      <c r="D47" s="302">
        <v>6.8597340206192223E-2</v>
      </c>
      <c r="E47" s="302">
        <f t="shared" si="28"/>
        <v>0.13413704443633429</v>
      </c>
      <c r="F47" s="303"/>
      <c r="G47" s="302">
        <v>0.1757959389019185</v>
      </c>
      <c r="H47" s="302">
        <v>1.309645189184042E-3</v>
      </c>
      <c r="I47" s="302">
        <v>0</v>
      </c>
      <c r="J47" s="302">
        <f>SUM(G47:I47)</f>
        <v>0.17710558409110255</v>
      </c>
      <c r="K47" s="303"/>
      <c r="L47" s="302">
        <v>6.3900171027223049E-2</v>
      </c>
      <c r="M47" s="302">
        <v>1.1935463961252155E-3</v>
      </c>
      <c r="N47" s="302">
        <v>0</v>
      </c>
      <c r="O47" s="302">
        <f t="shared" si="30"/>
        <v>6.5093717423348268E-2</v>
      </c>
    </row>
    <row r="48" spans="1:15" s="236" customFormat="1" x14ac:dyDescent="0.2">
      <c r="A48" s="237" t="str">
        <f>name!E$9</f>
        <v>Caring, leisure and other service occupations</v>
      </c>
      <c r="B48" s="302">
        <v>8.8574906207164548E-3</v>
      </c>
      <c r="C48" s="302">
        <v>9.1231176586374792E-4</v>
      </c>
      <c r="D48" s="302">
        <v>2.180153086207576E-3</v>
      </c>
      <c r="E48" s="302">
        <f t="shared" si="28"/>
        <v>1.1949955472787779E-2</v>
      </c>
      <c r="F48" s="303"/>
      <c r="G48" s="302">
        <v>2.037627357236477E-2</v>
      </c>
      <c r="H48" s="302">
        <v>4.240816363745287E-3</v>
      </c>
      <c r="I48" s="302">
        <v>0</v>
      </c>
      <c r="J48" s="302">
        <f t="shared" ref="J48:J51" si="31">SUM(G48:I48)</f>
        <v>2.4617089936110059E-2</v>
      </c>
      <c r="K48" s="303"/>
      <c r="L48" s="302">
        <v>8.4226252223609729E-3</v>
      </c>
      <c r="M48" s="302">
        <v>1.6096064168089654E-3</v>
      </c>
      <c r="N48" s="302">
        <v>0</v>
      </c>
      <c r="O48" s="302">
        <f t="shared" si="30"/>
        <v>1.0032231639169938E-2</v>
      </c>
    </row>
    <row r="49" spans="1:15" s="236" customFormat="1" x14ac:dyDescent="0.2">
      <c r="A49" s="237" t="str">
        <f>name!E$10</f>
        <v>Sales and customer service occupations</v>
      </c>
      <c r="B49" s="302">
        <v>5.6042680331010132E-3</v>
      </c>
      <c r="C49" s="302">
        <v>1.0270634753146793E-3</v>
      </c>
      <c r="D49" s="302">
        <v>5.2091288448741953E-3</v>
      </c>
      <c r="E49" s="302">
        <f t="shared" si="28"/>
        <v>1.1840460353289887E-2</v>
      </c>
      <c r="F49" s="303"/>
      <c r="G49" s="302">
        <v>2.0895660628095464E-2</v>
      </c>
      <c r="H49" s="302">
        <v>5.0437353825814237E-3</v>
      </c>
      <c r="I49" s="302">
        <v>0</v>
      </c>
      <c r="J49" s="302">
        <f t="shared" si="31"/>
        <v>2.5939396010676886E-2</v>
      </c>
      <c r="K49" s="303"/>
      <c r="L49" s="302">
        <v>1.0244125560377945E-2</v>
      </c>
      <c r="M49" s="302">
        <v>2.4304439327456286E-3</v>
      </c>
      <c r="N49" s="302">
        <v>0</v>
      </c>
      <c r="O49" s="302">
        <f t="shared" si="30"/>
        <v>1.2674569493123573E-2</v>
      </c>
    </row>
    <row r="50" spans="1:15" s="236" customFormat="1" x14ac:dyDescent="0.2">
      <c r="A50" s="237" t="str">
        <f>name!E$11</f>
        <v>Process, plant and machine operatives</v>
      </c>
      <c r="B50" s="302">
        <v>4.5042128196522681E-2</v>
      </c>
      <c r="C50" s="302">
        <v>2.386675285981667E-4</v>
      </c>
      <c r="D50" s="302">
        <v>4.2427460493011958E-2</v>
      </c>
      <c r="E50" s="302">
        <f t="shared" si="28"/>
        <v>8.7708256218132802E-2</v>
      </c>
      <c r="F50" s="303"/>
      <c r="G50" s="302">
        <v>0.10629149660568396</v>
      </c>
      <c r="H50" s="302">
        <v>3.3078436437049053E-3</v>
      </c>
      <c r="I50" s="302">
        <v>0</v>
      </c>
      <c r="J50" s="302">
        <f t="shared" si="31"/>
        <v>0.10959934024938886</v>
      </c>
      <c r="K50" s="303"/>
      <c r="L50" s="302">
        <v>3.0768289463064945E-2</v>
      </c>
      <c r="M50" s="302">
        <v>1.8030236760685505E-3</v>
      </c>
      <c r="N50" s="302">
        <v>0</v>
      </c>
      <c r="O50" s="302">
        <f t="shared" si="30"/>
        <v>3.2571313139133494E-2</v>
      </c>
    </row>
    <row r="51" spans="1:15" s="236" customFormat="1" x14ac:dyDescent="0.2">
      <c r="A51" s="237" t="str">
        <f>name!E$12</f>
        <v>Elementary occupations</v>
      </c>
      <c r="B51" s="302">
        <v>4.5045426984997809E-3</v>
      </c>
      <c r="C51" s="302">
        <v>1.0762067714655895E-3</v>
      </c>
      <c r="D51" s="302">
        <v>0.10347847796962233</v>
      </c>
      <c r="E51" s="302">
        <f t="shared" si="28"/>
        <v>0.10905922743958769</v>
      </c>
      <c r="F51" s="303"/>
      <c r="G51" s="302">
        <v>8.9283367341884932E-3</v>
      </c>
      <c r="H51" s="302">
        <v>4.1833803088183134E-3</v>
      </c>
      <c r="I51" s="302">
        <v>0</v>
      </c>
      <c r="J51" s="302">
        <f t="shared" si="31"/>
        <v>1.3111717043006807E-2</v>
      </c>
      <c r="K51" s="303"/>
      <c r="L51" s="302">
        <v>2.3405596745515937E-3</v>
      </c>
      <c r="M51" s="302">
        <v>1.8696935823336717E-3</v>
      </c>
      <c r="N51" s="302">
        <v>0</v>
      </c>
      <c r="O51" s="302">
        <f t="shared" si="30"/>
        <v>4.2102532568852654E-3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0.26845652174012757</v>
      </c>
      <c r="C53" s="311">
        <f t="shared" ref="C53:E53" si="32">SUM(C43:C51)</f>
        <v>5.7608695652710696E-3</v>
      </c>
      <c r="D53" s="311">
        <f t="shared" si="32"/>
        <v>0.30878260869460228</v>
      </c>
      <c r="E53" s="311">
        <f t="shared" si="32"/>
        <v>0.58300000000000096</v>
      </c>
      <c r="F53" s="311"/>
      <c r="G53" s="311">
        <f t="shared" ref="G53:J53" si="33">SUM(G43:G51)</f>
        <v>0.90557663316567316</v>
      </c>
      <c r="H53" s="311">
        <f t="shared" si="33"/>
        <v>3.3423366834328234E-2</v>
      </c>
      <c r="I53" s="311">
        <f t="shared" si="33"/>
        <v>0</v>
      </c>
      <c r="J53" s="311">
        <f t="shared" si="33"/>
        <v>0.93900000000000161</v>
      </c>
      <c r="K53" s="311"/>
      <c r="L53" s="311">
        <f t="shared" ref="L53:O53" si="34">SUM(L43:L51)</f>
        <v>0.40360797918471392</v>
      </c>
      <c r="M53" s="311">
        <f t="shared" si="34"/>
        <v>1.6392020815285978E-2</v>
      </c>
      <c r="N53" s="311">
        <f t="shared" si="34"/>
        <v>0</v>
      </c>
      <c r="O53" s="311">
        <f t="shared" si="34"/>
        <v>0.41999999999999987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0.84534853730259585</v>
      </c>
      <c r="C60" s="302">
        <v>4.5431085384602832E-2</v>
      </c>
      <c r="D60" s="302">
        <v>0.11142577179858634</v>
      </c>
      <c r="E60" s="302">
        <f>SUM(B60:D60)</f>
        <v>1.0022053944857849</v>
      </c>
      <c r="F60" s="303"/>
      <c r="G60" s="302">
        <v>0.95975655710721064</v>
      </c>
      <c r="H60" s="302">
        <v>8.2625712760746609E-2</v>
      </c>
      <c r="I60" s="302">
        <v>5.8817273055558672E-2</v>
      </c>
      <c r="J60" s="302">
        <f>SUM(G60:I60)</f>
        <v>1.101199542923516</v>
      </c>
      <c r="K60" s="303"/>
      <c r="L60" s="302">
        <v>0.88653606847621269</v>
      </c>
      <c r="M60" s="302">
        <v>6.9083586370379577E-2</v>
      </c>
      <c r="N60" s="302">
        <v>6.1413086748185006E-2</v>
      </c>
      <c r="O60" s="302">
        <f>SUM(L60:N60)</f>
        <v>1.0170327415947773</v>
      </c>
    </row>
    <row r="61" spans="1:15" s="236" customFormat="1" x14ac:dyDescent="0.2">
      <c r="A61" s="237" t="str">
        <f>name!E$5</f>
        <v>Professional occupations</v>
      </c>
      <c r="B61" s="302">
        <v>0.83219238785991578</v>
      </c>
      <c r="C61" s="302">
        <v>4.3792230007756498E-2</v>
      </c>
      <c r="D61" s="302">
        <v>6.7370599511152235E-2</v>
      </c>
      <c r="E61" s="302">
        <f t="shared" ref="E61:E68" si="35">SUM(B61:D61)</f>
        <v>0.94335521737882444</v>
      </c>
      <c r="F61" s="303"/>
      <c r="G61" s="302">
        <v>1.0752651277082796</v>
      </c>
      <c r="H61" s="302">
        <v>6.2468181906851827E-2</v>
      </c>
      <c r="I61" s="302">
        <v>4.9069785434294404E-2</v>
      </c>
      <c r="J61" s="302">
        <f t="shared" ref="J61:J63" si="36">SUM(G61:I61)</f>
        <v>1.1868030950494257</v>
      </c>
      <c r="K61" s="303"/>
      <c r="L61" s="302">
        <v>1.4278272703740882</v>
      </c>
      <c r="M61" s="302">
        <v>5.6435281471697601E-2</v>
      </c>
      <c r="N61" s="302">
        <v>3.3077195996522549E-2</v>
      </c>
      <c r="O61" s="302">
        <f t="shared" ref="O61:O68" si="37">SUM(L61:N61)</f>
        <v>1.5173397478423083</v>
      </c>
    </row>
    <row r="62" spans="1:15" s="236" customFormat="1" x14ac:dyDescent="0.2">
      <c r="A62" s="237" t="str">
        <f>name!E$6</f>
        <v>Associate professional occupations</v>
      </c>
      <c r="B62" s="302">
        <v>1.1076200195659196</v>
      </c>
      <c r="C62" s="302">
        <v>8.3906084030844569E-2</v>
      </c>
      <c r="D62" s="302">
        <v>4.9364556259477908E-2</v>
      </c>
      <c r="E62" s="302">
        <f t="shared" si="35"/>
        <v>1.2408906598562421</v>
      </c>
      <c r="F62" s="303"/>
      <c r="G62" s="302">
        <v>1.2945848536335212</v>
      </c>
      <c r="H62" s="302">
        <v>0.10236458636758716</v>
      </c>
      <c r="I62" s="302">
        <v>2.7443452970178684E-2</v>
      </c>
      <c r="J62" s="302">
        <f t="shared" si="36"/>
        <v>1.4243928929712868</v>
      </c>
      <c r="K62" s="303"/>
      <c r="L62" s="302">
        <v>1.385302867512848</v>
      </c>
      <c r="M62" s="302">
        <v>7.3615199588078759E-2</v>
      </c>
      <c r="N62" s="302">
        <v>2.2171031640789606E-2</v>
      </c>
      <c r="O62" s="302">
        <f t="shared" si="37"/>
        <v>1.4810890987417165</v>
      </c>
    </row>
    <row r="63" spans="1:15" s="236" customFormat="1" x14ac:dyDescent="0.2">
      <c r="A63" s="237" t="str">
        <f>name!E$7</f>
        <v>Administrative and secretarial occupations</v>
      </c>
      <c r="B63" s="302">
        <v>0.81810696593324017</v>
      </c>
      <c r="C63" s="302">
        <v>0.1706616871011879</v>
      </c>
      <c r="D63" s="302">
        <v>2.9390418119239328E-2</v>
      </c>
      <c r="E63" s="302">
        <f t="shared" si="35"/>
        <v>1.0181590711536674</v>
      </c>
      <c r="F63" s="303"/>
      <c r="G63" s="302">
        <v>0.83825385901545313</v>
      </c>
      <c r="H63" s="302">
        <v>0.15313401825706893</v>
      </c>
      <c r="I63" s="302">
        <v>1.6352569801449637E-2</v>
      </c>
      <c r="J63" s="302">
        <f t="shared" si="36"/>
        <v>1.0077404470739717</v>
      </c>
      <c r="K63" s="303"/>
      <c r="L63" s="302">
        <v>0.89782969696777692</v>
      </c>
      <c r="M63" s="302">
        <v>7.7127244264472705E-2</v>
      </c>
      <c r="N63" s="302">
        <v>1.6429508819457789E-2</v>
      </c>
      <c r="O63" s="302">
        <f t="shared" si="37"/>
        <v>0.99138645005170745</v>
      </c>
    </row>
    <row r="64" spans="1:15" s="236" customFormat="1" x14ac:dyDescent="0.2">
      <c r="A64" s="237" t="str">
        <f>name!E$8</f>
        <v>Skilled trades occupations</v>
      </c>
      <c r="B64" s="302">
        <v>1.8914398976030575</v>
      </c>
      <c r="C64" s="302">
        <v>0.14233748286399717</v>
      </c>
      <c r="D64" s="302">
        <v>0.33028420070359155</v>
      </c>
      <c r="E64" s="302">
        <f t="shared" si="35"/>
        <v>2.3640615811706462</v>
      </c>
      <c r="F64" s="303"/>
      <c r="G64" s="302">
        <v>1.3606407006691279</v>
      </c>
      <c r="H64" s="302">
        <v>0.12765824228831646</v>
      </c>
      <c r="I64" s="302">
        <v>0.10043742105424791</v>
      </c>
      <c r="J64" s="302">
        <f>SUM(G64:I64)</f>
        <v>1.5887363640116923</v>
      </c>
      <c r="K64" s="303"/>
      <c r="L64" s="302">
        <v>1.1310128760333413</v>
      </c>
      <c r="M64" s="302">
        <v>0.11235268524399097</v>
      </c>
      <c r="N64" s="302">
        <v>8.8142648318644684E-2</v>
      </c>
      <c r="O64" s="302">
        <f t="shared" si="37"/>
        <v>1.3315082095959769</v>
      </c>
    </row>
    <row r="65" spans="1:15" s="236" customFormat="1" x14ac:dyDescent="0.2">
      <c r="A65" s="237" t="str">
        <f>name!E$9</f>
        <v>Caring, leisure and other service occupations</v>
      </c>
      <c r="B65" s="302">
        <v>0.10787315944652662</v>
      </c>
      <c r="C65" s="302">
        <v>1.7435991587464849E-2</v>
      </c>
      <c r="D65" s="302">
        <v>1.8458157597081012E-2</v>
      </c>
      <c r="E65" s="302">
        <f t="shared" si="35"/>
        <v>0.14376730863107245</v>
      </c>
      <c r="F65" s="303"/>
      <c r="G65" s="302">
        <v>0.11801171474888809</v>
      </c>
      <c r="H65" s="302">
        <v>1.8290045779099203E-2</v>
      </c>
      <c r="I65" s="302">
        <v>1.6334459094680572E-2</v>
      </c>
      <c r="J65" s="302">
        <f t="shared" ref="J65:J68" si="38">SUM(G65:I65)</f>
        <v>0.15263621962266785</v>
      </c>
      <c r="K65" s="303"/>
      <c r="L65" s="302">
        <v>0.11009914185504364</v>
      </c>
      <c r="M65" s="302">
        <v>1.2339644269827496E-2</v>
      </c>
      <c r="N65" s="302">
        <v>1.9641728385718822E-2</v>
      </c>
      <c r="O65" s="302">
        <f t="shared" si="37"/>
        <v>0.14208051451058995</v>
      </c>
    </row>
    <row r="66" spans="1:15" s="236" customFormat="1" x14ac:dyDescent="0.2">
      <c r="A66" s="237" t="str">
        <f>name!E$10</f>
        <v>Sales and customer service occupations</v>
      </c>
      <c r="B66" s="302">
        <v>0.217416506668142</v>
      </c>
      <c r="C66" s="302">
        <v>0.14972263220028043</v>
      </c>
      <c r="D66" s="302">
        <v>3.063138140395338E-2</v>
      </c>
      <c r="E66" s="302">
        <f t="shared" si="35"/>
        <v>0.3977705202723758</v>
      </c>
      <c r="F66" s="303"/>
      <c r="G66" s="302">
        <v>0.20919367130469926</v>
      </c>
      <c r="H66" s="302">
        <v>0.13818459896549518</v>
      </c>
      <c r="I66" s="302">
        <v>1.600277747913096E-2</v>
      </c>
      <c r="J66" s="302">
        <f t="shared" si="38"/>
        <v>0.36338104774932539</v>
      </c>
      <c r="K66" s="303"/>
      <c r="L66" s="302">
        <v>0.22810276237786339</v>
      </c>
      <c r="M66" s="302">
        <v>9.7080839891168502E-2</v>
      </c>
      <c r="N66" s="302">
        <v>1.3618365437038168E-2</v>
      </c>
      <c r="O66" s="302">
        <f t="shared" si="37"/>
        <v>0.33880196770607002</v>
      </c>
    </row>
    <row r="67" spans="1:15" s="236" customFormat="1" x14ac:dyDescent="0.2">
      <c r="A67" s="237" t="str">
        <f>name!E$11</f>
        <v>Process, plant and machine operatives</v>
      </c>
      <c r="B67" s="302">
        <v>5.1377178497505538</v>
      </c>
      <c r="C67" s="302">
        <v>0.64416871486557103</v>
      </c>
      <c r="D67" s="302">
        <v>9.8878215387607063E-2</v>
      </c>
      <c r="E67" s="302">
        <f t="shared" si="35"/>
        <v>5.8807647800037319</v>
      </c>
      <c r="F67" s="303"/>
      <c r="G67" s="302">
        <v>3.7556853505928083</v>
      </c>
      <c r="H67" s="302">
        <v>0.65156325191183007</v>
      </c>
      <c r="I67" s="302">
        <v>5.6070828279093557E-2</v>
      </c>
      <c r="J67" s="302">
        <f t="shared" si="38"/>
        <v>4.4633194307837316</v>
      </c>
      <c r="K67" s="303"/>
      <c r="L67" s="302">
        <v>3.0580981881760398</v>
      </c>
      <c r="M67" s="302">
        <v>0.60851044550529942</v>
      </c>
      <c r="N67" s="302">
        <v>6.5481524138667077E-2</v>
      </c>
      <c r="O67" s="302">
        <f t="shared" si="37"/>
        <v>3.7320901578200067</v>
      </c>
    </row>
    <row r="68" spans="1:15" s="236" customFormat="1" x14ac:dyDescent="0.2">
      <c r="A68" s="237" t="str">
        <f>name!E$12</f>
        <v>Elementary occupations</v>
      </c>
      <c r="B68" s="302">
        <v>2.3615397067949564</v>
      </c>
      <c r="C68" s="302">
        <v>0.29547859251730418</v>
      </c>
      <c r="D68" s="302">
        <v>3.0007167735369232E-2</v>
      </c>
      <c r="E68" s="302">
        <f t="shared" si="35"/>
        <v>2.6870254670476297</v>
      </c>
      <c r="F68" s="303"/>
      <c r="G68" s="302">
        <v>1.6980868499761224</v>
      </c>
      <c r="H68" s="302">
        <v>0.24710818206828875</v>
      </c>
      <c r="I68" s="302">
        <v>1.1595927769972442E-2</v>
      </c>
      <c r="J68" s="302">
        <f t="shared" si="38"/>
        <v>1.9567909598143836</v>
      </c>
      <c r="K68" s="303"/>
      <c r="L68" s="302">
        <v>1.9608870937510992</v>
      </c>
      <c r="M68" s="302">
        <v>0.42168691240146716</v>
      </c>
      <c r="N68" s="302">
        <v>4.2097105984241788E-2</v>
      </c>
      <c r="O68" s="302">
        <f t="shared" si="37"/>
        <v>2.4246711121368083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13.319255030924907</v>
      </c>
      <c r="C70" s="311">
        <f t="shared" ref="C70:E70" si="39">SUM(C60:C68)</f>
        <v>1.5929345005590096</v>
      </c>
      <c r="D70" s="311">
        <f t="shared" si="39"/>
        <v>0.76581046851605816</v>
      </c>
      <c r="E70" s="311">
        <f t="shared" si="39"/>
        <v>15.677999999999974</v>
      </c>
      <c r="F70" s="311"/>
      <c r="G70" s="311">
        <f t="shared" ref="G70:J70" si="40">SUM(G60:G68)</f>
        <v>11.309478684756108</v>
      </c>
      <c r="H70" s="311">
        <f t="shared" si="40"/>
        <v>1.5833968203052842</v>
      </c>
      <c r="I70" s="311">
        <f t="shared" si="40"/>
        <v>0.35212449493860687</v>
      </c>
      <c r="J70" s="311">
        <f t="shared" si="40"/>
        <v>13.245000000000003</v>
      </c>
      <c r="K70" s="311"/>
      <c r="L70" s="311">
        <f t="shared" ref="L70:O70" si="41">SUM(L60:L68)</f>
        <v>11.085695965524312</v>
      </c>
      <c r="M70" s="311">
        <f t="shared" si="41"/>
        <v>1.528231839006382</v>
      </c>
      <c r="N70" s="311">
        <f t="shared" si="41"/>
        <v>0.3620721954692655</v>
      </c>
      <c r="O70" s="311">
        <f t="shared" si="41"/>
        <v>12.97599999999996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1.8241312451532936</v>
      </c>
      <c r="C77" s="302">
        <v>0.11492913863965749</v>
      </c>
      <c r="D77" s="302">
        <v>0.1692707720341883</v>
      </c>
      <c r="E77" s="302">
        <f>SUM(B77:D77)</f>
        <v>2.1083311558271394</v>
      </c>
      <c r="F77" s="303"/>
      <c r="G77" s="302">
        <v>2.2186503750675031</v>
      </c>
      <c r="H77" s="302">
        <v>0.19785450336135588</v>
      </c>
      <c r="I77" s="302">
        <v>0.19118902772286264</v>
      </c>
      <c r="J77" s="302">
        <f>SUM(G77:I77)</f>
        <v>2.6076939061517215</v>
      </c>
      <c r="K77" s="303"/>
      <c r="L77" s="302">
        <v>1.9214883385844819</v>
      </c>
      <c r="M77" s="302">
        <v>0.22013928139065109</v>
      </c>
      <c r="N77" s="302">
        <v>0.18505629136029608</v>
      </c>
      <c r="O77" s="302">
        <f>SUM(L77:N77)</f>
        <v>2.3266839113354294</v>
      </c>
    </row>
    <row r="78" spans="1:15" s="236" customFormat="1" x14ac:dyDescent="0.2">
      <c r="A78" s="237" t="str">
        <f>name!E$5</f>
        <v>Professional occupations</v>
      </c>
      <c r="B78" s="302">
        <v>3.3196256508296629</v>
      </c>
      <c r="C78" s="302">
        <v>9.8161901805648571E-2</v>
      </c>
      <c r="D78" s="302">
        <v>0.21832750099812739</v>
      </c>
      <c r="E78" s="302">
        <f t="shared" ref="E78:E85" si="42">SUM(B78:D78)</f>
        <v>3.6361150536334388</v>
      </c>
      <c r="F78" s="303"/>
      <c r="G78" s="302">
        <v>4.3634483456832234</v>
      </c>
      <c r="H78" s="302">
        <v>0.16553420444392919</v>
      </c>
      <c r="I78" s="302">
        <v>0.14228587201481763</v>
      </c>
      <c r="J78" s="302">
        <f t="shared" ref="J78:J80" si="43">SUM(G78:I78)</f>
        <v>4.6712684221419707</v>
      </c>
      <c r="K78" s="303"/>
      <c r="L78" s="302">
        <v>5.4726517899568865</v>
      </c>
      <c r="M78" s="302">
        <v>0.18042299167936737</v>
      </c>
      <c r="N78" s="302">
        <v>0.11410088979816756</v>
      </c>
      <c r="O78" s="302">
        <f t="shared" ref="O78:O85" si="44">SUM(L78:N78)</f>
        <v>5.7671756714344209</v>
      </c>
    </row>
    <row r="79" spans="1:15" s="236" customFormat="1" x14ac:dyDescent="0.2">
      <c r="A79" s="237" t="str">
        <f>name!E$6</f>
        <v>Associate professional occupations</v>
      </c>
      <c r="B79" s="302">
        <v>1.7555578819416768</v>
      </c>
      <c r="C79" s="302">
        <v>0.10895024689640502</v>
      </c>
      <c r="D79" s="302">
        <v>6.635266276553263E-2</v>
      </c>
      <c r="E79" s="302">
        <f t="shared" si="42"/>
        <v>1.9308607916036145</v>
      </c>
      <c r="F79" s="303"/>
      <c r="G79" s="302">
        <v>2.2331956659044909</v>
      </c>
      <c r="H79" s="302">
        <v>0.12846503334299747</v>
      </c>
      <c r="I79" s="302">
        <v>5.3971117487824447E-2</v>
      </c>
      <c r="J79" s="302">
        <f t="shared" si="43"/>
        <v>2.415631816735313</v>
      </c>
      <c r="K79" s="303"/>
      <c r="L79" s="302">
        <v>2.1103311578971686</v>
      </c>
      <c r="M79" s="302">
        <v>0.11478034580100756</v>
      </c>
      <c r="N79" s="302">
        <v>5.7987606442268712E-2</v>
      </c>
      <c r="O79" s="302">
        <f t="shared" si="44"/>
        <v>2.2830991101404448</v>
      </c>
    </row>
    <row r="80" spans="1:15" s="236" customFormat="1" x14ac:dyDescent="0.2">
      <c r="A80" s="237" t="str">
        <f>name!E$7</f>
        <v>Administrative and secretarial occupations</v>
      </c>
      <c r="B80" s="302">
        <v>1.0708191387442327</v>
      </c>
      <c r="C80" s="302">
        <v>0.43091828911348617</v>
      </c>
      <c r="D80" s="302">
        <v>3.4216848564494952E-2</v>
      </c>
      <c r="E80" s="302">
        <f t="shared" si="42"/>
        <v>1.5359542764222138</v>
      </c>
      <c r="F80" s="303"/>
      <c r="G80" s="302">
        <v>1.2554370769584684</v>
      </c>
      <c r="H80" s="302">
        <v>0.44188089614338477</v>
      </c>
      <c r="I80" s="302">
        <v>5.4440065669239035E-2</v>
      </c>
      <c r="J80" s="302">
        <f t="shared" si="43"/>
        <v>1.7517580387710923</v>
      </c>
      <c r="K80" s="303"/>
      <c r="L80" s="302">
        <v>1.1271555162676417</v>
      </c>
      <c r="M80" s="302">
        <v>0.33341774640578048</v>
      </c>
      <c r="N80" s="302">
        <v>3.4531262857315108E-2</v>
      </c>
      <c r="O80" s="302">
        <f t="shared" si="44"/>
        <v>1.4951045255307374</v>
      </c>
    </row>
    <row r="81" spans="1:15" s="236" customFormat="1" x14ac:dyDescent="0.2">
      <c r="A81" s="237" t="str">
        <f>name!E$8</f>
        <v>Skilled trades occupations</v>
      </c>
      <c r="B81" s="302">
        <v>4.7007188058823814</v>
      </c>
      <c r="C81" s="302">
        <v>9.6981428378033502E-2</v>
      </c>
      <c r="D81" s="302">
        <v>0.41225934316034907</v>
      </c>
      <c r="E81" s="302">
        <f t="shared" si="42"/>
        <v>5.2099595774207641</v>
      </c>
      <c r="F81" s="303"/>
      <c r="G81" s="302">
        <v>4.2459956133456753</v>
      </c>
      <c r="H81" s="302">
        <v>9.1778177897749391E-2</v>
      </c>
      <c r="I81" s="302">
        <v>0.22706808924844074</v>
      </c>
      <c r="J81" s="302">
        <f>SUM(G81:I81)</f>
        <v>4.5648418804918656</v>
      </c>
      <c r="K81" s="303"/>
      <c r="L81" s="302">
        <v>3.3230381228658996</v>
      </c>
      <c r="M81" s="302">
        <v>8.3190371296419624E-2</v>
      </c>
      <c r="N81" s="302">
        <v>0.24038010839319612</v>
      </c>
      <c r="O81" s="302">
        <f t="shared" si="44"/>
        <v>3.6466086025555153</v>
      </c>
    </row>
    <row r="82" spans="1:15" s="236" customFormat="1" x14ac:dyDescent="0.2">
      <c r="A82" s="237" t="str">
        <f>name!E$9</f>
        <v>Caring, leisure and other service occupations</v>
      </c>
      <c r="B82" s="302">
        <v>6.7183528463431799E-2</v>
      </c>
      <c r="C82" s="302">
        <v>3.7791100533506344E-2</v>
      </c>
      <c r="D82" s="302">
        <v>2.5283820059852941E-2</v>
      </c>
      <c r="E82" s="302">
        <f t="shared" si="42"/>
        <v>0.13025844905679107</v>
      </c>
      <c r="F82" s="303"/>
      <c r="G82" s="302">
        <v>7.3468513635076921E-2</v>
      </c>
      <c r="H82" s="302">
        <v>3.6451579230580074E-2</v>
      </c>
      <c r="I82" s="302">
        <v>5.0281885215826994E-2</v>
      </c>
      <c r="J82" s="302">
        <f t="shared" ref="J82:J85" si="45">SUM(G82:I82)</f>
        <v>0.16020197808148398</v>
      </c>
      <c r="K82" s="303"/>
      <c r="L82" s="302">
        <v>5.7460911551549976E-2</v>
      </c>
      <c r="M82" s="302">
        <v>2.6697007273490343E-2</v>
      </c>
      <c r="N82" s="302">
        <v>8.7299709270056133E-2</v>
      </c>
      <c r="O82" s="302">
        <f t="shared" si="44"/>
        <v>0.17145762809509646</v>
      </c>
    </row>
    <row r="83" spans="1:15" s="236" customFormat="1" x14ac:dyDescent="0.2">
      <c r="A83" s="237" t="str">
        <f>name!E$10</f>
        <v>Sales and customer service occupations</v>
      </c>
      <c r="B83" s="302">
        <v>0.38846514071225197</v>
      </c>
      <c r="C83" s="302">
        <v>0.13645208894954519</v>
      </c>
      <c r="D83" s="302">
        <v>2.3663963706581647E-2</v>
      </c>
      <c r="E83" s="302">
        <f t="shared" si="42"/>
        <v>0.54858119336837885</v>
      </c>
      <c r="F83" s="303"/>
      <c r="G83" s="302">
        <v>0.43611309259450376</v>
      </c>
      <c r="H83" s="302">
        <v>0.17599445023186258</v>
      </c>
      <c r="I83" s="302">
        <v>2.2552287921981277E-2</v>
      </c>
      <c r="J83" s="302">
        <f t="shared" si="45"/>
        <v>0.63465983074834764</v>
      </c>
      <c r="K83" s="303"/>
      <c r="L83" s="302">
        <v>0.38737380238394858</v>
      </c>
      <c r="M83" s="302">
        <v>0.25042853562769818</v>
      </c>
      <c r="N83" s="302">
        <v>1.8154082496710466E-2</v>
      </c>
      <c r="O83" s="302">
        <f t="shared" si="44"/>
        <v>0.65595642050835723</v>
      </c>
    </row>
    <row r="84" spans="1:15" s="236" customFormat="1" x14ac:dyDescent="0.2">
      <c r="A84" s="237" t="str">
        <f>name!E$11</f>
        <v>Process, plant and machine operatives</v>
      </c>
      <c r="B84" s="302">
        <v>3.1459201462245767</v>
      </c>
      <c r="C84" s="302">
        <v>0.14013209369978261</v>
      </c>
      <c r="D84" s="302">
        <v>6.6957648816853982E-2</v>
      </c>
      <c r="E84" s="302">
        <f t="shared" si="42"/>
        <v>3.3530098887412132</v>
      </c>
      <c r="F84" s="303"/>
      <c r="G84" s="302">
        <v>2.6306119026001316</v>
      </c>
      <c r="H84" s="302">
        <v>0.13168313022666234</v>
      </c>
      <c r="I84" s="302">
        <v>5.122843921366959E-2</v>
      </c>
      <c r="J84" s="302">
        <f t="shared" si="45"/>
        <v>2.8135234720404632</v>
      </c>
      <c r="K84" s="303"/>
      <c r="L84" s="302">
        <v>2.2019973112713167</v>
      </c>
      <c r="M84" s="302">
        <v>9.181053468835676E-2</v>
      </c>
      <c r="N84" s="302">
        <v>5.2200861579513806E-2</v>
      </c>
      <c r="O84" s="302">
        <f t="shared" si="44"/>
        <v>2.3460087075391876</v>
      </c>
    </row>
    <row r="85" spans="1:15" s="236" customFormat="1" x14ac:dyDescent="0.2">
      <c r="A85" s="237" t="str">
        <f>name!E$12</f>
        <v>Elementary occupations</v>
      </c>
      <c r="B85" s="302">
        <v>0.62061369961627177</v>
      </c>
      <c r="C85" s="302">
        <v>8.3502718936978013E-2</v>
      </c>
      <c r="D85" s="302">
        <v>4.7813195373211402E-2</v>
      </c>
      <c r="E85" s="302">
        <f t="shared" si="42"/>
        <v>0.75192961392646118</v>
      </c>
      <c r="F85" s="303"/>
      <c r="G85" s="302">
        <v>0.518188040618898</v>
      </c>
      <c r="H85" s="302">
        <v>8.2698732021107224E-2</v>
      </c>
      <c r="I85" s="302">
        <v>4.153388219770459E-2</v>
      </c>
      <c r="J85" s="302">
        <f t="shared" si="45"/>
        <v>0.64242065483770983</v>
      </c>
      <c r="K85" s="303"/>
      <c r="L85" s="302">
        <v>0.50359353703950605</v>
      </c>
      <c r="M85" s="302">
        <v>0.13684726062597768</v>
      </c>
      <c r="N85" s="302">
        <v>5.8464625195319642E-2</v>
      </c>
      <c r="O85" s="302">
        <f t="shared" si="44"/>
        <v>0.69890542286080337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16.89303523756778</v>
      </c>
      <c r="C87" s="311">
        <f t="shared" ref="C87:E87" si="46">SUM(C77:C85)</f>
        <v>1.2478190069530426</v>
      </c>
      <c r="D87" s="311">
        <f t="shared" si="46"/>
        <v>1.0641457554791924</v>
      </c>
      <c r="E87" s="311">
        <f t="shared" si="46"/>
        <v>19.205000000000016</v>
      </c>
      <c r="F87" s="311"/>
      <c r="G87" s="311">
        <f t="shared" ref="G87:J87" si="47">SUM(G77:G85)</f>
        <v>17.975108626407973</v>
      </c>
      <c r="H87" s="311">
        <f t="shared" si="47"/>
        <v>1.452340706899629</v>
      </c>
      <c r="I87" s="311">
        <f t="shared" si="47"/>
        <v>0.83455066669236699</v>
      </c>
      <c r="J87" s="311">
        <f t="shared" si="47"/>
        <v>20.261999999999968</v>
      </c>
      <c r="K87" s="311"/>
      <c r="L87" s="311">
        <f t="shared" ref="L87:O87" si="48">SUM(L77:L85)</f>
        <v>17.105090487818401</v>
      </c>
      <c r="M87" s="311">
        <f t="shared" si="48"/>
        <v>1.4377340747887493</v>
      </c>
      <c r="N87" s="311">
        <f t="shared" si="48"/>
        <v>0.84817543739284362</v>
      </c>
      <c r="O87" s="311">
        <f t="shared" si="48"/>
        <v>19.390999999999991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9.8142664236935424</v>
      </c>
      <c r="C94" s="302">
        <v>0.38673419693926248</v>
      </c>
      <c r="D94" s="302">
        <v>2.008853304376629</v>
      </c>
      <c r="E94" s="302">
        <f>SUM(B94:D94)</f>
        <v>12.209853925009433</v>
      </c>
      <c r="F94" s="303"/>
      <c r="G94" s="302">
        <v>11.026148354899407</v>
      </c>
      <c r="H94" s="302">
        <v>0.94976713060924101</v>
      </c>
      <c r="I94" s="302">
        <v>1.4639083482292461</v>
      </c>
      <c r="J94" s="302">
        <f>SUM(G94:I94)</f>
        <v>13.439823833737893</v>
      </c>
      <c r="K94" s="303"/>
      <c r="L94" s="302">
        <v>9.1263322504532116</v>
      </c>
      <c r="M94" s="302">
        <v>0.82204518196878029</v>
      </c>
      <c r="N94" s="302">
        <v>1.3251662593978366</v>
      </c>
      <c r="O94" s="302">
        <f>SUM(L94:N94)</f>
        <v>11.273543691819828</v>
      </c>
    </row>
    <row r="95" spans="1:15" s="236" customFormat="1" x14ac:dyDescent="0.2">
      <c r="A95" s="237" t="str">
        <f>name!E$5</f>
        <v>Professional occupations</v>
      </c>
      <c r="B95" s="302">
        <v>16.248353103660428</v>
      </c>
      <c r="C95" s="302">
        <v>0.36774717515763233</v>
      </c>
      <c r="D95" s="302">
        <v>1.0808042577025143</v>
      </c>
      <c r="E95" s="302">
        <f t="shared" ref="E95:E102" si="49">SUM(B95:D95)</f>
        <v>17.696904536520574</v>
      </c>
      <c r="F95" s="303"/>
      <c r="G95" s="302">
        <v>19.860127983711688</v>
      </c>
      <c r="H95" s="302">
        <v>0.88605341924011116</v>
      </c>
      <c r="I95" s="302">
        <v>0.77501297587623641</v>
      </c>
      <c r="J95" s="302">
        <f t="shared" ref="J95:J97" si="50">SUM(G95:I95)</f>
        <v>21.521194378828035</v>
      </c>
      <c r="K95" s="303"/>
      <c r="L95" s="302">
        <v>23.52646548166409</v>
      </c>
      <c r="M95" s="302">
        <v>0.80020486301960003</v>
      </c>
      <c r="N95" s="302">
        <v>0.54879649201731884</v>
      </c>
      <c r="O95" s="302">
        <f t="shared" ref="O95:O102" si="51">SUM(L95:N95)</f>
        <v>24.875466836701012</v>
      </c>
    </row>
    <row r="96" spans="1:15" s="236" customFormat="1" x14ac:dyDescent="0.2">
      <c r="A96" s="237" t="str">
        <f>name!E$6</f>
        <v>Associate professional occupations</v>
      </c>
      <c r="B96" s="302">
        <v>10.29001019732214</v>
      </c>
      <c r="C96" s="302">
        <v>0.521445973302884</v>
      </c>
      <c r="D96" s="302">
        <v>0.85015160718477945</v>
      </c>
      <c r="E96" s="302">
        <f t="shared" si="49"/>
        <v>11.661607777809802</v>
      </c>
      <c r="F96" s="303"/>
      <c r="G96" s="302">
        <v>11.980350265842207</v>
      </c>
      <c r="H96" s="302">
        <v>1.0659429330124846</v>
      </c>
      <c r="I96" s="302">
        <v>0.56891899063206675</v>
      </c>
      <c r="J96" s="302">
        <f t="shared" si="50"/>
        <v>13.615212189486758</v>
      </c>
      <c r="K96" s="303"/>
      <c r="L96" s="302">
        <v>10.761086460094608</v>
      </c>
      <c r="M96" s="302">
        <v>0.75059180197371578</v>
      </c>
      <c r="N96" s="302">
        <v>0.54531081730772879</v>
      </c>
      <c r="O96" s="302">
        <f t="shared" si="51"/>
        <v>12.056989079376052</v>
      </c>
    </row>
    <row r="97" spans="1:15" s="236" customFormat="1" x14ac:dyDescent="0.2">
      <c r="A97" s="237" t="str">
        <f>name!E$7</f>
        <v>Administrative and secretarial occupations</v>
      </c>
      <c r="B97" s="302">
        <v>7.929129191092783</v>
      </c>
      <c r="C97" s="302">
        <v>1.8282216636637258</v>
      </c>
      <c r="D97" s="302">
        <v>0.2785020247143894</v>
      </c>
      <c r="E97" s="302">
        <f t="shared" si="49"/>
        <v>10.0358528794709</v>
      </c>
      <c r="F97" s="303"/>
      <c r="G97" s="302">
        <v>8.4649933482621282</v>
      </c>
      <c r="H97" s="302">
        <v>2.2375550619856694</v>
      </c>
      <c r="I97" s="302">
        <v>0.21047893157977748</v>
      </c>
      <c r="J97" s="302">
        <f t="shared" si="50"/>
        <v>10.913027341827574</v>
      </c>
      <c r="K97" s="303"/>
      <c r="L97" s="302">
        <v>7.82210864939813</v>
      </c>
      <c r="M97" s="302">
        <v>1.38050013009433</v>
      </c>
      <c r="N97" s="302">
        <v>0.18552795663617899</v>
      </c>
      <c r="O97" s="302">
        <f t="shared" si="51"/>
        <v>9.3881367361286383</v>
      </c>
    </row>
    <row r="98" spans="1:15" s="236" customFormat="1" x14ac:dyDescent="0.2">
      <c r="A98" s="237" t="str">
        <f>name!E$8</f>
        <v>Skilled trades occupations</v>
      </c>
      <c r="B98" s="302">
        <v>40.714024953701561</v>
      </c>
      <c r="C98" s="302">
        <v>0.81918158812963415</v>
      </c>
      <c r="D98" s="302">
        <v>5.9181927100566485</v>
      </c>
      <c r="E98" s="302">
        <f t="shared" si="49"/>
        <v>47.451399251887842</v>
      </c>
      <c r="F98" s="303"/>
      <c r="G98" s="302">
        <v>31.926899888899023</v>
      </c>
      <c r="H98" s="302">
        <v>1.3308605390534456</v>
      </c>
      <c r="I98" s="302">
        <v>3.0089318394724764</v>
      </c>
      <c r="J98" s="302">
        <f>SUM(G98:I98)</f>
        <v>36.266692267424943</v>
      </c>
      <c r="K98" s="303"/>
      <c r="L98" s="302">
        <v>25.466199028013648</v>
      </c>
      <c r="M98" s="302">
        <v>1.1932000028210412</v>
      </c>
      <c r="N98" s="302">
        <v>2.6569570104007236</v>
      </c>
      <c r="O98" s="302">
        <f t="shared" si="51"/>
        <v>29.316356041235412</v>
      </c>
    </row>
    <row r="99" spans="1:15" s="236" customFormat="1" x14ac:dyDescent="0.2">
      <c r="A99" s="237" t="str">
        <f>name!E$9</f>
        <v>Caring, leisure and other service occupations</v>
      </c>
      <c r="B99" s="302">
        <v>0.87488757207477985</v>
      </c>
      <c r="C99" s="302">
        <v>0.27340915039231667</v>
      </c>
      <c r="D99" s="302">
        <v>0.18845066792718909</v>
      </c>
      <c r="E99" s="302">
        <f t="shared" si="49"/>
        <v>1.3367473903942857</v>
      </c>
      <c r="F99" s="303"/>
      <c r="G99" s="302">
        <v>0.95414308606926834</v>
      </c>
      <c r="H99" s="302">
        <v>0.64244720145430445</v>
      </c>
      <c r="I99" s="302">
        <v>0.21303073366860303</v>
      </c>
      <c r="J99" s="302">
        <f t="shared" ref="J99:J102" si="52">SUM(G99:I99)</f>
        <v>1.8096210211921759</v>
      </c>
      <c r="K99" s="303"/>
      <c r="L99" s="302">
        <v>0.8271094898155833</v>
      </c>
      <c r="M99" s="302">
        <v>0.59735160948126731</v>
      </c>
      <c r="N99" s="302">
        <v>0.25132070672150547</v>
      </c>
      <c r="O99" s="302">
        <f t="shared" si="51"/>
        <v>1.6757818060183562</v>
      </c>
    </row>
    <row r="100" spans="1:15" s="236" customFormat="1" x14ac:dyDescent="0.2">
      <c r="A100" s="237" t="str">
        <f>name!E$10</f>
        <v>Sales and customer service occupations</v>
      </c>
      <c r="B100" s="302">
        <v>3.0804443267050039</v>
      </c>
      <c r="C100" s="302">
        <v>0.77108718550018451</v>
      </c>
      <c r="D100" s="302">
        <v>0.36623289544732635</v>
      </c>
      <c r="E100" s="302">
        <f t="shared" si="49"/>
        <v>4.2177644076525151</v>
      </c>
      <c r="F100" s="303"/>
      <c r="G100" s="302">
        <v>3.1597052867327249</v>
      </c>
      <c r="H100" s="302">
        <v>1.1915922488165869</v>
      </c>
      <c r="I100" s="302">
        <v>0.18415827931084833</v>
      </c>
      <c r="J100" s="302">
        <f t="shared" si="52"/>
        <v>4.5354558148601605</v>
      </c>
      <c r="K100" s="303"/>
      <c r="L100" s="302">
        <v>3.0462462809753368</v>
      </c>
      <c r="M100" s="302">
        <v>1.0707830004653027</v>
      </c>
      <c r="N100" s="302">
        <v>0.11686843839568348</v>
      </c>
      <c r="O100" s="302">
        <f t="shared" si="51"/>
        <v>4.2338977198363228</v>
      </c>
    </row>
    <row r="101" spans="1:15" s="236" customFormat="1" x14ac:dyDescent="0.2">
      <c r="A101" s="237" t="str">
        <f>name!E$11</f>
        <v>Process, plant and machine operatives</v>
      </c>
      <c r="B101" s="302">
        <v>30.180624753840444</v>
      </c>
      <c r="C101" s="302">
        <v>1.1017294136455311</v>
      </c>
      <c r="D101" s="302">
        <v>1.0605685298859919</v>
      </c>
      <c r="E101" s="302">
        <f t="shared" si="49"/>
        <v>32.342922697371968</v>
      </c>
      <c r="F101" s="303"/>
      <c r="G101" s="302">
        <v>23.707477131368652</v>
      </c>
      <c r="H101" s="302">
        <v>1.9135624357866223</v>
      </c>
      <c r="I101" s="302">
        <v>0.80738901165183319</v>
      </c>
      <c r="J101" s="302">
        <f t="shared" si="52"/>
        <v>26.428428578807107</v>
      </c>
      <c r="K101" s="303"/>
      <c r="L101" s="302">
        <v>20.33283565963611</v>
      </c>
      <c r="M101" s="302">
        <v>1.7972164239934272</v>
      </c>
      <c r="N101" s="302">
        <v>0.77479770582448626</v>
      </c>
      <c r="O101" s="302">
        <f t="shared" si="51"/>
        <v>22.904849789454023</v>
      </c>
    </row>
    <row r="102" spans="1:15" s="236" customFormat="1" x14ac:dyDescent="0.2">
      <c r="A102" s="237" t="str">
        <f>name!E$12</f>
        <v>Elementary occupations</v>
      </c>
      <c r="B102" s="302">
        <v>6.3279785943488243</v>
      </c>
      <c r="C102" s="302">
        <v>0.94488971638343011</v>
      </c>
      <c r="D102" s="302">
        <v>0.80207882315024259</v>
      </c>
      <c r="E102" s="302">
        <f t="shared" si="49"/>
        <v>8.0749471338824961</v>
      </c>
      <c r="F102" s="303"/>
      <c r="G102" s="302">
        <v>5.1076234668599412</v>
      </c>
      <c r="H102" s="302">
        <v>1.2492678535306458</v>
      </c>
      <c r="I102" s="302">
        <v>0.46865325344480518</v>
      </c>
      <c r="J102" s="302">
        <f t="shared" si="52"/>
        <v>6.8255445738353924</v>
      </c>
      <c r="K102" s="303"/>
      <c r="L102" s="302">
        <v>4.3027294043792574</v>
      </c>
      <c r="M102" s="302">
        <v>1.708537925181699</v>
      </c>
      <c r="N102" s="302">
        <v>0.47271096986916872</v>
      </c>
      <c r="O102" s="302">
        <f t="shared" si="51"/>
        <v>6.4839782994301256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125.4597191164395</v>
      </c>
      <c r="C104" s="311">
        <f t="shared" ref="C104:E104" si="53">SUM(C94:C102)</f>
        <v>7.0144460631146011</v>
      </c>
      <c r="D104" s="311">
        <f t="shared" si="53"/>
        <v>12.553834820445712</v>
      </c>
      <c r="E104" s="311">
        <f t="shared" si="53"/>
        <v>145.02799999999979</v>
      </c>
      <c r="F104" s="311"/>
      <c r="G104" s="311">
        <f t="shared" ref="G104:J104" si="54">SUM(G94:G102)</f>
        <v>116.18746881264505</v>
      </c>
      <c r="H104" s="311">
        <f t="shared" si="54"/>
        <v>11.467048823489112</v>
      </c>
      <c r="I104" s="311">
        <f t="shared" si="54"/>
        <v>7.700482363865893</v>
      </c>
      <c r="J104" s="311">
        <f t="shared" si="54"/>
        <v>135.35500000000005</v>
      </c>
      <c r="K104" s="311"/>
      <c r="L104" s="311">
        <f t="shared" ref="L104:O104" si="55">SUM(L94:L102)</f>
        <v>105.21111270442999</v>
      </c>
      <c r="M104" s="311">
        <f t="shared" si="55"/>
        <v>10.120430938999164</v>
      </c>
      <c r="N104" s="311">
        <f t="shared" si="55"/>
        <v>6.8774563565706313</v>
      </c>
      <c r="O104" s="311">
        <f t="shared" si="55"/>
        <v>122.20899999999975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0.99172895489235757</v>
      </c>
      <c r="C111" s="302">
        <v>3.5196153153950437E-2</v>
      </c>
      <c r="D111" s="302">
        <v>9.4490818141886659E-2</v>
      </c>
      <c r="E111" s="302">
        <f>SUM(B111:D111)</f>
        <v>1.1214159261881946</v>
      </c>
      <c r="F111" s="303"/>
      <c r="G111" s="302">
        <v>1.0427895883938163</v>
      </c>
      <c r="H111" s="302">
        <v>4.6184129536334023E-2</v>
      </c>
      <c r="I111" s="302">
        <v>0</v>
      </c>
      <c r="J111" s="302">
        <f>SUM(G111:I111)</f>
        <v>1.0889737179301504</v>
      </c>
      <c r="K111" s="303"/>
      <c r="L111" s="302">
        <v>0.9428595411874684</v>
      </c>
      <c r="M111" s="302">
        <v>4.6759529780714432E-2</v>
      </c>
      <c r="N111" s="302">
        <v>0</v>
      </c>
      <c r="O111" s="302">
        <f>SUM(L111:N111)</f>
        <v>0.9896190709681828</v>
      </c>
    </row>
    <row r="112" spans="1:15" s="236" customFormat="1" x14ac:dyDescent="0.2">
      <c r="A112" s="237" t="str">
        <f>name!E$5</f>
        <v>Professional occupations</v>
      </c>
      <c r="B112" s="302">
        <v>2.2865523482593897</v>
      </c>
      <c r="C112" s="302">
        <v>4.4332991215357227E-2</v>
      </c>
      <c r="D112" s="302">
        <v>0.13104711962268276</v>
      </c>
      <c r="E112" s="302">
        <f t="shared" ref="E112:E119" si="56">SUM(B112:D112)</f>
        <v>2.4619324590974294</v>
      </c>
      <c r="F112" s="303"/>
      <c r="G112" s="302">
        <v>2.5770836629951406</v>
      </c>
      <c r="H112" s="302">
        <v>5.1766009703744731E-2</v>
      </c>
      <c r="I112" s="302">
        <v>0</v>
      </c>
      <c r="J112" s="302">
        <f t="shared" ref="J112:J114" si="57">SUM(G112:I112)</f>
        <v>2.6288496726988853</v>
      </c>
      <c r="K112" s="303"/>
      <c r="L112" s="302">
        <v>3.0677743427368003</v>
      </c>
      <c r="M112" s="302">
        <v>6.1034537504991791E-2</v>
      </c>
      <c r="N112" s="302">
        <v>0</v>
      </c>
      <c r="O112" s="302">
        <f t="shared" ref="O112:O119" si="58">SUM(L112:N112)</f>
        <v>3.1288088802417922</v>
      </c>
    </row>
    <row r="113" spans="1:15" s="236" customFormat="1" x14ac:dyDescent="0.2">
      <c r="A113" s="237" t="str">
        <f>name!E$6</f>
        <v>Associate professional occupations</v>
      </c>
      <c r="B113" s="302">
        <v>1.5618242322418461</v>
      </c>
      <c r="C113" s="302">
        <v>5.9969773128148059E-2</v>
      </c>
      <c r="D113" s="302">
        <v>5.0960326639408297E-2</v>
      </c>
      <c r="E113" s="302">
        <f t="shared" si="56"/>
        <v>1.6727543320094025</v>
      </c>
      <c r="F113" s="303"/>
      <c r="G113" s="302">
        <v>1.7567642153452629</v>
      </c>
      <c r="H113" s="302">
        <v>6.1102726147707544E-2</v>
      </c>
      <c r="I113" s="302">
        <v>0</v>
      </c>
      <c r="J113" s="302">
        <f t="shared" si="57"/>
        <v>1.8178669414929705</v>
      </c>
      <c r="K113" s="303"/>
      <c r="L113" s="302">
        <v>1.61688242842261</v>
      </c>
      <c r="M113" s="302">
        <v>5.1138084378006668E-2</v>
      </c>
      <c r="N113" s="302">
        <v>0</v>
      </c>
      <c r="O113" s="302">
        <f t="shared" si="58"/>
        <v>1.6680205128006167</v>
      </c>
    </row>
    <row r="114" spans="1:15" s="236" customFormat="1" x14ac:dyDescent="0.2">
      <c r="A114" s="237" t="str">
        <f>name!E$7</f>
        <v>Administrative and secretarial occupations</v>
      </c>
      <c r="B114" s="302">
        <v>1.1170821489042158</v>
      </c>
      <c r="C114" s="302">
        <v>0.22221360230760095</v>
      </c>
      <c r="D114" s="302">
        <v>3.0823093035720974E-2</v>
      </c>
      <c r="E114" s="302">
        <f t="shared" si="56"/>
        <v>1.3701188442475376</v>
      </c>
      <c r="F114" s="303"/>
      <c r="G114" s="302">
        <v>1.1005546120732475</v>
      </c>
      <c r="H114" s="302">
        <v>0.19534794516086829</v>
      </c>
      <c r="I114" s="302">
        <v>0</v>
      </c>
      <c r="J114" s="302">
        <f t="shared" si="57"/>
        <v>1.2959025572341156</v>
      </c>
      <c r="K114" s="303"/>
      <c r="L114" s="302">
        <v>0.87934704544472286</v>
      </c>
      <c r="M114" s="302">
        <v>0.16425030595330048</v>
      </c>
      <c r="N114" s="302">
        <v>0</v>
      </c>
      <c r="O114" s="302">
        <f t="shared" si="58"/>
        <v>1.0435973513980232</v>
      </c>
    </row>
    <row r="115" spans="1:15" s="236" customFormat="1" x14ac:dyDescent="0.2">
      <c r="A115" s="237" t="str">
        <f>name!E$8</f>
        <v>Skilled trades occupations</v>
      </c>
      <c r="B115" s="302">
        <v>2.7712947903292551</v>
      </c>
      <c r="C115" s="302">
        <v>5.3382165842195968E-2</v>
      </c>
      <c r="D115" s="302">
        <v>0.13590385473762692</v>
      </c>
      <c r="E115" s="302">
        <f t="shared" si="56"/>
        <v>2.9605808109090779</v>
      </c>
      <c r="F115" s="303"/>
      <c r="G115" s="302">
        <v>1.9248339399895493</v>
      </c>
      <c r="H115" s="302">
        <v>2.275836708753444E-2</v>
      </c>
      <c r="I115" s="302">
        <v>0</v>
      </c>
      <c r="J115" s="302">
        <f>SUM(G115:I115)</f>
        <v>1.9475923070770838</v>
      </c>
      <c r="K115" s="303"/>
      <c r="L115" s="302">
        <v>1.3954813673923525</v>
      </c>
      <c r="M115" s="302">
        <v>3.0581395450590763E-2</v>
      </c>
      <c r="N115" s="302">
        <v>0</v>
      </c>
      <c r="O115" s="302">
        <f t="shared" si="58"/>
        <v>1.4260627628429432</v>
      </c>
    </row>
    <row r="116" spans="1:15" s="236" customFormat="1" x14ac:dyDescent="0.2">
      <c r="A116" s="237" t="str">
        <f>name!E$9</f>
        <v>Caring, leisure and other service occupations</v>
      </c>
      <c r="B116" s="302">
        <v>8.7674139463461087E-2</v>
      </c>
      <c r="C116" s="302">
        <v>3.3179732527229638E-2</v>
      </c>
      <c r="D116" s="302">
        <v>5.9350121305194355E-3</v>
      </c>
      <c r="E116" s="302">
        <f t="shared" si="56"/>
        <v>0.12678888412121017</v>
      </c>
      <c r="F116" s="303"/>
      <c r="G116" s="302">
        <v>7.8960020193620611E-2</v>
      </c>
      <c r="H116" s="302">
        <v>2.4025052993605321E-2</v>
      </c>
      <c r="I116" s="302">
        <v>0</v>
      </c>
      <c r="J116" s="302">
        <f t="shared" ref="J116:J119" si="59">SUM(G116:I116)</f>
        <v>0.10298507318722594</v>
      </c>
      <c r="K116" s="303"/>
      <c r="L116" s="302">
        <v>5.970108294202299E-2</v>
      </c>
      <c r="M116" s="302">
        <v>1.3936526814946677E-2</v>
      </c>
      <c r="N116" s="302">
        <v>0</v>
      </c>
      <c r="O116" s="302">
        <f t="shared" si="58"/>
        <v>7.3637609756969674E-2</v>
      </c>
    </row>
    <row r="117" spans="1:15" s="236" customFormat="1" x14ac:dyDescent="0.2">
      <c r="A117" s="237" t="str">
        <f>name!E$10</f>
        <v>Sales and customer service occupations</v>
      </c>
      <c r="B117" s="302">
        <v>0.60206327658079806</v>
      </c>
      <c r="C117" s="302">
        <v>0.25358786109346848</v>
      </c>
      <c r="D117" s="302">
        <v>6.017926146671973E-2</v>
      </c>
      <c r="E117" s="302">
        <f t="shared" si="56"/>
        <v>0.9158303991409863</v>
      </c>
      <c r="F117" s="303"/>
      <c r="G117" s="302">
        <v>0.58074862100266444</v>
      </c>
      <c r="H117" s="302">
        <v>0.24441132150693073</v>
      </c>
      <c r="I117" s="302">
        <v>0</v>
      </c>
      <c r="J117" s="302">
        <f t="shared" si="59"/>
        <v>0.82515994250959523</v>
      </c>
      <c r="K117" s="303"/>
      <c r="L117" s="302">
        <v>0.6087009299866224</v>
      </c>
      <c r="M117" s="302">
        <v>0.23729960308613265</v>
      </c>
      <c r="N117" s="302">
        <v>0</v>
      </c>
      <c r="O117" s="302">
        <f t="shared" si="58"/>
        <v>0.84600053307275502</v>
      </c>
    </row>
    <row r="118" spans="1:15" s="236" customFormat="1" x14ac:dyDescent="0.2">
      <c r="A118" s="237" t="str">
        <f>name!E$11</f>
        <v>Process, plant and machine operatives</v>
      </c>
      <c r="B118" s="302">
        <v>0.52186155241627852</v>
      </c>
      <c r="C118" s="302">
        <v>2.2242796609254319E-2</v>
      </c>
      <c r="D118" s="302">
        <v>6.4079207654934009E-2</v>
      </c>
      <c r="E118" s="302">
        <f t="shared" si="56"/>
        <v>0.60818355668046686</v>
      </c>
      <c r="F118" s="303"/>
      <c r="G118" s="302">
        <v>0.36932021854025088</v>
      </c>
      <c r="H118" s="302">
        <v>1.6001252701684326E-2</v>
      </c>
      <c r="I118" s="302">
        <v>0</v>
      </c>
      <c r="J118" s="302">
        <f t="shared" si="59"/>
        <v>0.38532147124193522</v>
      </c>
      <c r="K118" s="303"/>
      <c r="L118" s="302">
        <v>0.31294134848402155</v>
      </c>
      <c r="M118" s="302">
        <v>1.5733194374085505E-2</v>
      </c>
      <c r="N118" s="302">
        <v>0</v>
      </c>
      <c r="O118" s="302">
        <f t="shared" si="58"/>
        <v>0.32867454285810704</v>
      </c>
    </row>
    <row r="119" spans="1:15" s="236" customFormat="1" x14ac:dyDescent="0.2">
      <c r="A119" s="237" t="str">
        <f>name!E$12</f>
        <v>Elementary occupations</v>
      </c>
      <c r="B119" s="302">
        <v>0.13616786608422898</v>
      </c>
      <c r="C119" s="302">
        <v>2.8456023304077385E-2</v>
      </c>
      <c r="D119" s="302">
        <v>2.4770898217376977E-2</v>
      </c>
      <c r="E119" s="302">
        <f t="shared" si="56"/>
        <v>0.18939478760568335</v>
      </c>
      <c r="F119" s="303"/>
      <c r="G119" s="302">
        <v>9.8443732818821475E-2</v>
      </c>
      <c r="H119" s="302">
        <v>1.9904583809206847E-2</v>
      </c>
      <c r="I119" s="302">
        <v>0</v>
      </c>
      <c r="J119" s="302">
        <f t="shared" si="59"/>
        <v>0.11834831662802832</v>
      </c>
      <c r="K119" s="303"/>
      <c r="L119" s="302">
        <v>7.3054375367489835E-2</v>
      </c>
      <c r="M119" s="302">
        <v>2.852436069313604E-2</v>
      </c>
      <c r="N119" s="302">
        <v>0</v>
      </c>
      <c r="O119" s="302">
        <f t="shared" si="58"/>
        <v>0.10157873606062587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10.076249309171832</v>
      </c>
      <c r="C121" s="311">
        <f t="shared" ref="C121:E121" si="60">SUM(C111:C119)</f>
        <v>0.75256109918128244</v>
      </c>
      <c r="D121" s="311">
        <f t="shared" si="60"/>
        <v>0.5981895916468758</v>
      </c>
      <c r="E121" s="311">
        <f t="shared" si="60"/>
        <v>11.426999999999989</v>
      </c>
      <c r="F121" s="311"/>
      <c r="G121" s="311">
        <f t="shared" ref="G121:J121" si="61">SUM(G111:G119)</f>
        <v>9.5294986113523752</v>
      </c>
      <c r="H121" s="311">
        <f t="shared" si="61"/>
        <v>0.68150138864761622</v>
      </c>
      <c r="I121" s="311">
        <f t="shared" si="61"/>
        <v>0</v>
      </c>
      <c r="J121" s="311">
        <f t="shared" si="61"/>
        <v>10.21099999999999</v>
      </c>
      <c r="K121" s="311"/>
      <c r="L121" s="311">
        <f t="shared" ref="L121:O121" si="62">SUM(L111:L119)</f>
        <v>8.9567424619641098</v>
      </c>
      <c r="M121" s="311">
        <f t="shared" si="62"/>
        <v>0.64925753803590491</v>
      </c>
      <c r="N121" s="311">
        <f t="shared" si="62"/>
        <v>0</v>
      </c>
      <c r="O121" s="311">
        <f t="shared" si="62"/>
        <v>9.6060000000000159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0.95594508660069466</v>
      </c>
      <c r="C128" s="302">
        <v>3.7000289944720564E-2</v>
      </c>
      <c r="D128" s="302">
        <v>0.10856852336335734</v>
      </c>
      <c r="E128" s="302">
        <f>SUM(B128:D128)</f>
        <v>1.1015138999087726</v>
      </c>
      <c r="F128" s="303"/>
      <c r="G128" s="302">
        <v>0.85824648760501365</v>
      </c>
      <c r="H128" s="302">
        <v>0.21605285696369811</v>
      </c>
      <c r="I128" s="302">
        <v>5.4494791788103781E-3</v>
      </c>
      <c r="J128" s="302">
        <f>SUM(G128:I128)</f>
        <v>1.0797488237475221</v>
      </c>
      <c r="K128" s="303"/>
      <c r="L128" s="302">
        <v>0.85218533754020542</v>
      </c>
      <c r="M128" s="302">
        <v>0.23175549374044616</v>
      </c>
      <c r="N128" s="302">
        <v>5.2369488963710841E-3</v>
      </c>
      <c r="O128" s="302">
        <f>SUM(L128:N128)</f>
        <v>1.0891777801770226</v>
      </c>
    </row>
    <row r="129" spans="1:15" s="236" customFormat="1" x14ac:dyDescent="0.2">
      <c r="A129" s="237" t="str">
        <f>name!E$5</f>
        <v>Professional occupations</v>
      </c>
      <c r="B129" s="302">
        <v>0.98933639935110262</v>
      </c>
      <c r="C129" s="302">
        <v>8.1787027079459784E-2</v>
      </c>
      <c r="D129" s="302">
        <v>7.0786633442940727E-2</v>
      </c>
      <c r="E129" s="302">
        <f t="shared" ref="E129:E136" si="63">SUM(B129:D129)</f>
        <v>1.1419100598735032</v>
      </c>
      <c r="F129" s="303"/>
      <c r="G129" s="302">
        <v>0.98994488160122662</v>
      </c>
      <c r="H129" s="302">
        <v>0.22210991937678501</v>
      </c>
      <c r="I129" s="302">
        <v>7.8658019065964545E-3</v>
      </c>
      <c r="J129" s="302">
        <f t="shared" ref="J129:J131" si="64">SUM(G129:I129)</f>
        <v>1.2199206028846081</v>
      </c>
      <c r="K129" s="303"/>
      <c r="L129" s="302">
        <v>1.2194878062304702</v>
      </c>
      <c r="M129" s="302">
        <v>0.25638991531668465</v>
      </c>
      <c r="N129" s="302">
        <v>7.1239933618691765E-3</v>
      </c>
      <c r="O129" s="302">
        <f t="shared" ref="O129:O136" si="65">SUM(L129:N129)</f>
        <v>1.483001714909024</v>
      </c>
    </row>
    <row r="130" spans="1:15" s="236" customFormat="1" x14ac:dyDescent="0.2">
      <c r="A130" s="237" t="str">
        <f>name!E$6</f>
        <v>Associate professional occupations</v>
      </c>
      <c r="B130" s="302">
        <v>1.2930456598794933</v>
      </c>
      <c r="C130" s="302">
        <v>0.16749195793817331</v>
      </c>
      <c r="D130" s="302">
        <v>7.945748424758238E-2</v>
      </c>
      <c r="E130" s="302">
        <f t="shared" si="63"/>
        <v>1.5399951020652489</v>
      </c>
      <c r="F130" s="303"/>
      <c r="G130" s="302">
        <v>1.3559938407871528</v>
      </c>
      <c r="H130" s="302">
        <v>0.38540506123181556</v>
      </c>
      <c r="I130" s="302">
        <v>8.6141944460535261E-3</v>
      </c>
      <c r="J130" s="302">
        <f t="shared" si="64"/>
        <v>1.750013096465022</v>
      </c>
      <c r="K130" s="303"/>
      <c r="L130" s="302">
        <v>1.5728337712838174</v>
      </c>
      <c r="M130" s="302">
        <v>0.31092894558576106</v>
      </c>
      <c r="N130" s="302">
        <v>9.557162861460123E-3</v>
      </c>
      <c r="O130" s="302">
        <f t="shared" si="65"/>
        <v>1.8933198797310387</v>
      </c>
    </row>
    <row r="131" spans="1:15" s="236" customFormat="1" x14ac:dyDescent="0.2">
      <c r="A131" s="237" t="str">
        <f>name!E$7</f>
        <v>Administrative and secretarial occupations</v>
      </c>
      <c r="B131" s="302">
        <v>0.74622327604461625</v>
      </c>
      <c r="C131" s="302">
        <v>0.25208286257890034</v>
      </c>
      <c r="D131" s="302">
        <v>2.2189950921971558E-2</v>
      </c>
      <c r="E131" s="302">
        <f t="shared" si="63"/>
        <v>1.0204960895454882</v>
      </c>
      <c r="F131" s="303"/>
      <c r="G131" s="302">
        <v>0.7102826268371053</v>
      </c>
      <c r="H131" s="302">
        <v>0.68297659536636157</v>
      </c>
      <c r="I131" s="302">
        <v>2.2988556864039821E-3</v>
      </c>
      <c r="J131" s="302">
        <f t="shared" si="64"/>
        <v>1.3955580778898709</v>
      </c>
      <c r="K131" s="303"/>
      <c r="L131" s="302">
        <v>0.71563180870146736</v>
      </c>
      <c r="M131" s="302">
        <v>0.69394233737731281</v>
      </c>
      <c r="N131" s="302">
        <v>1.828132457986959E-3</v>
      </c>
      <c r="O131" s="302">
        <f t="shared" si="65"/>
        <v>1.4114022785367673</v>
      </c>
    </row>
    <row r="132" spans="1:15" s="236" customFormat="1" x14ac:dyDescent="0.2">
      <c r="A132" s="237" t="str">
        <f>name!E$8</f>
        <v>Skilled trades occupations</v>
      </c>
      <c r="B132" s="302">
        <v>1.1153995396876613</v>
      </c>
      <c r="C132" s="302">
        <v>4.0573424695789499E-2</v>
      </c>
      <c r="D132" s="302">
        <v>0.2001859089840686</v>
      </c>
      <c r="E132" s="302">
        <f t="shared" si="63"/>
        <v>1.3561588733675192</v>
      </c>
      <c r="F132" s="303"/>
      <c r="G132" s="302">
        <v>0.76137665823564815</v>
      </c>
      <c r="H132" s="302">
        <v>0.32977108262245219</v>
      </c>
      <c r="I132" s="302">
        <v>1.116569022273293E-2</v>
      </c>
      <c r="J132" s="302">
        <f>SUM(G132:I132)</f>
        <v>1.1023134310808331</v>
      </c>
      <c r="K132" s="303"/>
      <c r="L132" s="302">
        <v>0.70873661922932918</v>
      </c>
      <c r="M132" s="302">
        <v>0.47490602595517623</v>
      </c>
      <c r="N132" s="302">
        <v>9.6784732627224201E-3</v>
      </c>
      <c r="O132" s="302">
        <f t="shared" si="65"/>
        <v>1.1933211184472279</v>
      </c>
    </row>
    <row r="133" spans="1:15" s="236" customFormat="1" x14ac:dyDescent="0.2">
      <c r="A133" s="237" t="str">
        <f>name!E$9</f>
        <v>Caring, leisure and other service occupations</v>
      </c>
      <c r="B133" s="302">
        <v>0.2233345337665163</v>
      </c>
      <c r="C133" s="302">
        <v>2.8514690305498226E-2</v>
      </c>
      <c r="D133" s="302">
        <v>4.0370242105083352E-2</v>
      </c>
      <c r="E133" s="302">
        <f t="shared" si="63"/>
        <v>0.29221946617709788</v>
      </c>
      <c r="F133" s="303"/>
      <c r="G133" s="302">
        <v>0.21972152799236647</v>
      </c>
      <c r="H133" s="302">
        <v>5.8232285808441094E-2</v>
      </c>
      <c r="I133" s="302">
        <v>4.2246886850501666E-3</v>
      </c>
      <c r="J133" s="302">
        <f t="shared" ref="J133:J136" si="66">SUM(G133:I133)</f>
        <v>0.28217850248585774</v>
      </c>
      <c r="K133" s="303"/>
      <c r="L133" s="302">
        <v>0.28527454535624991</v>
      </c>
      <c r="M133" s="302">
        <v>4.3183234373455698E-2</v>
      </c>
      <c r="N133" s="302">
        <v>4.5509416340153751E-3</v>
      </c>
      <c r="O133" s="302">
        <f t="shared" si="65"/>
        <v>0.33300872136372095</v>
      </c>
    </row>
    <row r="134" spans="1:15" s="236" customFormat="1" x14ac:dyDescent="0.2">
      <c r="A134" s="237" t="str">
        <f>name!E$10</f>
        <v>Sales and customer service occupations</v>
      </c>
      <c r="B134" s="302">
        <v>0.28093758348774694</v>
      </c>
      <c r="C134" s="302">
        <v>9.4247321401287623E-2</v>
      </c>
      <c r="D134" s="302">
        <v>3.1212697635531014E-2</v>
      </c>
      <c r="E134" s="302">
        <f t="shared" si="63"/>
        <v>0.40639760252456558</v>
      </c>
      <c r="F134" s="303"/>
      <c r="G134" s="302">
        <v>0.24519383916471038</v>
      </c>
      <c r="H134" s="302">
        <v>0.34798803539241446</v>
      </c>
      <c r="I134" s="302">
        <v>1.2561276792229484E-3</v>
      </c>
      <c r="J134" s="302">
        <f t="shared" si="66"/>
        <v>0.5944380022363478</v>
      </c>
      <c r="K134" s="303"/>
      <c r="L134" s="302">
        <v>0.30371527062947901</v>
      </c>
      <c r="M134" s="302">
        <v>0.26296572597274476</v>
      </c>
      <c r="N134" s="302">
        <v>7.4337230168052297E-4</v>
      </c>
      <c r="O134" s="302">
        <f t="shared" si="65"/>
        <v>0.56742436890390424</v>
      </c>
    </row>
    <row r="135" spans="1:15" s="236" customFormat="1" x14ac:dyDescent="0.2">
      <c r="A135" s="237" t="str">
        <f>name!E$11</f>
        <v>Process, plant and machine operatives</v>
      </c>
      <c r="B135" s="302">
        <v>2.688459140830608</v>
      </c>
      <c r="C135" s="302">
        <v>4.1399506514193857E-2</v>
      </c>
      <c r="D135" s="302">
        <v>3.1935827807644382E-2</v>
      </c>
      <c r="E135" s="302">
        <f t="shared" si="63"/>
        <v>2.7617944751524464</v>
      </c>
      <c r="F135" s="303"/>
      <c r="G135" s="302">
        <v>1.7486249465360328</v>
      </c>
      <c r="H135" s="302">
        <v>0.4530643434304143</v>
      </c>
      <c r="I135" s="302">
        <v>1.919846084755187E-3</v>
      </c>
      <c r="J135" s="302">
        <f t="shared" si="66"/>
        <v>2.2036091360512025</v>
      </c>
      <c r="K135" s="303"/>
      <c r="L135" s="302">
        <v>1.8134476751437183</v>
      </c>
      <c r="M135" s="302">
        <v>0.54390031973354713</v>
      </c>
      <c r="N135" s="302">
        <v>9.3731087704207884E-4</v>
      </c>
      <c r="O135" s="302">
        <f t="shared" si="65"/>
        <v>2.3582853057543076</v>
      </c>
    </row>
    <row r="136" spans="1:15" s="236" customFormat="1" x14ac:dyDescent="0.2">
      <c r="A136" s="237" t="str">
        <f>name!E$12</f>
        <v>Elementary occupations</v>
      </c>
      <c r="B136" s="302">
        <v>1.8898266966280726</v>
      </c>
      <c r="C136" s="302">
        <v>0.16778165098118361</v>
      </c>
      <c r="D136" s="302">
        <v>6.0906083776062714E-2</v>
      </c>
      <c r="E136" s="302">
        <f t="shared" si="63"/>
        <v>2.1185144313853188</v>
      </c>
      <c r="F136" s="303"/>
      <c r="G136" s="302">
        <v>1.2045095294816723</v>
      </c>
      <c r="H136" s="302">
        <v>0.30694536457045707</v>
      </c>
      <c r="I136" s="302">
        <v>3.765433106596727E-3</v>
      </c>
      <c r="J136" s="302">
        <f t="shared" si="66"/>
        <v>1.5152203271587261</v>
      </c>
      <c r="K136" s="303"/>
      <c r="L136" s="302">
        <v>1.0937482562874925</v>
      </c>
      <c r="M136" s="302">
        <v>0.36811272444713528</v>
      </c>
      <c r="N136" s="302">
        <v>7.1978514423399944E-3</v>
      </c>
      <c r="O136" s="302">
        <f t="shared" si="65"/>
        <v>1.469058832176968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10.182507916276512</v>
      </c>
      <c r="C138" s="311">
        <f t="shared" ref="C138:E138" si="67">SUM(C128:C136)</f>
        <v>0.91087873143920683</v>
      </c>
      <c r="D138" s="311">
        <f t="shared" si="67"/>
        <v>0.64561335228424199</v>
      </c>
      <c r="E138" s="311">
        <f t="shared" si="67"/>
        <v>11.738999999999962</v>
      </c>
      <c r="F138" s="311"/>
      <c r="G138" s="311">
        <f t="shared" ref="G138:J138" si="68">SUM(G128:G136)</f>
        <v>8.0938943382409292</v>
      </c>
      <c r="H138" s="311">
        <f t="shared" si="68"/>
        <v>3.0025455447628397</v>
      </c>
      <c r="I138" s="311">
        <f t="shared" si="68"/>
        <v>4.6560116996222305E-2</v>
      </c>
      <c r="J138" s="311">
        <f t="shared" si="68"/>
        <v>11.14299999999999</v>
      </c>
      <c r="K138" s="311"/>
      <c r="L138" s="311">
        <f t="shared" ref="L138:O138" si="69">SUM(L128:L136)</f>
        <v>8.5650610904022297</v>
      </c>
      <c r="M138" s="311">
        <f t="shared" si="69"/>
        <v>3.1860847225022635</v>
      </c>
      <c r="N138" s="311">
        <f t="shared" si="69"/>
        <v>4.6854187095487741E-2</v>
      </c>
      <c r="O138" s="311">
        <f t="shared" si="69"/>
        <v>11.797999999999982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4.6925063712982586</v>
      </c>
      <c r="C145" s="302">
        <v>0.63942295542458683</v>
      </c>
      <c r="D145" s="302">
        <v>1.6726620583260245</v>
      </c>
      <c r="E145" s="302">
        <f>SUM(B145:D145)</f>
        <v>7.0045913850488706</v>
      </c>
      <c r="F145" s="303"/>
      <c r="G145" s="302">
        <v>5.2573628959693384</v>
      </c>
      <c r="H145" s="302">
        <v>0.89724304272004207</v>
      </c>
      <c r="I145" s="302">
        <v>4.1064622376661326</v>
      </c>
      <c r="J145" s="302">
        <f>SUM(G145:I145)</f>
        <v>10.261068176355513</v>
      </c>
      <c r="K145" s="303"/>
      <c r="L145" s="302">
        <v>5.1557975528045485</v>
      </c>
      <c r="M145" s="302">
        <v>0.99961217216377096</v>
      </c>
      <c r="N145" s="302">
        <v>4.4753076395597278</v>
      </c>
      <c r="O145" s="302">
        <f>SUM(L145:N145)</f>
        <v>10.630717364528047</v>
      </c>
    </row>
    <row r="146" spans="1:15" s="236" customFormat="1" x14ac:dyDescent="0.2">
      <c r="A146" s="237" t="str">
        <f>name!E$5</f>
        <v>Professional occupations</v>
      </c>
      <c r="B146" s="302">
        <v>8.2510599905292583</v>
      </c>
      <c r="C146" s="302">
        <v>0.4467316335416891</v>
      </c>
      <c r="D146" s="302">
        <v>1.2015960842477424</v>
      </c>
      <c r="E146" s="302">
        <f t="shared" ref="E146:E153" si="70">SUM(B146:D146)</f>
        <v>9.8993877083186916</v>
      </c>
      <c r="F146" s="303"/>
      <c r="G146" s="302">
        <v>10.084592479239316</v>
      </c>
      <c r="H146" s="302">
        <v>0.53775516924421962</v>
      </c>
      <c r="I146" s="302">
        <v>2.7648456636455059</v>
      </c>
      <c r="J146" s="302">
        <f t="shared" ref="J146:J148" si="71">SUM(G146:I146)</f>
        <v>13.387193312129041</v>
      </c>
      <c r="K146" s="303"/>
      <c r="L146" s="302">
        <v>13.991056430506461</v>
      </c>
      <c r="M146" s="302">
        <v>0.64938279874788829</v>
      </c>
      <c r="N146" s="302">
        <v>2.2869069040362562</v>
      </c>
      <c r="O146" s="302">
        <f t="shared" ref="O146:O153" si="72">SUM(L146:N146)</f>
        <v>16.927346133290605</v>
      </c>
    </row>
    <row r="147" spans="1:15" s="236" customFormat="1" x14ac:dyDescent="0.2">
      <c r="A147" s="237" t="str">
        <f>name!E$6</f>
        <v>Associate professional occupations</v>
      </c>
      <c r="B147" s="302">
        <v>4.0260665014652002</v>
      </c>
      <c r="C147" s="302">
        <v>0.60489598654679033</v>
      </c>
      <c r="D147" s="302">
        <v>0.43251046261685339</v>
      </c>
      <c r="E147" s="302">
        <f t="shared" si="70"/>
        <v>5.0634729506288432</v>
      </c>
      <c r="F147" s="303"/>
      <c r="G147" s="302">
        <v>4.7529903899725339</v>
      </c>
      <c r="H147" s="302">
        <v>0.67024471509326666</v>
      </c>
      <c r="I147" s="302">
        <v>0.7800049000154895</v>
      </c>
      <c r="J147" s="302">
        <f t="shared" si="71"/>
        <v>6.2032400050812901</v>
      </c>
      <c r="K147" s="303"/>
      <c r="L147" s="302">
        <v>5.2187741213451861</v>
      </c>
      <c r="M147" s="302">
        <v>0.64747997729852502</v>
      </c>
      <c r="N147" s="302">
        <v>0.85560216471844142</v>
      </c>
      <c r="O147" s="302">
        <f t="shared" si="72"/>
        <v>6.7218562633621532</v>
      </c>
    </row>
    <row r="148" spans="1:15" s="236" customFormat="1" x14ac:dyDescent="0.2">
      <c r="A148" s="237" t="str">
        <f>name!E$7</f>
        <v>Administrative and secretarial occupations</v>
      </c>
      <c r="B148" s="302">
        <v>4.9661442691676401</v>
      </c>
      <c r="C148" s="302">
        <v>3.4379663951892763</v>
      </c>
      <c r="D148" s="302">
        <v>0.94816992421393065</v>
      </c>
      <c r="E148" s="302">
        <f t="shared" si="70"/>
        <v>9.3522805885708475</v>
      </c>
      <c r="F148" s="303"/>
      <c r="G148" s="302">
        <v>4.9511058835260027</v>
      </c>
      <c r="H148" s="302">
        <v>2.9966413517626069</v>
      </c>
      <c r="I148" s="302">
        <v>0.91533409369345864</v>
      </c>
      <c r="J148" s="302">
        <f t="shared" si="71"/>
        <v>8.8630813289820676</v>
      </c>
      <c r="K148" s="303"/>
      <c r="L148" s="302">
        <v>4.5997025237985758</v>
      </c>
      <c r="M148" s="302">
        <v>3.0880389507515082</v>
      </c>
      <c r="N148" s="302">
        <v>0.70180240425985041</v>
      </c>
      <c r="O148" s="302">
        <f t="shared" si="72"/>
        <v>8.3895438788099348</v>
      </c>
    </row>
    <row r="149" spans="1:15" s="236" customFormat="1" x14ac:dyDescent="0.2">
      <c r="A149" s="237" t="str">
        <f>name!E$8</f>
        <v>Skilled trades occupations</v>
      </c>
      <c r="B149" s="302">
        <v>26.687752522395382</v>
      </c>
      <c r="C149" s="302">
        <v>1.473362986268079</v>
      </c>
      <c r="D149" s="302">
        <v>22.555560728958675</v>
      </c>
      <c r="E149" s="302">
        <f t="shared" si="70"/>
        <v>50.716676237622139</v>
      </c>
      <c r="F149" s="303"/>
      <c r="G149" s="302">
        <v>20.072003555196869</v>
      </c>
      <c r="H149" s="302">
        <v>0.70927135984318834</v>
      </c>
      <c r="I149" s="302">
        <v>35.771792159233982</v>
      </c>
      <c r="J149" s="302">
        <f>SUM(G149:I149)</f>
        <v>56.55306707427404</v>
      </c>
      <c r="K149" s="303"/>
      <c r="L149" s="302">
        <v>15.715320417993995</v>
      </c>
      <c r="M149" s="302">
        <v>1.0142325478074328</v>
      </c>
      <c r="N149" s="302">
        <v>36.222231638632337</v>
      </c>
      <c r="O149" s="302">
        <f t="shared" si="72"/>
        <v>52.951784604433769</v>
      </c>
    </row>
    <row r="150" spans="1:15" s="236" customFormat="1" x14ac:dyDescent="0.2">
      <c r="A150" s="237" t="str">
        <f>name!E$9</f>
        <v>Caring, leisure and other service occupations</v>
      </c>
      <c r="B150" s="302">
        <v>0.14176204672651643</v>
      </c>
      <c r="C150" s="302">
        <v>7.8288094398346067E-2</v>
      </c>
      <c r="D150" s="302">
        <v>3.5330701501006243E-2</v>
      </c>
      <c r="E150" s="302">
        <f t="shared" si="70"/>
        <v>0.25538084262586874</v>
      </c>
      <c r="F150" s="303"/>
      <c r="G150" s="302">
        <v>0.14474074886294952</v>
      </c>
      <c r="H150" s="302">
        <v>6.4490971316631479E-2</v>
      </c>
      <c r="I150" s="302">
        <v>4.7328741802385443E-2</v>
      </c>
      <c r="J150" s="302">
        <f t="shared" ref="J150:J153" si="73">SUM(G150:I150)</f>
        <v>0.25656046198196647</v>
      </c>
      <c r="K150" s="303"/>
      <c r="L150" s="302">
        <v>0.13500077939304336</v>
      </c>
      <c r="M150" s="302">
        <v>5.3582778827132228E-2</v>
      </c>
      <c r="N150" s="302">
        <v>7.02556441167069E-2</v>
      </c>
      <c r="O150" s="302">
        <f t="shared" si="72"/>
        <v>0.25883920233688251</v>
      </c>
    </row>
    <row r="151" spans="1:15" s="236" customFormat="1" x14ac:dyDescent="0.2">
      <c r="A151" s="237" t="str">
        <f>name!E$10</f>
        <v>Sales and customer service occupations</v>
      </c>
      <c r="B151" s="302">
        <v>1.1603383573119204</v>
      </c>
      <c r="C151" s="302">
        <v>0.74124644198768719</v>
      </c>
      <c r="D151" s="302">
        <v>0.20717344338331042</v>
      </c>
      <c r="E151" s="302">
        <f t="shared" si="70"/>
        <v>2.1087582426829181</v>
      </c>
      <c r="F151" s="303"/>
      <c r="G151" s="302">
        <v>1.1265892570105116</v>
      </c>
      <c r="H151" s="302">
        <v>0.68740118270198802</v>
      </c>
      <c r="I151" s="302">
        <v>0.31766783679173843</v>
      </c>
      <c r="J151" s="302">
        <f t="shared" si="73"/>
        <v>2.131658276504238</v>
      </c>
      <c r="K151" s="303"/>
      <c r="L151" s="302">
        <v>1.1837951885754812</v>
      </c>
      <c r="M151" s="302">
        <v>0.75086685681838172</v>
      </c>
      <c r="N151" s="302">
        <v>0.35348435168600567</v>
      </c>
      <c r="O151" s="302">
        <f t="shared" si="72"/>
        <v>2.2881463970798683</v>
      </c>
    </row>
    <row r="152" spans="1:15" s="236" customFormat="1" x14ac:dyDescent="0.2">
      <c r="A152" s="237" t="str">
        <f>name!E$11</f>
        <v>Process, plant and machine operatives</v>
      </c>
      <c r="B152" s="302">
        <v>6.3576021315792222</v>
      </c>
      <c r="C152" s="302">
        <v>0.32408842274301253</v>
      </c>
      <c r="D152" s="302">
        <v>1.5273185332238148</v>
      </c>
      <c r="E152" s="302">
        <f t="shared" si="70"/>
        <v>8.2090090875460504</v>
      </c>
      <c r="F152" s="303"/>
      <c r="G152" s="302">
        <v>4.8240502405470496</v>
      </c>
      <c r="H152" s="302">
        <v>0.27268569505667734</v>
      </c>
      <c r="I152" s="302">
        <v>3.3239693820308847</v>
      </c>
      <c r="J152" s="302">
        <f t="shared" si="73"/>
        <v>8.4207053176346118</v>
      </c>
      <c r="K152" s="303"/>
      <c r="L152" s="302">
        <v>4.3235229304520635</v>
      </c>
      <c r="M152" s="302">
        <v>0.26263904618273631</v>
      </c>
      <c r="N152" s="302">
        <v>4.9947745862551454</v>
      </c>
      <c r="O152" s="302">
        <f t="shared" si="72"/>
        <v>9.5809365628899457</v>
      </c>
    </row>
    <row r="153" spans="1:15" s="236" customFormat="1" x14ac:dyDescent="0.2">
      <c r="A153" s="237" t="str">
        <f>name!E$12</f>
        <v>Elementary occupations</v>
      </c>
      <c r="B153" s="302">
        <v>3.4187213234872016</v>
      </c>
      <c r="C153" s="302">
        <v>1.8272407760324334</v>
      </c>
      <c r="D153" s="302">
        <v>1.9694808574360654</v>
      </c>
      <c r="E153" s="302">
        <f t="shared" si="70"/>
        <v>7.2154429569556999</v>
      </c>
      <c r="F153" s="303"/>
      <c r="G153" s="302">
        <v>2.5093241748629995</v>
      </c>
      <c r="H153" s="302">
        <v>1.2575323687412199</v>
      </c>
      <c r="I153" s="302">
        <v>3.2435695034528877</v>
      </c>
      <c r="J153" s="302">
        <f t="shared" si="73"/>
        <v>7.0104260470571074</v>
      </c>
      <c r="K153" s="303"/>
      <c r="L153" s="302">
        <v>3.0518575580410401</v>
      </c>
      <c r="M153" s="302">
        <v>1.218140325860289</v>
      </c>
      <c r="N153" s="302">
        <v>4.5348317093672916</v>
      </c>
      <c r="O153" s="302">
        <f t="shared" si="72"/>
        <v>8.8048295932686216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59.701953513960603</v>
      </c>
      <c r="C155" s="311">
        <f t="shared" ref="C155:E155" si="74">SUM(C145:C153)</f>
        <v>9.5732436921319017</v>
      </c>
      <c r="D155" s="311">
        <f t="shared" si="74"/>
        <v>30.549802793907425</v>
      </c>
      <c r="E155" s="311">
        <f t="shared" si="74"/>
        <v>99.824999999999932</v>
      </c>
      <c r="F155" s="311"/>
      <c r="G155" s="311">
        <f t="shared" ref="G155:J155" si="75">SUM(G145:G153)</f>
        <v>53.722759625187578</v>
      </c>
      <c r="H155" s="311">
        <f t="shared" si="75"/>
        <v>8.0932658564798405</v>
      </c>
      <c r="I155" s="311">
        <f t="shared" si="75"/>
        <v>51.270974518332466</v>
      </c>
      <c r="J155" s="311">
        <f t="shared" si="75"/>
        <v>113.08699999999988</v>
      </c>
      <c r="K155" s="311"/>
      <c r="L155" s="311">
        <f t="shared" ref="L155:O155" si="76">SUM(L145:L153)</f>
        <v>53.374827502910399</v>
      </c>
      <c r="M155" s="311">
        <f t="shared" si="76"/>
        <v>8.6839754544576646</v>
      </c>
      <c r="N155" s="311">
        <f t="shared" si="76"/>
        <v>54.495197042631759</v>
      </c>
      <c r="O155" s="311">
        <f t="shared" si="76"/>
        <v>116.55399999999983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25.183538372489899</v>
      </c>
      <c r="C162" s="302">
        <v>2.9088232829304261</v>
      </c>
      <c r="D162" s="302">
        <v>5.9508050032203466</v>
      </c>
      <c r="E162" s="302">
        <f>SUM(B162:D162)</f>
        <v>34.043166658640672</v>
      </c>
      <c r="F162" s="303"/>
      <c r="G162" s="302">
        <v>27.673520026780771</v>
      </c>
      <c r="H162" s="302">
        <v>4.9430135447451145</v>
      </c>
      <c r="I162" s="302">
        <v>6.2160636695927414</v>
      </c>
      <c r="J162" s="302">
        <f>SUM(G162:I162)</f>
        <v>38.832597241118627</v>
      </c>
      <c r="K162" s="303"/>
      <c r="L162" s="302">
        <v>28.466147547540945</v>
      </c>
      <c r="M162" s="302">
        <v>5.5280855020941626</v>
      </c>
      <c r="N162" s="302">
        <v>6.9698696987585462</v>
      </c>
      <c r="O162" s="302">
        <f>SUM(L162:N162)</f>
        <v>40.96410274839365</v>
      </c>
    </row>
    <row r="163" spans="1:15" s="236" customFormat="1" x14ac:dyDescent="0.2">
      <c r="A163" s="237" t="str">
        <f>name!E$5</f>
        <v>Professional occupations</v>
      </c>
      <c r="B163" s="302">
        <v>16.329046518297339</v>
      </c>
      <c r="C163" s="302">
        <v>4.5366659353450745</v>
      </c>
      <c r="D163" s="302">
        <v>1.8066841164832816</v>
      </c>
      <c r="E163" s="302">
        <f t="shared" ref="E163:E170" si="77">SUM(B163:D163)</f>
        <v>22.672396570125695</v>
      </c>
      <c r="F163" s="303"/>
      <c r="G163" s="302">
        <v>20.290075080845831</v>
      </c>
      <c r="H163" s="302">
        <v>6.2267781900584618</v>
      </c>
      <c r="I163" s="302">
        <v>1.3961556525802146</v>
      </c>
      <c r="J163" s="302">
        <f t="shared" ref="J163:J165" si="78">SUM(G163:I163)</f>
        <v>27.913008923484508</v>
      </c>
      <c r="K163" s="303"/>
      <c r="L163" s="302">
        <v>27.154494540721611</v>
      </c>
      <c r="M163" s="302">
        <v>6.5454197944454062</v>
      </c>
      <c r="N163" s="302">
        <v>1.1047806012228985</v>
      </c>
      <c r="O163" s="302">
        <f t="shared" ref="O163:O170" si="79">SUM(L163:N163)</f>
        <v>34.804694936389915</v>
      </c>
    </row>
    <row r="164" spans="1:15" s="236" customFormat="1" x14ac:dyDescent="0.2">
      <c r="A164" s="237" t="str">
        <f>name!E$6</f>
        <v>Associate professional occupations</v>
      </c>
      <c r="B164" s="302">
        <v>15.740040082283041</v>
      </c>
      <c r="C164" s="302">
        <v>4.1231740318581496</v>
      </c>
      <c r="D164" s="302">
        <v>1.0484145508761782</v>
      </c>
      <c r="E164" s="302">
        <f t="shared" si="77"/>
        <v>20.911628665017368</v>
      </c>
      <c r="F164" s="303"/>
      <c r="G164" s="302">
        <v>17.747659890072253</v>
      </c>
      <c r="H164" s="302">
        <v>4.972633867780349</v>
      </c>
      <c r="I164" s="302">
        <v>0.86074074969526082</v>
      </c>
      <c r="J164" s="302">
        <f t="shared" si="78"/>
        <v>23.581034507547862</v>
      </c>
      <c r="K164" s="303"/>
      <c r="L164" s="302">
        <v>19.972010209503285</v>
      </c>
      <c r="M164" s="302">
        <v>4.5535292848335525</v>
      </c>
      <c r="N164" s="302">
        <v>0.80627431269773797</v>
      </c>
      <c r="O164" s="302">
        <f t="shared" si="79"/>
        <v>25.331813807034575</v>
      </c>
    </row>
    <row r="165" spans="1:15" s="236" customFormat="1" x14ac:dyDescent="0.2">
      <c r="A165" s="237" t="str">
        <f>name!E$7</f>
        <v>Administrative and secretarial occupations</v>
      </c>
      <c r="B165" s="302">
        <v>18.072810180431482</v>
      </c>
      <c r="C165" s="302">
        <v>9.0420406972095364</v>
      </c>
      <c r="D165" s="302">
        <v>0.34697487899979323</v>
      </c>
      <c r="E165" s="302">
        <f t="shared" si="77"/>
        <v>27.46182575664081</v>
      </c>
      <c r="F165" s="303"/>
      <c r="G165" s="302">
        <v>18.346342030370717</v>
      </c>
      <c r="H165" s="302">
        <v>9.6199258225454916</v>
      </c>
      <c r="I165" s="302">
        <v>0.44440653832455052</v>
      </c>
      <c r="J165" s="302">
        <f t="shared" si="78"/>
        <v>28.410674391240761</v>
      </c>
      <c r="K165" s="303"/>
      <c r="L165" s="302">
        <v>20.717913613146777</v>
      </c>
      <c r="M165" s="302">
        <v>8.9247027667237866</v>
      </c>
      <c r="N165" s="302">
        <v>0.31767579420690079</v>
      </c>
      <c r="O165" s="302">
        <f t="shared" si="79"/>
        <v>29.960292174077466</v>
      </c>
    </row>
    <row r="166" spans="1:15" s="236" customFormat="1" x14ac:dyDescent="0.2">
      <c r="A166" s="237" t="str">
        <f>name!E$8</f>
        <v>Skilled trades occupations</v>
      </c>
      <c r="B166" s="302">
        <v>19.837787597691207</v>
      </c>
      <c r="C166" s="302">
        <v>2.8711837572404355</v>
      </c>
      <c r="D166" s="302">
        <v>5.344925844988869</v>
      </c>
      <c r="E166" s="302">
        <f t="shared" si="77"/>
        <v>28.05389719992051</v>
      </c>
      <c r="F166" s="303"/>
      <c r="G166" s="302">
        <v>16.893395235488068</v>
      </c>
      <c r="H166" s="302">
        <v>2.5258248335454918</v>
      </c>
      <c r="I166" s="302">
        <v>3.380143798833148</v>
      </c>
      <c r="J166" s="302">
        <f>SUM(G166:I166)</f>
        <v>22.79936386786671</v>
      </c>
      <c r="K166" s="303"/>
      <c r="L166" s="302">
        <v>15.330633817573121</v>
      </c>
      <c r="M166" s="302">
        <v>2.7796398966353641</v>
      </c>
      <c r="N166" s="302">
        <v>3.9657364748605808</v>
      </c>
      <c r="O166" s="302">
        <f t="shared" si="79"/>
        <v>22.076010189069066</v>
      </c>
    </row>
    <row r="167" spans="1:15" s="236" customFormat="1" x14ac:dyDescent="0.2">
      <c r="A167" s="237" t="str">
        <f>name!E$9</f>
        <v>Caring, leisure and other service occupations</v>
      </c>
      <c r="B167" s="302">
        <v>1.5000779032308014</v>
      </c>
      <c r="C167" s="302">
        <v>0.54258804345204692</v>
      </c>
      <c r="D167" s="302">
        <v>0.16960227175070552</v>
      </c>
      <c r="E167" s="302">
        <f t="shared" si="77"/>
        <v>2.2122682184335538</v>
      </c>
      <c r="F167" s="303"/>
      <c r="G167" s="302">
        <v>1.5240726389729091</v>
      </c>
      <c r="H167" s="302">
        <v>0.49750649667844266</v>
      </c>
      <c r="I167" s="302">
        <v>0.31960652282592067</v>
      </c>
      <c r="J167" s="302">
        <f t="shared" ref="J167:J170" si="80">SUM(G167:I167)</f>
        <v>2.3411856584772726</v>
      </c>
      <c r="K167" s="303"/>
      <c r="L167" s="302">
        <v>1.9915098372251858</v>
      </c>
      <c r="M167" s="302">
        <v>0.36122991940915278</v>
      </c>
      <c r="N167" s="302">
        <v>0.56345602627143465</v>
      </c>
      <c r="O167" s="302">
        <f t="shared" si="79"/>
        <v>2.9161957829057732</v>
      </c>
    </row>
    <row r="168" spans="1:15" s="236" customFormat="1" x14ac:dyDescent="0.2">
      <c r="A168" s="237" t="str">
        <f>name!E$10</f>
        <v>Sales and customer service occupations</v>
      </c>
      <c r="B168" s="302">
        <v>17.529737555834277</v>
      </c>
      <c r="C168" s="302">
        <v>54.165726120198087</v>
      </c>
      <c r="D168" s="302">
        <v>2.7456920217187673</v>
      </c>
      <c r="E168" s="302">
        <f t="shared" si="77"/>
        <v>74.441155697751128</v>
      </c>
      <c r="F168" s="303"/>
      <c r="G168" s="302">
        <v>15.551239297302523</v>
      </c>
      <c r="H168" s="302">
        <v>52.007211187366458</v>
      </c>
      <c r="I168" s="302">
        <v>1.771366744154764</v>
      </c>
      <c r="J168" s="302">
        <f t="shared" si="80"/>
        <v>69.329817228823742</v>
      </c>
      <c r="K168" s="303"/>
      <c r="L168" s="302">
        <v>13.420483768970506</v>
      </c>
      <c r="M168" s="302">
        <v>45.800464984621975</v>
      </c>
      <c r="N168" s="302">
        <v>1.2147863504347076</v>
      </c>
      <c r="O168" s="302">
        <f t="shared" si="79"/>
        <v>60.435735104027188</v>
      </c>
    </row>
    <row r="169" spans="1:15" s="236" customFormat="1" x14ac:dyDescent="0.2">
      <c r="A169" s="237" t="str">
        <f>name!E$11</f>
        <v>Process, plant and machine operatives</v>
      </c>
      <c r="B169" s="302">
        <v>19.52038467820007</v>
      </c>
      <c r="C169" s="302">
        <v>3.9419674336194901</v>
      </c>
      <c r="D169" s="302">
        <v>0.51899533479903071</v>
      </c>
      <c r="E169" s="302">
        <f t="shared" si="77"/>
        <v>23.981347446618589</v>
      </c>
      <c r="F169" s="303"/>
      <c r="G169" s="302">
        <v>15.340731615531187</v>
      </c>
      <c r="H169" s="302">
        <v>4.1695567556634527</v>
      </c>
      <c r="I169" s="302">
        <v>0.4470884127451687</v>
      </c>
      <c r="J169" s="302">
        <f t="shared" si="80"/>
        <v>19.957376783939811</v>
      </c>
      <c r="K169" s="303"/>
      <c r="L169" s="302">
        <v>14.486588329511134</v>
      </c>
      <c r="M169" s="302">
        <v>4.5217287892988471</v>
      </c>
      <c r="N169" s="302">
        <v>0.59635763780098072</v>
      </c>
      <c r="O169" s="302">
        <f t="shared" si="79"/>
        <v>19.604674756610962</v>
      </c>
    </row>
    <row r="170" spans="1:15" s="236" customFormat="1" x14ac:dyDescent="0.2">
      <c r="A170" s="237" t="str">
        <f>name!E$12</f>
        <v>Elementary occupations</v>
      </c>
      <c r="B170" s="302">
        <v>16.370339656164976</v>
      </c>
      <c r="C170" s="302">
        <v>14.459558589249275</v>
      </c>
      <c r="D170" s="302">
        <v>0.59441554143747666</v>
      </c>
      <c r="E170" s="302">
        <f t="shared" si="77"/>
        <v>31.424313786851727</v>
      </c>
      <c r="F170" s="303"/>
      <c r="G170" s="302">
        <v>12.366958793503061</v>
      </c>
      <c r="H170" s="302">
        <v>11.904461546616526</v>
      </c>
      <c r="I170" s="302">
        <v>0.51952105738149368</v>
      </c>
      <c r="J170" s="302">
        <f t="shared" si="80"/>
        <v>24.790941397501079</v>
      </c>
      <c r="K170" s="303"/>
      <c r="L170" s="302">
        <v>13.263683270326714</v>
      </c>
      <c r="M170" s="302">
        <v>12.333436334531665</v>
      </c>
      <c r="N170" s="302">
        <v>0.87036089663261518</v>
      </c>
      <c r="O170" s="302">
        <f t="shared" si="79"/>
        <v>26.467480501490993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150.08376254462308</v>
      </c>
      <c r="C172" s="311">
        <f t="shared" ref="C172:E172" si="81">SUM(C162:C170)</f>
        <v>96.591727891102522</v>
      </c>
      <c r="D172" s="311">
        <f t="shared" si="81"/>
        <v>18.526509564274448</v>
      </c>
      <c r="E172" s="311">
        <f t="shared" si="81"/>
        <v>265.20200000000006</v>
      </c>
      <c r="F172" s="311"/>
      <c r="G172" s="311">
        <f t="shared" ref="G172:J172" si="82">SUM(G162:G170)</f>
        <v>145.73399460886733</v>
      </c>
      <c r="H172" s="311">
        <f t="shared" si="82"/>
        <v>96.866912244999796</v>
      </c>
      <c r="I172" s="311">
        <f t="shared" si="82"/>
        <v>15.355093146133264</v>
      </c>
      <c r="J172" s="311">
        <f t="shared" si="82"/>
        <v>257.95600000000042</v>
      </c>
      <c r="K172" s="311"/>
      <c r="L172" s="311">
        <f t="shared" ref="L172:O172" si="83">SUM(L162:L170)</f>
        <v>154.80346493451927</v>
      </c>
      <c r="M172" s="311">
        <f t="shared" si="83"/>
        <v>91.348237272593906</v>
      </c>
      <c r="N172" s="311">
        <f t="shared" si="83"/>
        <v>16.409297792886402</v>
      </c>
      <c r="O172" s="311">
        <f t="shared" si="83"/>
        <v>262.56099999999958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6.207566674991206</v>
      </c>
      <c r="C179" s="302">
        <v>0.30556861859588796</v>
      </c>
      <c r="D179" s="302">
        <v>1.2451326032606316</v>
      </c>
      <c r="E179" s="302">
        <f>SUM(B179:D179)</f>
        <v>7.7582678968477259</v>
      </c>
      <c r="F179" s="303"/>
      <c r="G179" s="302">
        <v>7.5872216097255443</v>
      </c>
      <c r="H179" s="302">
        <v>0.94877853074648955</v>
      </c>
      <c r="I179" s="302">
        <v>1.5033997310851759</v>
      </c>
      <c r="J179" s="302">
        <f>SUM(G179:I179)</f>
        <v>10.03939987155721</v>
      </c>
      <c r="K179" s="303"/>
      <c r="L179" s="302">
        <v>8.6429266322758771</v>
      </c>
      <c r="M179" s="302">
        <v>1.1263050793668177</v>
      </c>
      <c r="N179" s="302">
        <v>1.6547387636587418</v>
      </c>
      <c r="O179" s="302">
        <f>SUM(L179:N179)</f>
        <v>11.423970475301436</v>
      </c>
    </row>
    <row r="180" spans="1:15" s="236" customFormat="1" x14ac:dyDescent="0.2">
      <c r="A180" s="237" t="str">
        <f>name!E$5</f>
        <v>Professional occupations</v>
      </c>
      <c r="B180" s="302">
        <v>4.4592498905862081</v>
      </c>
      <c r="C180" s="302">
        <v>0.25722176437639088</v>
      </c>
      <c r="D180" s="302">
        <v>0.41828389794135518</v>
      </c>
      <c r="E180" s="302">
        <f t="shared" ref="E180:E187" si="84">SUM(B180:D180)</f>
        <v>5.1347555529039539</v>
      </c>
      <c r="F180" s="303"/>
      <c r="G180" s="302">
        <v>6.1637396317085171</v>
      </c>
      <c r="H180" s="302">
        <v>0.71409905560813147</v>
      </c>
      <c r="I180" s="302">
        <v>0.46429622495090589</v>
      </c>
      <c r="J180" s="302">
        <f t="shared" ref="J180:J182" si="85">SUM(G180:I180)</f>
        <v>7.3421349122675545</v>
      </c>
      <c r="K180" s="303"/>
      <c r="L180" s="302">
        <v>8.9004272422840884</v>
      </c>
      <c r="M180" s="302">
        <v>1.1137595035921581</v>
      </c>
      <c r="N180" s="302">
        <v>0.43043993069327491</v>
      </c>
      <c r="O180" s="302">
        <f t="shared" ref="O180:O187" si="86">SUM(L180:N180)</f>
        <v>10.444626676569522</v>
      </c>
    </row>
    <row r="181" spans="1:15" s="236" customFormat="1" x14ac:dyDescent="0.2">
      <c r="A181" s="237" t="str">
        <f>name!E$6</f>
        <v>Associate professional occupations</v>
      </c>
      <c r="B181" s="302">
        <v>4.4528600621685799</v>
      </c>
      <c r="C181" s="302">
        <v>0.40663413740142046</v>
      </c>
      <c r="D181" s="302">
        <v>0.2343710511772773</v>
      </c>
      <c r="E181" s="302">
        <f t="shared" si="84"/>
        <v>5.0938652507472773</v>
      </c>
      <c r="F181" s="303"/>
      <c r="G181" s="302">
        <v>5.3651664971706614</v>
      </c>
      <c r="H181" s="302">
        <v>0.83802825468384856</v>
      </c>
      <c r="I181" s="302">
        <v>0.25909265815759419</v>
      </c>
      <c r="J181" s="302">
        <f t="shared" si="85"/>
        <v>6.4622874100121042</v>
      </c>
      <c r="K181" s="303"/>
      <c r="L181" s="302">
        <v>5.9368181663682771</v>
      </c>
      <c r="M181" s="302">
        <v>1.0554730168551514</v>
      </c>
      <c r="N181" s="302">
        <v>0.30167369379455267</v>
      </c>
      <c r="O181" s="302">
        <f t="shared" si="86"/>
        <v>7.2939648770179808</v>
      </c>
    </row>
    <row r="182" spans="1:15" s="236" customFormat="1" x14ac:dyDescent="0.2">
      <c r="A182" s="237" t="str">
        <f>name!E$7</f>
        <v>Administrative and secretarial occupations</v>
      </c>
      <c r="B182" s="302">
        <v>7.5957167782562909</v>
      </c>
      <c r="C182" s="302">
        <v>2.8957757834106133</v>
      </c>
      <c r="D182" s="302">
        <v>0.2202237175991108</v>
      </c>
      <c r="E182" s="302">
        <f t="shared" si="84"/>
        <v>10.711716279266016</v>
      </c>
      <c r="F182" s="303"/>
      <c r="G182" s="302">
        <v>8.3009995033891908</v>
      </c>
      <c r="H182" s="302">
        <v>3.721476155115095</v>
      </c>
      <c r="I182" s="302">
        <v>0.19811179356447098</v>
      </c>
      <c r="J182" s="302">
        <f t="shared" si="85"/>
        <v>12.220587452068758</v>
      </c>
      <c r="K182" s="303"/>
      <c r="L182" s="302">
        <v>10.632077898677815</v>
      </c>
      <c r="M182" s="302">
        <v>4.0002834737147746</v>
      </c>
      <c r="N182" s="302">
        <v>0.20529878879421185</v>
      </c>
      <c r="O182" s="302">
        <f t="shared" si="86"/>
        <v>14.837660161186802</v>
      </c>
    </row>
    <row r="183" spans="1:15" s="236" customFormat="1" x14ac:dyDescent="0.2">
      <c r="A183" s="237" t="str">
        <f>name!E$8</f>
        <v>Skilled trades occupations</v>
      </c>
      <c r="B183" s="302">
        <v>3.9562871945292111</v>
      </c>
      <c r="C183" s="302">
        <v>1.0223234135670554</v>
      </c>
      <c r="D183" s="302">
        <v>1.4058090329336885</v>
      </c>
      <c r="E183" s="302">
        <f t="shared" si="84"/>
        <v>6.3844196410299547</v>
      </c>
      <c r="F183" s="303"/>
      <c r="G183" s="302">
        <v>3.0459439279463258</v>
      </c>
      <c r="H183" s="302">
        <v>0.73881510889018853</v>
      </c>
      <c r="I183" s="302">
        <v>0.99889938531429023</v>
      </c>
      <c r="J183" s="302">
        <f>SUM(G183:I183)</f>
        <v>4.7836584221508049</v>
      </c>
      <c r="K183" s="303"/>
      <c r="L183" s="302">
        <v>2.5166537294037492</v>
      </c>
      <c r="M183" s="302">
        <v>1.1273484635155602</v>
      </c>
      <c r="N183" s="302">
        <v>1.0460287019566252</v>
      </c>
      <c r="O183" s="302">
        <f t="shared" si="86"/>
        <v>4.6900308948759344</v>
      </c>
    </row>
    <row r="184" spans="1:15" s="236" customFormat="1" x14ac:dyDescent="0.2">
      <c r="A184" s="237" t="str">
        <f>name!E$9</f>
        <v>Caring, leisure and other service occupations</v>
      </c>
      <c r="B184" s="302">
        <v>2.8873942742893233</v>
      </c>
      <c r="C184" s="302">
        <v>1.3887070456619999</v>
      </c>
      <c r="D184" s="302">
        <v>0.48404561080972158</v>
      </c>
      <c r="E184" s="302">
        <f t="shared" si="84"/>
        <v>4.7601469307610449</v>
      </c>
      <c r="F184" s="303"/>
      <c r="G184" s="302">
        <v>2.954977469266912</v>
      </c>
      <c r="H184" s="302">
        <v>2.8781275121543826</v>
      </c>
      <c r="I184" s="302">
        <v>0.50051877869762085</v>
      </c>
      <c r="J184" s="302">
        <f t="shared" ref="J184:J187" si="87">SUM(G184:I184)</f>
        <v>6.3336237601189156</v>
      </c>
      <c r="K184" s="303"/>
      <c r="L184" s="302">
        <v>2.4990568466712921</v>
      </c>
      <c r="M184" s="302">
        <v>3.0304433796285823</v>
      </c>
      <c r="N184" s="302">
        <v>0.64970601610445133</v>
      </c>
      <c r="O184" s="302">
        <f t="shared" si="86"/>
        <v>6.1792062424043257</v>
      </c>
    </row>
    <row r="185" spans="1:15" s="236" customFormat="1" x14ac:dyDescent="0.2">
      <c r="A185" s="237" t="str">
        <f>name!E$10</f>
        <v>Sales and customer service occupations</v>
      </c>
      <c r="B185" s="302">
        <v>2.5195153819218521</v>
      </c>
      <c r="C185" s="302">
        <v>0.78630191497838109</v>
      </c>
      <c r="D185" s="302">
        <v>0.23030240182935929</v>
      </c>
      <c r="E185" s="302">
        <f t="shared" si="84"/>
        <v>3.5361196987295922</v>
      </c>
      <c r="F185" s="303"/>
      <c r="G185" s="302">
        <v>2.7315904699054028</v>
      </c>
      <c r="H185" s="302">
        <v>0.87057278106484037</v>
      </c>
      <c r="I185" s="302">
        <v>0.19855600090835607</v>
      </c>
      <c r="J185" s="302">
        <f t="shared" si="87"/>
        <v>3.8007192518785993</v>
      </c>
      <c r="K185" s="303"/>
      <c r="L185" s="302">
        <v>3.190178708467208</v>
      </c>
      <c r="M185" s="302">
        <v>1.2916090130784301</v>
      </c>
      <c r="N185" s="302">
        <v>0.19854124748584237</v>
      </c>
      <c r="O185" s="302">
        <f t="shared" si="86"/>
        <v>4.6803289690314802</v>
      </c>
    </row>
    <row r="186" spans="1:15" s="236" customFormat="1" x14ac:dyDescent="0.2">
      <c r="A186" s="237" t="str">
        <f>name!E$11</f>
        <v>Process, plant and machine operatives</v>
      </c>
      <c r="B186" s="302">
        <v>29.003237911828926</v>
      </c>
      <c r="C186" s="302">
        <v>1.9582656433451688</v>
      </c>
      <c r="D186" s="302">
        <v>10.362355671672333</v>
      </c>
      <c r="E186" s="302">
        <f t="shared" si="84"/>
        <v>41.323859226846423</v>
      </c>
      <c r="F186" s="303"/>
      <c r="G186" s="302">
        <v>23.915476629696204</v>
      </c>
      <c r="H186" s="302">
        <v>5.9934058050591137</v>
      </c>
      <c r="I186" s="302">
        <v>11.520987098640077</v>
      </c>
      <c r="J186" s="302">
        <f t="shared" si="87"/>
        <v>41.429869533395397</v>
      </c>
      <c r="K186" s="303"/>
      <c r="L186" s="302">
        <v>24.490649849075719</v>
      </c>
      <c r="M186" s="302">
        <v>7.2958631896153108</v>
      </c>
      <c r="N186" s="302">
        <v>13.581519751283038</v>
      </c>
      <c r="O186" s="302">
        <f t="shared" si="86"/>
        <v>45.368032789974066</v>
      </c>
    </row>
    <row r="187" spans="1:15" s="236" customFormat="1" x14ac:dyDescent="0.2">
      <c r="A187" s="237" t="str">
        <f>name!E$12</f>
        <v>Elementary occupations</v>
      </c>
      <c r="B187" s="302">
        <v>14.553159355221625</v>
      </c>
      <c r="C187" s="302">
        <v>4.1274535939569192</v>
      </c>
      <c r="D187" s="302">
        <v>0.59223657368942051</v>
      </c>
      <c r="E187" s="302">
        <f t="shared" si="84"/>
        <v>19.272849522867965</v>
      </c>
      <c r="F187" s="303"/>
      <c r="G187" s="302">
        <v>12.620839536675939</v>
      </c>
      <c r="H187" s="302">
        <v>3.5673348090527512</v>
      </c>
      <c r="I187" s="302">
        <v>0.47154504082183585</v>
      </c>
      <c r="J187" s="302">
        <f t="shared" si="87"/>
        <v>16.659719386550528</v>
      </c>
      <c r="K187" s="303"/>
      <c r="L187" s="302">
        <v>14.861605528063109</v>
      </c>
      <c r="M187" s="302">
        <v>4.7336730020754691</v>
      </c>
      <c r="N187" s="302">
        <v>0.52990038349997481</v>
      </c>
      <c r="O187" s="302">
        <f t="shared" si="86"/>
        <v>20.125178913638553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75.634987523793228</v>
      </c>
      <c r="C189" s="311">
        <f t="shared" ref="C189:E189" si="88">SUM(C179:C187)</f>
        <v>13.148251915293837</v>
      </c>
      <c r="D189" s="311">
        <f t="shared" si="88"/>
        <v>15.192760560912898</v>
      </c>
      <c r="E189" s="311">
        <f t="shared" si="88"/>
        <v>103.97599999999997</v>
      </c>
      <c r="F189" s="311"/>
      <c r="G189" s="311">
        <f t="shared" ref="G189:J189" si="89">SUM(G179:G187)</f>
        <v>72.685955275484716</v>
      </c>
      <c r="H189" s="311">
        <f t="shared" si="89"/>
        <v>20.270638012374842</v>
      </c>
      <c r="I189" s="311">
        <f t="shared" si="89"/>
        <v>16.115406712140327</v>
      </c>
      <c r="J189" s="311">
        <f t="shared" si="89"/>
        <v>109.07199999999989</v>
      </c>
      <c r="K189" s="311"/>
      <c r="L189" s="311">
        <f t="shared" ref="L189:O189" si="90">SUM(L179:L187)</f>
        <v>81.670394601287143</v>
      </c>
      <c r="M189" s="311">
        <f t="shared" si="90"/>
        <v>24.774758121442254</v>
      </c>
      <c r="N189" s="311">
        <f t="shared" si="90"/>
        <v>18.597847277270713</v>
      </c>
      <c r="O189" s="311">
        <f t="shared" si="90"/>
        <v>125.04300000000009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7.4963776734614225</v>
      </c>
      <c r="C196" s="302">
        <v>1.0237087681529753</v>
      </c>
      <c r="D196" s="302">
        <v>2.8766583591834918</v>
      </c>
      <c r="E196" s="302">
        <f>SUM(B196:D196)</f>
        <v>11.39674480079789</v>
      </c>
      <c r="F196" s="303"/>
      <c r="G196" s="302">
        <v>9.819821433800433</v>
      </c>
      <c r="H196" s="302">
        <v>1.9769570960493841</v>
      </c>
      <c r="I196" s="302">
        <v>2.8245830558311562</v>
      </c>
      <c r="J196" s="302">
        <f>SUM(G196:I196)</f>
        <v>14.621361585680972</v>
      </c>
      <c r="K196" s="303"/>
      <c r="L196" s="302">
        <v>12.719064239045487</v>
      </c>
      <c r="M196" s="302">
        <v>3.0039662555714672</v>
      </c>
      <c r="N196" s="302">
        <v>3.3516559601449423</v>
      </c>
      <c r="O196" s="302">
        <f>SUM(L196:N196)</f>
        <v>19.074686454761896</v>
      </c>
    </row>
    <row r="197" spans="1:15" s="236" customFormat="1" x14ac:dyDescent="0.2">
      <c r="A197" s="237" t="str">
        <f>name!E$5</f>
        <v>Professional occupations</v>
      </c>
      <c r="B197" s="302">
        <v>2.5538484540687123</v>
      </c>
      <c r="C197" s="302">
        <v>0.3820195368901636</v>
      </c>
      <c r="D197" s="302">
        <v>0.23631125929909896</v>
      </c>
      <c r="E197" s="302">
        <f t="shared" ref="E197:E204" si="91">SUM(B197:D197)</f>
        <v>3.1721792502579746</v>
      </c>
      <c r="F197" s="303"/>
      <c r="G197" s="302">
        <v>3.9928705724783322</v>
      </c>
      <c r="H197" s="302">
        <v>0.78094209557877803</v>
      </c>
      <c r="I197" s="302">
        <v>0.22341773057794245</v>
      </c>
      <c r="J197" s="302">
        <f t="shared" ref="J197:J199" si="92">SUM(G197:I197)</f>
        <v>4.997230398635053</v>
      </c>
      <c r="K197" s="303"/>
      <c r="L197" s="302">
        <v>6.077406944544685</v>
      </c>
      <c r="M197" s="302">
        <v>1.433058781564631</v>
      </c>
      <c r="N197" s="302">
        <v>0.18386445473245153</v>
      </c>
      <c r="O197" s="302">
        <f t="shared" ref="O197:O204" si="93">SUM(L197:N197)</f>
        <v>7.6943301808417672</v>
      </c>
    </row>
    <row r="198" spans="1:15" s="236" customFormat="1" x14ac:dyDescent="0.2">
      <c r="A198" s="237" t="str">
        <f>name!E$6</f>
        <v>Associate professional occupations</v>
      </c>
      <c r="B198" s="302">
        <v>2.0643883359577035</v>
      </c>
      <c r="C198" s="302">
        <v>1.0919071708208248</v>
      </c>
      <c r="D198" s="302">
        <v>0.14004542538980952</v>
      </c>
      <c r="E198" s="302">
        <f t="shared" si="91"/>
        <v>3.2963409321683379</v>
      </c>
      <c r="F198" s="303"/>
      <c r="G198" s="302">
        <v>2.9162808031046907</v>
      </c>
      <c r="H198" s="302">
        <v>1.5646622334568301</v>
      </c>
      <c r="I198" s="302">
        <v>0.11219525353553866</v>
      </c>
      <c r="J198" s="302">
        <f t="shared" si="92"/>
        <v>4.5931382900970599</v>
      </c>
      <c r="K198" s="303"/>
      <c r="L198" s="302">
        <v>4.2205792574929859</v>
      </c>
      <c r="M198" s="302">
        <v>3.0633330942490229</v>
      </c>
      <c r="N198" s="302">
        <v>0.12714298226325318</v>
      </c>
      <c r="O198" s="302">
        <f t="shared" si="93"/>
        <v>7.4110553340052618</v>
      </c>
    </row>
    <row r="199" spans="1:15" s="236" customFormat="1" x14ac:dyDescent="0.2">
      <c r="A199" s="237" t="str">
        <f>name!E$7</f>
        <v>Administrative and secretarial occupations</v>
      </c>
      <c r="B199" s="302">
        <v>3.2924257070187752</v>
      </c>
      <c r="C199" s="302">
        <v>1.7122782816305224</v>
      </c>
      <c r="D199" s="302">
        <v>0.1025839289058547</v>
      </c>
      <c r="E199" s="302">
        <f t="shared" si="91"/>
        <v>5.1072879175551522</v>
      </c>
      <c r="F199" s="303"/>
      <c r="G199" s="302">
        <v>3.8812286224585115</v>
      </c>
      <c r="H199" s="302">
        <v>2.261824316235252</v>
      </c>
      <c r="I199" s="302">
        <v>7.9559640935406045E-2</v>
      </c>
      <c r="J199" s="302">
        <f t="shared" si="92"/>
        <v>6.2226125796291694</v>
      </c>
      <c r="K199" s="303"/>
      <c r="L199" s="302">
        <v>5.9435055540343944</v>
      </c>
      <c r="M199" s="302">
        <v>4.3074175499880925</v>
      </c>
      <c r="N199" s="302">
        <v>0.10914353317896507</v>
      </c>
      <c r="O199" s="302">
        <f t="shared" si="93"/>
        <v>10.360066637201452</v>
      </c>
    </row>
    <row r="200" spans="1:15" s="236" customFormat="1" x14ac:dyDescent="0.2">
      <c r="A200" s="237" t="str">
        <f>name!E$8</f>
        <v>Skilled trades occupations</v>
      </c>
      <c r="B200" s="302">
        <v>6.0833806438160432</v>
      </c>
      <c r="C200" s="302">
        <v>4.9825946055412098</v>
      </c>
      <c r="D200" s="302">
        <v>0.8262616814631274</v>
      </c>
      <c r="E200" s="302">
        <f t="shared" si="91"/>
        <v>11.892236930820381</v>
      </c>
      <c r="F200" s="303"/>
      <c r="G200" s="302">
        <v>5.4679768329806135</v>
      </c>
      <c r="H200" s="302">
        <v>4.939830577786597</v>
      </c>
      <c r="I200" s="302">
        <v>0.81729570489385395</v>
      </c>
      <c r="J200" s="302">
        <f>SUM(G200:I200)</f>
        <v>11.225103115661064</v>
      </c>
      <c r="K200" s="303"/>
      <c r="L200" s="302">
        <v>3.8705427005353958</v>
      </c>
      <c r="M200" s="302">
        <v>7.1577733218234902</v>
      </c>
      <c r="N200" s="302">
        <v>1.0709569126078125</v>
      </c>
      <c r="O200" s="302">
        <f t="shared" si="93"/>
        <v>12.099272934966699</v>
      </c>
    </row>
    <row r="201" spans="1:15" s="236" customFormat="1" x14ac:dyDescent="0.2">
      <c r="A201" s="237" t="str">
        <f>name!E$9</f>
        <v>Caring, leisure and other service occupations</v>
      </c>
      <c r="B201" s="302">
        <v>1.9403989728894395</v>
      </c>
      <c r="C201" s="302">
        <v>2.1270782519486477</v>
      </c>
      <c r="D201" s="302">
        <v>0.2213104881149098</v>
      </c>
      <c r="E201" s="302">
        <f t="shared" si="91"/>
        <v>4.2887877129529972</v>
      </c>
      <c r="F201" s="303"/>
      <c r="G201" s="302">
        <v>2.0981879239355248</v>
      </c>
      <c r="H201" s="302">
        <v>2.4446090837074546</v>
      </c>
      <c r="I201" s="302">
        <v>0.26076282763837094</v>
      </c>
      <c r="J201" s="302">
        <f t="shared" ref="J201:J204" si="94">SUM(G201:I201)</f>
        <v>4.8035598352813507</v>
      </c>
      <c r="K201" s="303"/>
      <c r="L201" s="302">
        <v>2.3156821630571853</v>
      </c>
      <c r="M201" s="302">
        <v>3.0549142020443352</v>
      </c>
      <c r="N201" s="302">
        <v>0.48354046438275194</v>
      </c>
      <c r="O201" s="302">
        <f t="shared" si="93"/>
        <v>5.8541368294842728</v>
      </c>
    </row>
    <row r="202" spans="1:15" s="236" customFormat="1" x14ac:dyDescent="0.2">
      <c r="A202" s="237" t="str">
        <f>name!E$10</f>
        <v>Sales and customer service occupations</v>
      </c>
      <c r="B202" s="302">
        <v>2.2617765056098178</v>
      </c>
      <c r="C202" s="302">
        <v>4.1692180847469267</v>
      </c>
      <c r="D202" s="302">
        <v>1.2214094276803655</v>
      </c>
      <c r="E202" s="302">
        <f t="shared" si="91"/>
        <v>7.6524040180371102</v>
      </c>
      <c r="F202" s="303"/>
      <c r="G202" s="302">
        <v>2.5749012307592496</v>
      </c>
      <c r="H202" s="302">
        <v>5.3357736194460355</v>
      </c>
      <c r="I202" s="302">
        <v>0.81791407001315819</v>
      </c>
      <c r="J202" s="302">
        <f t="shared" si="94"/>
        <v>8.7285889202184439</v>
      </c>
      <c r="K202" s="303"/>
      <c r="L202" s="302">
        <v>4.0226256750539342</v>
      </c>
      <c r="M202" s="302">
        <v>9.9516016425301785</v>
      </c>
      <c r="N202" s="302">
        <v>0.69082018578913629</v>
      </c>
      <c r="O202" s="302">
        <f t="shared" si="93"/>
        <v>14.665047503373248</v>
      </c>
    </row>
    <row r="203" spans="1:15" s="236" customFormat="1" x14ac:dyDescent="0.2">
      <c r="A203" s="237" t="str">
        <f>name!E$11</f>
        <v>Process, plant and machine operatives</v>
      </c>
      <c r="B203" s="302">
        <v>1.3245706915916347</v>
      </c>
      <c r="C203" s="302">
        <v>2.1879310029193659</v>
      </c>
      <c r="D203" s="302">
        <v>9.8863422531972389E-2</v>
      </c>
      <c r="E203" s="302">
        <f t="shared" si="91"/>
        <v>3.6113651170429728</v>
      </c>
      <c r="F203" s="303"/>
      <c r="G203" s="302">
        <v>1.1827883981941272</v>
      </c>
      <c r="H203" s="302">
        <v>2.9213028638378864</v>
      </c>
      <c r="I203" s="302">
        <v>8.5687362778061604E-2</v>
      </c>
      <c r="J203" s="302">
        <f t="shared" si="94"/>
        <v>4.1897786248100752</v>
      </c>
      <c r="K203" s="303"/>
      <c r="L203" s="302">
        <v>1.543387039800167</v>
      </c>
      <c r="M203" s="302">
        <v>5.9011116746686154</v>
      </c>
      <c r="N203" s="302">
        <v>0.14060328018101106</v>
      </c>
      <c r="O203" s="302">
        <f t="shared" si="93"/>
        <v>7.5851019946497935</v>
      </c>
    </row>
    <row r="204" spans="1:15" s="236" customFormat="1" x14ac:dyDescent="0.2">
      <c r="A204" s="237" t="str">
        <f>name!E$12</f>
        <v>Elementary occupations</v>
      </c>
      <c r="B204" s="302">
        <v>8.3082877216569546</v>
      </c>
      <c r="C204" s="302">
        <v>33.994038069837508</v>
      </c>
      <c r="D204" s="302">
        <v>0.31732752887255844</v>
      </c>
      <c r="E204" s="302">
        <f t="shared" si="91"/>
        <v>42.619653320367021</v>
      </c>
      <c r="F204" s="303"/>
      <c r="G204" s="302">
        <v>8.4866019461764495</v>
      </c>
      <c r="H204" s="302">
        <v>36.248955709993766</v>
      </c>
      <c r="I204" s="302">
        <v>0.20406899381664628</v>
      </c>
      <c r="J204" s="302">
        <f t="shared" si="94"/>
        <v>44.939626649986863</v>
      </c>
      <c r="K204" s="303"/>
      <c r="L204" s="302">
        <v>10.243096438388815</v>
      </c>
      <c r="M204" s="302">
        <v>34.378453753595501</v>
      </c>
      <c r="N204" s="302">
        <v>0.36975193873116957</v>
      </c>
      <c r="O204" s="302">
        <f t="shared" si="93"/>
        <v>44.991302130715482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35.325454706070502</v>
      </c>
      <c r="C206" s="311">
        <f t="shared" ref="C206:E206" si="95">SUM(C196:C204)</f>
        <v>51.670773772488147</v>
      </c>
      <c r="D206" s="311">
        <f t="shared" si="95"/>
        <v>6.0407715214411883</v>
      </c>
      <c r="E206" s="311">
        <f t="shared" si="95"/>
        <v>93.036999999999836</v>
      </c>
      <c r="F206" s="311"/>
      <c r="G206" s="311">
        <f t="shared" ref="G206:J206" si="96">SUM(G196:G204)</f>
        <v>40.420657763887931</v>
      </c>
      <c r="H206" s="311">
        <f t="shared" si="96"/>
        <v>58.474857596091987</v>
      </c>
      <c r="I206" s="311">
        <f t="shared" si="96"/>
        <v>5.4254846400201346</v>
      </c>
      <c r="J206" s="311">
        <f t="shared" si="96"/>
        <v>104.32100000000005</v>
      </c>
      <c r="K206" s="311"/>
      <c r="L206" s="311">
        <f t="shared" ref="L206:O206" si="97">SUM(L196:L204)</f>
        <v>50.955890011953045</v>
      </c>
      <c r="M206" s="311">
        <f t="shared" si="97"/>
        <v>72.251630276035328</v>
      </c>
      <c r="N206" s="311">
        <f t="shared" si="97"/>
        <v>6.5274797120114938</v>
      </c>
      <c r="O206" s="311">
        <f t="shared" si="97"/>
        <v>129.73499999999987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0.36818466865818483</v>
      </c>
      <c r="C213" s="302">
        <v>5.2801721079019696E-2</v>
      </c>
      <c r="D213" s="302">
        <v>0.20435182452337217</v>
      </c>
      <c r="E213" s="302">
        <f>SUM(B213:D213)</f>
        <v>0.62533821426057667</v>
      </c>
      <c r="F213" s="303"/>
      <c r="G213" s="302">
        <v>0.34646671087938108</v>
      </c>
      <c r="H213" s="302">
        <v>0.11377068522778835</v>
      </c>
      <c r="I213" s="302">
        <v>0.43008215669469324</v>
      </c>
      <c r="J213" s="302">
        <f>SUM(G213:I213)</f>
        <v>0.89031955280186259</v>
      </c>
      <c r="K213" s="303"/>
      <c r="L213" s="302">
        <v>0.28099222058291529</v>
      </c>
      <c r="M213" s="302">
        <v>0.13585478001872506</v>
      </c>
      <c r="N213" s="302">
        <v>0.44450677938256855</v>
      </c>
      <c r="O213" s="302">
        <f>SUM(L213:N213)</f>
        <v>0.86135377998420892</v>
      </c>
    </row>
    <row r="214" spans="1:15" s="236" customFormat="1" x14ac:dyDescent="0.2">
      <c r="A214" s="237" t="str">
        <f>name!E$5</f>
        <v>Professional occupations</v>
      </c>
      <c r="B214" s="302">
        <v>0.68567307004475098</v>
      </c>
      <c r="C214" s="302">
        <v>0.10316274359994908</v>
      </c>
      <c r="D214" s="302">
        <v>0.62335771221890768</v>
      </c>
      <c r="E214" s="302">
        <f t="shared" ref="E214:E221" si="98">SUM(B214:D214)</f>
        <v>1.4121935258636076</v>
      </c>
      <c r="F214" s="303"/>
      <c r="G214" s="302">
        <v>0.76842737545958062</v>
      </c>
      <c r="H214" s="302">
        <v>0.22199663252393889</v>
      </c>
      <c r="I214" s="302">
        <v>1.1401969492608606</v>
      </c>
      <c r="J214" s="302">
        <f t="shared" ref="J214:J216" si="99">SUM(G214:I214)</f>
        <v>2.1306209572443802</v>
      </c>
      <c r="K214" s="303"/>
      <c r="L214" s="302">
        <v>0.95080630078067385</v>
      </c>
      <c r="M214" s="302">
        <v>0.32655218334878944</v>
      </c>
      <c r="N214" s="302">
        <v>1.0165154306211817</v>
      </c>
      <c r="O214" s="302">
        <f t="shared" ref="O214:O221" si="100">SUM(L214:N214)</f>
        <v>2.2938739147506446</v>
      </c>
    </row>
    <row r="215" spans="1:15" s="236" customFormat="1" x14ac:dyDescent="0.2">
      <c r="A215" s="237" t="str">
        <f>name!E$6</f>
        <v>Associate professional occupations</v>
      </c>
      <c r="B215" s="302">
        <v>0.55877592621242955</v>
      </c>
      <c r="C215" s="302">
        <v>0.19728401250335853</v>
      </c>
      <c r="D215" s="302">
        <v>0.94761700308072727</v>
      </c>
      <c r="E215" s="302">
        <f t="shared" si="98"/>
        <v>1.7036769417965152</v>
      </c>
      <c r="F215" s="303"/>
      <c r="G215" s="302">
        <v>0.50597399589991299</v>
      </c>
      <c r="H215" s="302">
        <v>0.35403826305923908</v>
      </c>
      <c r="I215" s="302">
        <v>1.7870029709271098</v>
      </c>
      <c r="J215" s="302">
        <f t="shared" si="99"/>
        <v>2.6470152298862617</v>
      </c>
      <c r="K215" s="303"/>
      <c r="L215" s="302">
        <v>0.46449121913286262</v>
      </c>
      <c r="M215" s="302">
        <v>0.35798988930372083</v>
      </c>
      <c r="N215" s="302">
        <v>1.6781876907360995</v>
      </c>
      <c r="O215" s="302">
        <f t="shared" si="100"/>
        <v>2.5006687991726828</v>
      </c>
    </row>
    <row r="216" spans="1:15" s="236" customFormat="1" x14ac:dyDescent="0.2">
      <c r="A216" s="237" t="str">
        <f>name!E$7</f>
        <v>Administrative and secretarial occupations</v>
      </c>
      <c r="B216" s="302">
        <v>0.37970303624037283</v>
      </c>
      <c r="C216" s="302">
        <v>0.38039588259429957</v>
      </c>
      <c r="D216" s="302">
        <v>3.9727976855175616E-2</v>
      </c>
      <c r="E216" s="302">
        <f t="shared" si="98"/>
        <v>0.79982689568984799</v>
      </c>
      <c r="F216" s="303"/>
      <c r="G216" s="302">
        <v>0.27735194444579298</v>
      </c>
      <c r="H216" s="302">
        <v>0.52524242688749034</v>
      </c>
      <c r="I216" s="302">
        <v>7.6912230886591576E-2</v>
      </c>
      <c r="J216" s="302">
        <f t="shared" si="99"/>
        <v>0.87950660221987487</v>
      </c>
      <c r="K216" s="303"/>
      <c r="L216" s="302">
        <v>0.24855305340854794</v>
      </c>
      <c r="M216" s="302">
        <v>0.51402652753800637</v>
      </c>
      <c r="N216" s="302">
        <v>6.5238069523542178E-2</v>
      </c>
      <c r="O216" s="302">
        <f t="shared" si="100"/>
        <v>0.82781765047009648</v>
      </c>
    </row>
    <row r="217" spans="1:15" s="236" customFormat="1" x14ac:dyDescent="0.2">
      <c r="A217" s="237" t="str">
        <f>name!E$8</f>
        <v>Skilled trades occupations</v>
      </c>
      <c r="B217" s="302">
        <v>0.21854721891915094</v>
      </c>
      <c r="C217" s="302">
        <v>4.0549405737307066E-2</v>
      </c>
      <c r="D217" s="302">
        <v>0.23382683554004513</v>
      </c>
      <c r="E217" s="302">
        <f t="shared" si="98"/>
        <v>0.49292346019650313</v>
      </c>
      <c r="F217" s="303"/>
      <c r="G217" s="302">
        <v>0.15025794646834364</v>
      </c>
      <c r="H217" s="302">
        <v>5.4362043407462084E-2</v>
      </c>
      <c r="I217" s="302">
        <v>0.38587782054684572</v>
      </c>
      <c r="J217" s="302">
        <f>SUM(G217:I217)</f>
        <v>0.59049781042265148</v>
      </c>
      <c r="K217" s="303"/>
      <c r="L217" s="302">
        <v>8.1690359958340369E-2</v>
      </c>
      <c r="M217" s="302">
        <v>6.7627933725143363E-2</v>
      </c>
      <c r="N217" s="302">
        <v>0.42630412750190078</v>
      </c>
      <c r="O217" s="302">
        <f t="shared" si="100"/>
        <v>0.57562242118538454</v>
      </c>
    </row>
    <row r="218" spans="1:15" s="236" customFormat="1" x14ac:dyDescent="0.2">
      <c r="A218" s="237" t="str">
        <f>name!E$9</f>
        <v>Caring, leisure and other service occupations</v>
      </c>
      <c r="B218" s="302">
        <v>0.19155981142748854</v>
      </c>
      <c r="C218" s="302">
        <v>0.1881929350576777</v>
      </c>
      <c r="D218" s="302">
        <v>3.9946448922525808E-2</v>
      </c>
      <c r="E218" s="302">
        <f t="shared" si="98"/>
        <v>0.41969919540769202</v>
      </c>
      <c r="F218" s="303"/>
      <c r="G218" s="302">
        <v>0.12370235270542558</v>
      </c>
      <c r="H218" s="302">
        <v>0.26482584423261746</v>
      </c>
      <c r="I218" s="302">
        <v>9.413617647509552E-2</v>
      </c>
      <c r="J218" s="302">
        <f t="shared" ref="J218:J221" si="101">SUM(G218:I218)</f>
        <v>0.48266437341313856</v>
      </c>
      <c r="K218" s="303"/>
      <c r="L218" s="302">
        <v>0.12989144321760152</v>
      </c>
      <c r="M218" s="302">
        <v>0.25103996342077134</v>
      </c>
      <c r="N218" s="302">
        <v>0.10419070780986119</v>
      </c>
      <c r="O218" s="302">
        <f t="shared" si="100"/>
        <v>0.48512211444823405</v>
      </c>
    </row>
    <row r="219" spans="1:15" s="236" customFormat="1" x14ac:dyDescent="0.2">
      <c r="A219" s="237" t="str">
        <f>name!E$10</f>
        <v>Sales and customer service occupations</v>
      </c>
      <c r="B219" s="302">
        <v>0.21368936723989954</v>
      </c>
      <c r="C219" s="302">
        <v>0.14871059840161291</v>
      </c>
      <c r="D219" s="302">
        <v>4.5844871314042211E-2</v>
      </c>
      <c r="E219" s="302">
        <f t="shared" si="98"/>
        <v>0.40824483695555464</v>
      </c>
      <c r="F219" s="303"/>
      <c r="G219" s="302">
        <v>0.15734982171872541</v>
      </c>
      <c r="H219" s="302">
        <v>0.23624022438639219</v>
      </c>
      <c r="I219" s="302">
        <v>6.7793186479536111E-2</v>
      </c>
      <c r="J219" s="302">
        <f t="shared" si="101"/>
        <v>0.46138323258465375</v>
      </c>
      <c r="K219" s="303"/>
      <c r="L219" s="302">
        <v>0.15668882518979674</v>
      </c>
      <c r="M219" s="302">
        <v>0.29520720273003487</v>
      </c>
      <c r="N219" s="302">
        <v>5.5223143611417912E-2</v>
      </c>
      <c r="O219" s="302">
        <f t="shared" si="100"/>
        <v>0.50711917153124952</v>
      </c>
    </row>
    <row r="220" spans="1:15" s="236" customFormat="1" x14ac:dyDescent="0.2">
      <c r="A220" s="237" t="str">
        <f>name!E$11</f>
        <v>Process, plant and machine operatives</v>
      </c>
      <c r="B220" s="302">
        <v>6.3918071964253392E-2</v>
      </c>
      <c r="C220" s="302">
        <v>2.4245522963614784E-2</v>
      </c>
      <c r="D220" s="302">
        <v>6.4321068307553797E-2</v>
      </c>
      <c r="E220" s="302">
        <f t="shared" si="98"/>
        <v>0.15248466323542198</v>
      </c>
      <c r="F220" s="303"/>
      <c r="G220" s="302">
        <v>3.896860477298246E-2</v>
      </c>
      <c r="H220" s="302">
        <v>4.1203439777284502E-2</v>
      </c>
      <c r="I220" s="302">
        <v>0.15597797351642145</v>
      </c>
      <c r="J220" s="302">
        <f t="shared" si="101"/>
        <v>0.23615001806668842</v>
      </c>
      <c r="K220" s="303"/>
      <c r="L220" s="302">
        <v>2.388904406794664E-2</v>
      </c>
      <c r="M220" s="302">
        <v>3.8679372812575913E-2</v>
      </c>
      <c r="N220" s="302">
        <v>0.21324397498250663</v>
      </c>
      <c r="O220" s="302">
        <f t="shared" si="100"/>
        <v>0.27581239186302919</v>
      </c>
    </row>
    <row r="221" spans="1:15" s="236" customFormat="1" x14ac:dyDescent="0.2">
      <c r="A221" s="237" t="str">
        <f>name!E$12</f>
        <v>Elementary occupations</v>
      </c>
      <c r="B221" s="302">
        <v>0.29207740186779846</v>
      </c>
      <c r="C221" s="302">
        <v>0.35334444506866874</v>
      </c>
      <c r="D221" s="302">
        <v>0.37619041965780459</v>
      </c>
      <c r="E221" s="302">
        <f t="shared" si="98"/>
        <v>1.0216122665942717</v>
      </c>
      <c r="F221" s="303"/>
      <c r="G221" s="302">
        <v>0.14732939799085393</v>
      </c>
      <c r="H221" s="302">
        <v>0.40996849840224237</v>
      </c>
      <c r="I221" s="302">
        <v>0.54654432696740085</v>
      </c>
      <c r="J221" s="302">
        <f t="shared" si="101"/>
        <v>1.1038422233604972</v>
      </c>
      <c r="K221" s="303"/>
      <c r="L221" s="302">
        <v>0.13123449749095562</v>
      </c>
      <c r="M221" s="302">
        <v>0.3354114180235172</v>
      </c>
      <c r="N221" s="302">
        <v>0.61196384107998736</v>
      </c>
      <c r="O221" s="302">
        <f t="shared" si="100"/>
        <v>1.0786097565944601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2.9721285725743289</v>
      </c>
      <c r="C223" s="311">
        <f t="shared" ref="C223:E223" si="102">SUM(C213:C221)</f>
        <v>1.4886872670055078</v>
      </c>
      <c r="D223" s="311">
        <f t="shared" si="102"/>
        <v>2.5751841604201546</v>
      </c>
      <c r="E223" s="311">
        <f t="shared" si="102"/>
        <v>7.0359999999999907</v>
      </c>
      <c r="F223" s="311"/>
      <c r="G223" s="311">
        <f t="shared" ref="G223:J223" si="103">SUM(G213:G221)</f>
        <v>2.5158281503409992</v>
      </c>
      <c r="H223" s="311">
        <f t="shared" si="103"/>
        <v>2.2216480579044551</v>
      </c>
      <c r="I223" s="311">
        <f t="shared" si="103"/>
        <v>4.6845237917545548</v>
      </c>
      <c r="J223" s="311">
        <f t="shared" si="103"/>
        <v>9.4220000000000077</v>
      </c>
      <c r="K223" s="311"/>
      <c r="L223" s="311">
        <f t="shared" ref="L223:O223" si="104">SUM(L213:L221)</f>
        <v>2.4682369638296411</v>
      </c>
      <c r="M223" s="311">
        <f t="shared" si="104"/>
        <v>2.3223892709212839</v>
      </c>
      <c r="N223" s="311">
        <f t="shared" si="104"/>
        <v>4.6153737652490667</v>
      </c>
      <c r="O223" s="311">
        <f t="shared" si="104"/>
        <v>9.4059999999999899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4.4140489253067496</v>
      </c>
      <c r="C230" s="302">
        <v>0.41131318507216008</v>
      </c>
      <c r="D230" s="302">
        <v>0.47409883128410135</v>
      </c>
      <c r="E230" s="302">
        <f>SUM(B230:D230)</f>
        <v>5.2994609416630114</v>
      </c>
      <c r="F230" s="303"/>
      <c r="G230" s="302">
        <v>4.9538578235745083</v>
      </c>
      <c r="H230" s="302">
        <v>0.45605832934895041</v>
      </c>
      <c r="I230" s="302">
        <v>1.0030501018670863</v>
      </c>
      <c r="J230" s="302">
        <f>SUM(G230:I230)</f>
        <v>6.4129662547905451</v>
      </c>
      <c r="K230" s="303"/>
      <c r="L230" s="302">
        <v>4.6058971074168005</v>
      </c>
      <c r="M230" s="302">
        <v>0.5339159971310572</v>
      </c>
      <c r="N230" s="302">
        <v>1.1904567122332972</v>
      </c>
      <c r="O230" s="302">
        <f>SUM(L230:N230)</f>
        <v>6.3302698167811551</v>
      </c>
    </row>
    <row r="231" spans="1:15" s="236" customFormat="1" x14ac:dyDescent="0.2">
      <c r="A231" s="237" t="str">
        <f>name!E$5</f>
        <v>Professional occupations</v>
      </c>
      <c r="B231" s="302">
        <v>13.367921574382635</v>
      </c>
      <c r="C231" s="302">
        <v>0.57647593650998608</v>
      </c>
      <c r="D231" s="302">
        <v>1.7521386744782923</v>
      </c>
      <c r="E231" s="302">
        <f t="shared" ref="E231:E238" si="105">SUM(B231:D231)</f>
        <v>15.696536185370913</v>
      </c>
      <c r="F231" s="303"/>
      <c r="G231" s="302">
        <v>15.637999174227634</v>
      </c>
      <c r="H231" s="302">
        <v>0.46226629092014054</v>
      </c>
      <c r="I231" s="302">
        <v>3.1972589891726959</v>
      </c>
      <c r="J231" s="302">
        <f t="shared" ref="J231:J233" si="106">SUM(G231:I231)</f>
        <v>19.29752445432047</v>
      </c>
      <c r="K231" s="303"/>
      <c r="L231" s="302">
        <v>19.946840302273944</v>
      </c>
      <c r="M231" s="302">
        <v>0.61674593776214759</v>
      </c>
      <c r="N231" s="302">
        <v>3.0851028288508022</v>
      </c>
      <c r="O231" s="302">
        <f t="shared" ref="O231:O238" si="107">SUM(L231:N231)</f>
        <v>23.648689068886895</v>
      </c>
    </row>
    <row r="232" spans="1:15" s="236" customFormat="1" x14ac:dyDescent="0.2">
      <c r="A232" s="237" t="str">
        <f>name!E$6</f>
        <v>Associate professional occupations</v>
      </c>
      <c r="B232" s="302">
        <v>5.6324615290918594</v>
      </c>
      <c r="C232" s="302">
        <v>0.65641449157241205</v>
      </c>
      <c r="D232" s="302">
        <v>0.61649040185236081</v>
      </c>
      <c r="E232" s="302">
        <f t="shared" si="105"/>
        <v>6.9053664225166322</v>
      </c>
      <c r="F232" s="303"/>
      <c r="G232" s="302">
        <v>6.3614121001599724</v>
      </c>
      <c r="H232" s="302">
        <v>0.59157315879178962</v>
      </c>
      <c r="I232" s="302">
        <v>1.0923112125025227</v>
      </c>
      <c r="J232" s="302">
        <f t="shared" si="106"/>
        <v>8.0452964714542858</v>
      </c>
      <c r="K232" s="303"/>
      <c r="L232" s="302">
        <v>6.4001662003753443</v>
      </c>
      <c r="M232" s="302">
        <v>0.58981409803435392</v>
      </c>
      <c r="N232" s="302">
        <v>1.2402485250211792</v>
      </c>
      <c r="O232" s="302">
        <f t="shared" si="107"/>
        <v>8.2302288234308776</v>
      </c>
    </row>
    <row r="233" spans="1:15" s="236" customFormat="1" x14ac:dyDescent="0.2">
      <c r="A233" s="237" t="str">
        <f>name!E$7</f>
        <v>Administrative and secretarial occupations</v>
      </c>
      <c r="B233" s="302">
        <v>2.3507270551572099</v>
      </c>
      <c r="C233" s="302">
        <v>1.5259482912301778</v>
      </c>
      <c r="D233" s="302">
        <v>0.10797456311522188</v>
      </c>
      <c r="E233" s="302">
        <f t="shared" si="105"/>
        <v>3.9846499095026098</v>
      </c>
      <c r="F233" s="303"/>
      <c r="G233" s="302">
        <v>2.4044316445100966</v>
      </c>
      <c r="H233" s="302">
        <v>0.94913111089615576</v>
      </c>
      <c r="I233" s="302">
        <v>0.14893139222242399</v>
      </c>
      <c r="J233" s="302">
        <f t="shared" si="106"/>
        <v>3.5024941476286764</v>
      </c>
      <c r="K233" s="303"/>
      <c r="L233" s="302">
        <v>2.2827021601762763</v>
      </c>
      <c r="M233" s="302">
        <v>0.85786891588758896</v>
      </c>
      <c r="N233" s="302">
        <v>0.1100751305455719</v>
      </c>
      <c r="O233" s="302">
        <f t="shared" si="107"/>
        <v>3.2506462066094368</v>
      </c>
    </row>
    <row r="234" spans="1:15" s="236" customFormat="1" x14ac:dyDescent="0.2">
      <c r="A234" s="237" t="str">
        <f>name!E$8</f>
        <v>Skilled trades occupations</v>
      </c>
      <c r="B234" s="302">
        <v>1.5038569268731536</v>
      </c>
      <c r="C234" s="302">
        <v>6.3466440264256629E-2</v>
      </c>
      <c r="D234" s="302">
        <v>0.52145534785375913</v>
      </c>
      <c r="E234" s="302">
        <f t="shared" si="105"/>
        <v>2.0887787149911694</v>
      </c>
      <c r="F234" s="303"/>
      <c r="G234" s="302">
        <v>1.3282424328942246</v>
      </c>
      <c r="H234" s="302">
        <v>4.8758233045565876E-2</v>
      </c>
      <c r="I234" s="302">
        <v>0.77147641430336567</v>
      </c>
      <c r="J234" s="302">
        <f>SUM(G234:I234)</f>
        <v>2.1484770802431559</v>
      </c>
      <c r="K234" s="303"/>
      <c r="L234" s="302">
        <v>0.9047472810143975</v>
      </c>
      <c r="M234" s="302">
        <v>5.6805618445929712E-2</v>
      </c>
      <c r="N234" s="302">
        <v>1.3777422732641413</v>
      </c>
      <c r="O234" s="302">
        <f t="shared" si="107"/>
        <v>2.3392951727244684</v>
      </c>
    </row>
    <row r="235" spans="1:15" s="236" customFormat="1" x14ac:dyDescent="0.2">
      <c r="A235" s="237" t="str">
        <f>name!E$9</f>
        <v>Caring, leisure and other service occupations</v>
      </c>
      <c r="B235" s="302">
        <v>0.75598673923792759</v>
      </c>
      <c r="C235" s="302">
        <v>0.16320725879999423</v>
      </c>
      <c r="D235" s="302">
        <v>6.4360232737495318E-2</v>
      </c>
      <c r="E235" s="302">
        <f t="shared" si="105"/>
        <v>0.98355423077541715</v>
      </c>
      <c r="F235" s="303"/>
      <c r="G235" s="302">
        <v>0.76445519889944302</v>
      </c>
      <c r="H235" s="302">
        <v>0.109913107189577</v>
      </c>
      <c r="I235" s="302">
        <v>0.10635000012051253</v>
      </c>
      <c r="J235" s="302">
        <f t="shared" ref="J235:J238" si="108">SUM(G235:I235)</f>
        <v>0.9807183062095326</v>
      </c>
      <c r="K235" s="303"/>
      <c r="L235" s="302">
        <v>0.95382045650743352</v>
      </c>
      <c r="M235" s="302">
        <v>0.10846229056906055</v>
      </c>
      <c r="N235" s="302">
        <v>0.16904128135823629</v>
      </c>
      <c r="O235" s="302">
        <f t="shared" si="107"/>
        <v>1.2313240284347304</v>
      </c>
    </row>
    <row r="236" spans="1:15" s="236" customFormat="1" x14ac:dyDescent="0.2">
      <c r="A236" s="237" t="str">
        <f>name!E$10</f>
        <v>Sales and customer service occupations</v>
      </c>
      <c r="B236" s="302">
        <v>1.0695454843642993</v>
      </c>
      <c r="C236" s="302">
        <v>0.56995826123916982</v>
      </c>
      <c r="D236" s="302">
        <v>7.5625372747466529E-2</v>
      </c>
      <c r="E236" s="302">
        <f t="shared" si="105"/>
        <v>1.7151291183509356</v>
      </c>
      <c r="F236" s="303"/>
      <c r="G236" s="302">
        <v>1.1230525919468153</v>
      </c>
      <c r="H236" s="302">
        <v>0.45933179592085732</v>
      </c>
      <c r="I236" s="302">
        <v>9.9624188368853214E-2</v>
      </c>
      <c r="J236" s="302">
        <f t="shared" si="108"/>
        <v>1.6820085762365258</v>
      </c>
      <c r="K236" s="303"/>
      <c r="L236" s="302">
        <v>1.224866808289137</v>
      </c>
      <c r="M236" s="302">
        <v>0.56035625465582406</v>
      </c>
      <c r="N236" s="302">
        <v>0.11220787643300252</v>
      </c>
      <c r="O236" s="302">
        <f t="shared" si="107"/>
        <v>1.8974309393779636</v>
      </c>
    </row>
    <row r="237" spans="1:15" s="236" customFormat="1" x14ac:dyDescent="0.2">
      <c r="A237" s="237" t="str">
        <f>name!E$11</f>
        <v>Process, plant and machine operatives</v>
      </c>
      <c r="B237" s="302">
        <v>0.17614308192241659</v>
      </c>
      <c r="C237" s="302">
        <v>6.0415602665117994E-2</v>
      </c>
      <c r="D237" s="302">
        <v>0.11851537940134596</v>
      </c>
      <c r="E237" s="302">
        <f t="shared" si="105"/>
        <v>0.35507406398888053</v>
      </c>
      <c r="F237" s="303"/>
      <c r="G237" s="302">
        <v>0.13880308036536401</v>
      </c>
      <c r="H237" s="302">
        <v>8.1683009900320527E-2</v>
      </c>
      <c r="I237" s="302">
        <v>0.22538197778814925</v>
      </c>
      <c r="J237" s="302">
        <f t="shared" si="108"/>
        <v>0.44586806805383383</v>
      </c>
      <c r="K237" s="303"/>
      <c r="L237" s="302">
        <v>0.11898318252720279</v>
      </c>
      <c r="M237" s="302">
        <v>7.8241099291258165E-2</v>
      </c>
      <c r="N237" s="302">
        <v>0.30184583540363119</v>
      </c>
      <c r="O237" s="302">
        <f t="shared" si="107"/>
        <v>0.49907011722209216</v>
      </c>
    </row>
    <row r="238" spans="1:15" s="236" customFormat="1" x14ac:dyDescent="0.2">
      <c r="A238" s="237" t="str">
        <f>name!E$12</f>
        <v>Elementary occupations</v>
      </c>
      <c r="B238" s="302">
        <v>0.30456660864351831</v>
      </c>
      <c r="C238" s="302">
        <v>0.13819246350803496</v>
      </c>
      <c r="D238" s="302">
        <v>0.17569134068888706</v>
      </c>
      <c r="E238" s="302">
        <f t="shared" si="105"/>
        <v>0.61845041284044033</v>
      </c>
      <c r="F238" s="303"/>
      <c r="G238" s="302">
        <v>0.21926919363662212</v>
      </c>
      <c r="H238" s="302">
        <v>8.7517662058329879E-2</v>
      </c>
      <c r="I238" s="302">
        <v>0.22585978536792758</v>
      </c>
      <c r="J238" s="302">
        <f t="shared" si="108"/>
        <v>0.53264664106287962</v>
      </c>
      <c r="K238" s="303"/>
      <c r="L238" s="302">
        <v>0.20036907872064336</v>
      </c>
      <c r="M238" s="302">
        <v>0.1026914099248446</v>
      </c>
      <c r="N238" s="302">
        <v>0.32898533788682927</v>
      </c>
      <c r="O238" s="302">
        <f t="shared" si="107"/>
        <v>0.63204582653231722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29.57525792497977</v>
      </c>
      <c r="C240" s="311">
        <f t="shared" ref="C240:E240" si="109">SUM(C230:C238)</f>
        <v>4.1653919308613094</v>
      </c>
      <c r="D240" s="311">
        <f t="shared" si="109"/>
        <v>3.9063501441589303</v>
      </c>
      <c r="E240" s="311">
        <f t="shared" si="109"/>
        <v>37.647000000000013</v>
      </c>
      <c r="F240" s="311"/>
      <c r="G240" s="311">
        <f t="shared" ref="G240:J240" si="110">SUM(G230:G238)</f>
        <v>32.93152324021468</v>
      </c>
      <c r="H240" s="311">
        <f t="shared" si="110"/>
        <v>3.2462326980716867</v>
      </c>
      <c r="I240" s="311">
        <f t="shared" si="110"/>
        <v>6.8702440617135379</v>
      </c>
      <c r="J240" s="311">
        <f t="shared" si="110"/>
        <v>43.047999999999902</v>
      </c>
      <c r="K240" s="311"/>
      <c r="L240" s="311">
        <f t="shared" ref="L240:O240" si="111">SUM(L230:L238)</f>
        <v>36.638392577301175</v>
      </c>
      <c r="M240" s="311">
        <f t="shared" si="111"/>
        <v>3.5049016217020643</v>
      </c>
      <c r="N240" s="311">
        <f t="shared" si="111"/>
        <v>7.9157058009966912</v>
      </c>
      <c r="O240" s="311">
        <f t="shared" si="111"/>
        <v>48.058999999999934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5.6376715867295735</v>
      </c>
      <c r="C247" s="302">
        <v>0.45534676001347635</v>
      </c>
      <c r="D247" s="302">
        <v>0.59829313437399656</v>
      </c>
      <c r="E247" s="302">
        <f>SUM(B247:D247)</f>
        <v>6.6913114811170464</v>
      </c>
      <c r="F247" s="303"/>
      <c r="G247" s="302">
        <v>6.1011246368710985</v>
      </c>
      <c r="H247" s="302">
        <v>0.89169239799103295</v>
      </c>
      <c r="I247" s="302">
        <v>0.62008063912786648</v>
      </c>
      <c r="J247" s="302">
        <f>SUM(G247:I247)</f>
        <v>7.6128976739899983</v>
      </c>
      <c r="K247" s="303"/>
      <c r="L247" s="302">
        <v>5.1046165033513473</v>
      </c>
      <c r="M247" s="302">
        <v>1.1338704521275889</v>
      </c>
      <c r="N247" s="302">
        <v>0.64207232655373692</v>
      </c>
      <c r="O247" s="302">
        <f>SUM(L247:N247)</f>
        <v>6.8805592820326726</v>
      </c>
    </row>
    <row r="248" spans="1:15" s="236" customFormat="1" x14ac:dyDescent="0.2">
      <c r="A248" s="237" t="str">
        <f>name!E$5</f>
        <v>Professional occupations</v>
      </c>
      <c r="B248" s="302">
        <v>7.0087235874077338</v>
      </c>
      <c r="C248" s="302">
        <v>0.34567550683057463</v>
      </c>
      <c r="D248" s="302">
        <v>1.5241871430592524</v>
      </c>
      <c r="E248" s="302">
        <f t="shared" ref="E248:E255" si="112">SUM(B248:D248)</f>
        <v>8.8785862372975615</v>
      </c>
      <c r="F248" s="303"/>
      <c r="G248" s="302">
        <v>8.9836739846380631</v>
      </c>
      <c r="H248" s="302">
        <v>0.62739250092554422</v>
      </c>
      <c r="I248" s="302">
        <v>1.1396807356777159</v>
      </c>
      <c r="J248" s="302">
        <f t="shared" ref="J248:J250" si="113">SUM(G248:I248)</f>
        <v>10.750747221241324</v>
      </c>
      <c r="K248" s="303"/>
      <c r="L248" s="302">
        <v>10.652076964616281</v>
      </c>
      <c r="M248" s="302">
        <v>0.70024502120126864</v>
      </c>
      <c r="N248" s="302">
        <v>1.017380074131468</v>
      </c>
      <c r="O248" s="302">
        <f t="shared" ref="O248:O255" si="114">SUM(L248:N248)</f>
        <v>12.369702059949018</v>
      </c>
    </row>
    <row r="249" spans="1:15" s="236" customFormat="1" x14ac:dyDescent="0.2">
      <c r="A249" s="237" t="str">
        <f>name!E$6</f>
        <v>Associate professional occupations</v>
      </c>
      <c r="B249" s="302">
        <v>8.5272092444265013</v>
      </c>
      <c r="C249" s="302">
        <v>0.87351203466833016</v>
      </c>
      <c r="D249" s="302">
        <v>1.8246635391114399</v>
      </c>
      <c r="E249" s="302">
        <f t="shared" si="112"/>
        <v>11.225384818206271</v>
      </c>
      <c r="F249" s="303"/>
      <c r="G249" s="302">
        <v>9.4436453219623253</v>
      </c>
      <c r="H249" s="302">
        <v>1.2597518179059044</v>
      </c>
      <c r="I249" s="302">
        <v>1.4964160701502784</v>
      </c>
      <c r="J249" s="302">
        <f t="shared" si="113"/>
        <v>12.199813210018508</v>
      </c>
      <c r="K249" s="303"/>
      <c r="L249" s="302">
        <v>8.5513193127678342</v>
      </c>
      <c r="M249" s="302">
        <v>1.2936283382984834</v>
      </c>
      <c r="N249" s="302">
        <v>1.6570050935407914</v>
      </c>
      <c r="O249" s="302">
        <f t="shared" si="114"/>
        <v>11.501952744607108</v>
      </c>
    </row>
    <row r="250" spans="1:15" s="236" customFormat="1" x14ac:dyDescent="0.2">
      <c r="A250" s="237" t="str">
        <f>name!E$7</f>
        <v>Administrative and secretarial occupations</v>
      </c>
      <c r="B250" s="302">
        <v>10.934476259414538</v>
      </c>
      <c r="C250" s="302">
        <v>3.9318627536585744</v>
      </c>
      <c r="D250" s="302">
        <v>0.6896820091672321</v>
      </c>
      <c r="E250" s="302">
        <f t="shared" si="112"/>
        <v>15.556021022240344</v>
      </c>
      <c r="F250" s="303"/>
      <c r="G250" s="302">
        <v>10.441555782481373</v>
      </c>
      <c r="H250" s="302">
        <v>4.8426809631223202</v>
      </c>
      <c r="I250" s="302">
        <v>0.31609841675699929</v>
      </c>
      <c r="J250" s="302">
        <f t="shared" si="113"/>
        <v>15.600335162360691</v>
      </c>
      <c r="K250" s="303"/>
      <c r="L250" s="302">
        <v>9.2170785217761679</v>
      </c>
      <c r="M250" s="302">
        <v>4.0359785681845226</v>
      </c>
      <c r="N250" s="302">
        <v>0.32194309582838249</v>
      </c>
      <c r="O250" s="302">
        <f t="shared" si="114"/>
        <v>13.575000185789074</v>
      </c>
    </row>
    <row r="251" spans="1:15" s="236" customFormat="1" x14ac:dyDescent="0.2">
      <c r="A251" s="237" t="str">
        <f>name!E$8</f>
        <v>Skilled trades occupations</v>
      </c>
      <c r="B251" s="302">
        <v>0.32142275404851739</v>
      </c>
      <c r="C251" s="302">
        <v>7.475305169786417E-2</v>
      </c>
      <c r="D251" s="302">
        <v>0.2127539084956914</v>
      </c>
      <c r="E251" s="302">
        <f t="shared" si="112"/>
        <v>0.60892971424207298</v>
      </c>
      <c r="F251" s="303"/>
      <c r="G251" s="302">
        <v>0.25710033287618583</v>
      </c>
      <c r="H251" s="302">
        <v>7.7854617764053238E-2</v>
      </c>
      <c r="I251" s="302">
        <v>0.16153864597068679</v>
      </c>
      <c r="J251" s="302">
        <f>SUM(G251:I251)</f>
        <v>0.49649359661092585</v>
      </c>
      <c r="K251" s="303"/>
      <c r="L251" s="302">
        <v>0.21260001753078928</v>
      </c>
      <c r="M251" s="302">
        <v>6.8696190086330419E-2</v>
      </c>
      <c r="N251" s="302">
        <v>0.15362954032781892</v>
      </c>
      <c r="O251" s="302">
        <f t="shared" si="114"/>
        <v>0.43492574794493866</v>
      </c>
    </row>
    <row r="252" spans="1:15" s="236" customFormat="1" x14ac:dyDescent="0.2">
      <c r="A252" s="237" t="str">
        <f>name!E$9</f>
        <v>Caring, leisure and other service occupations</v>
      </c>
      <c r="B252" s="302">
        <v>0.25652601519164198</v>
      </c>
      <c r="C252" s="302">
        <v>3.0473168490422354E-2</v>
      </c>
      <c r="D252" s="302">
        <v>0.18686084355509941</v>
      </c>
      <c r="E252" s="302">
        <f t="shared" si="112"/>
        <v>0.47386002723716375</v>
      </c>
      <c r="F252" s="303"/>
      <c r="G252" s="302">
        <v>0.2986251373668074</v>
      </c>
      <c r="H252" s="302">
        <v>3.6451120081644695E-2</v>
      </c>
      <c r="I252" s="302">
        <v>8.5549100080398524E-2</v>
      </c>
      <c r="J252" s="302">
        <f t="shared" ref="J252:J255" si="115">SUM(G252:I252)</f>
        <v>0.42062535752885061</v>
      </c>
      <c r="K252" s="303"/>
      <c r="L252" s="302">
        <v>0.31843151483712179</v>
      </c>
      <c r="M252" s="302">
        <v>2.8255647131817746E-2</v>
      </c>
      <c r="N252" s="302">
        <v>0.13930929140369688</v>
      </c>
      <c r="O252" s="302">
        <f t="shared" si="114"/>
        <v>0.48599645337263642</v>
      </c>
    </row>
    <row r="253" spans="1:15" s="236" customFormat="1" x14ac:dyDescent="0.2">
      <c r="A253" s="237" t="str">
        <f>name!E$10</f>
        <v>Sales and customer service occupations</v>
      </c>
      <c r="B253" s="302">
        <v>2.6565911405943132</v>
      </c>
      <c r="C253" s="302">
        <v>1.0414485448330866</v>
      </c>
      <c r="D253" s="302">
        <v>0.90394306477955255</v>
      </c>
      <c r="E253" s="302">
        <f t="shared" si="112"/>
        <v>4.6019827502069521</v>
      </c>
      <c r="F253" s="303"/>
      <c r="G253" s="302">
        <v>2.5845188994604724</v>
      </c>
      <c r="H253" s="302">
        <v>1.4769108470446526</v>
      </c>
      <c r="I253" s="302">
        <v>0.28222299507366017</v>
      </c>
      <c r="J253" s="302">
        <f t="shared" si="115"/>
        <v>4.3436527415787847</v>
      </c>
      <c r="K253" s="303"/>
      <c r="L253" s="302">
        <v>2.4555157884253771</v>
      </c>
      <c r="M253" s="302">
        <v>1.561359717970263</v>
      </c>
      <c r="N253" s="302">
        <v>0.25390442890463472</v>
      </c>
      <c r="O253" s="302">
        <f t="shared" si="114"/>
        <v>4.2707799353002747</v>
      </c>
    </row>
    <row r="254" spans="1:15" s="236" customFormat="1" x14ac:dyDescent="0.2">
      <c r="A254" s="237" t="str">
        <f>name!E$11</f>
        <v>Process, plant and machine operatives</v>
      </c>
      <c r="B254" s="302">
        <v>0.17127839889471921</v>
      </c>
      <c r="C254" s="302">
        <v>2.2838503098637011E-2</v>
      </c>
      <c r="D254" s="302">
        <v>0.1492706207994218</v>
      </c>
      <c r="E254" s="302">
        <f t="shared" si="112"/>
        <v>0.34338752279277807</v>
      </c>
      <c r="F254" s="303"/>
      <c r="G254" s="302">
        <v>0.1289586975484259</v>
      </c>
      <c r="H254" s="302">
        <v>2.9278303724271048E-2</v>
      </c>
      <c r="I254" s="302">
        <v>0.22587460220339178</v>
      </c>
      <c r="J254" s="302">
        <f t="shared" si="115"/>
        <v>0.38411160347608875</v>
      </c>
      <c r="K254" s="303"/>
      <c r="L254" s="302">
        <v>0.11142366683740869</v>
      </c>
      <c r="M254" s="302">
        <v>4.1288714987718855E-2</v>
      </c>
      <c r="N254" s="302">
        <v>0.30503354198282617</v>
      </c>
      <c r="O254" s="302">
        <f t="shared" si="114"/>
        <v>0.4577459238079537</v>
      </c>
    </row>
    <row r="255" spans="1:15" s="236" customFormat="1" x14ac:dyDescent="0.2">
      <c r="A255" s="237" t="str">
        <f>name!E$12</f>
        <v>Elementary occupations</v>
      </c>
      <c r="B255" s="302">
        <v>0.42613388477257597</v>
      </c>
      <c r="C255" s="302">
        <v>0.10359022272405777</v>
      </c>
      <c r="D255" s="302">
        <v>0.31881231916331937</v>
      </c>
      <c r="E255" s="302">
        <f t="shared" si="112"/>
        <v>0.8485364266599531</v>
      </c>
      <c r="F255" s="303"/>
      <c r="G255" s="302">
        <v>0.32813368885363703</v>
      </c>
      <c r="H255" s="302">
        <v>0.1137131642641831</v>
      </c>
      <c r="I255" s="302">
        <v>0.12047658007698106</v>
      </c>
      <c r="J255" s="302">
        <f t="shared" si="115"/>
        <v>0.56232343319480116</v>
      </c>
      <c r="K255" s="303"/>
      <c r="L255" s="302">
        <v>0.27573384079051177</v>
      </c>
      <c r="M255" s="302">
        <v>9.8908387738042197E-2</v>
      </c>
      <c r="N255" s="302">
        <v>0.14969543866777912</v>
      </c>
      <c r="O255" s="302">
        <f t="shared" si="114"/>
        <v>0.52433766719633312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35.94003287148012</v>
      </c>
      <c r="C257" s="311">
        <f t="shared" ref="C257:E257" si="116">SUM(C247:C255)</f>
        <v>6.8795005460150227</v>
      </c>
      <c r="D257" s="311">
        <f t="shared" si="116"/>
        <v>6.4084665825050058</v>
      </c>
      <c r="E257" s="311">
        <f t="shared" si="116"/>
        <v>49.228000000000151</v>
      </c>
      <c r="F257" s="311"/>
      <c r="G257" s="311">
        <f t="shared" ref="G257:J257" si="117">SUM(G247:G255)</f>
        <v>38.567336482058387</v>
      </c>
      <c r="H257" s="311">
        <f t="shared" si="117"/>
        <v>9.3557257328236059</v>
      </c>
      <c r="I257" s="311">
        <f t="shared" si="117"/>
        <v>4.4479377851179791</v>
      </c>
      <c r="J257" s="311">
        <f t="shared" si="117"/>
        <v>52.370999999999967</v>
      </c>
      <c r="K257" s="311"/>
      <c r="L257" s="311">
        <f t="shared" ref="L257:O257" si="118">SUM(L247:L255)</f>
        <v>36.898796130932851</v>
      </c>
      <c r="M257" s="311">
        <f t="shared" si="118"/>
        <v>8.9622310377260366</v>
      </c>
      <c r="N257" s="311">
        <f t="shared" si="118"/>
        <v>4.6399728313411348</v>
      </c>
      <c r="O257" s="311">
        <f t="shared" si="118"/>
        <v>50.501000000000012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2.6789802069413891</v>
      </c>
      <c r="C264" s="302">
        <v>0.47573325846452724</v>
      </c>
      <c r="D264" s="302">
        <v>0.42424354103892575</v>
      </c>
      <c r="E264" s="302">
        <f>SUM(B264:D264)</f>
        <v>3.5789570064448419</v>
      </c>
      <c r="F264" s="303"/>
      <c r="G264" s="302">
        <v>3.3033125509656318</v>
      </c>
      <c r="H264" s="302">
        <v>1.2079360322502557</v>
      </c>
      <c r="I264" s="302">
        <v>0.53502291092012511</v>
      </c>
      <c r="J264" s="302">
        <f>SUM(G264:I264)</f>
        <v>5.0462714941360121</v>
      </c>
      <c r="K264" s="303"/>
      <c r="L264" s="302">
        <v>3.6816642665872696</v>
      </c>
      <c r="M264" s="302">
        <v>1.2184725890831036</v>
      </c>
      <c r="N264" s="302">
        <v>0.61885640204285208</v>
      </c>
      <c r="O264" s="302">
        <f>SUM(L264:N264)</f>
        <v>5.5189932577132259</v>
      </c>
    </row>
    <row r="265" spans="1:15" s="236" customFormat="1" x14ac:dyDescent="0.2">
      <c r="A265" s="237" t="str">
        <f>name!E$5</f>
        <v>Professional occupations</v>
      </c>
      <c r="B265" s="302">
        <v>2.879051866162857</v>
      </c>
      <c r="C265" s="302">
        <v>0.52968194353729414</v>
      </c>
      <c r="D265" s="302">
        <v>0.30711220947498979</v>
      </c>
      <c r="E265" s="302">
        <f t="shared" ref="E265:E272" si="119">SUM(B265:D265)</f>
        <v>3.715846019175141</v>
      </c>
      <c r="F265" s="303"/>
      <c r="G265" s="302">
        <v>3.9493982013521007</v>
      </c>
      <c r="H265" s="302">
        <v>1.0881827823110406</v>
      </c>
      <c r="I265" s="302">
        <v>0.31427205802113922</v>
      </c>
      <c r="J265" s="302">
        <f t="shared" ref="J265:J267" si="120">SUM(G265:I265)</f>
        <v>5.3518530416842802</v>
      </c>
      <c r="K265" s="303"/>
      <c r="L265" s="302">
        <v>5.0588136662286356</v>
      </c>
      <c r="M265" s="302">
        <v>1.3578990047504593</v>
      </c>
      <c r="N265" s="302">
        <v>0.26930080477357321</v>
      </c>
      <c r="O265" s="302">
        <f t="shared" ref="O265:O272" si="121">SUM(L265:N265)</f>
        <v>6.6860134757526684</v>
      </c>
    </row>
    <row r="266" spans="1:15" s="236" customFormat="1" x14ac:dyDescent="0.2">
      <c r="A266" s="237" t="str">
        <f>name!E$6</f>
        <v>Associate professional occupations</v>
      </c>
      <c r="B266" s="302">
        <v>2.9200556394032193</v>
      </c>
      <c r="C266" s="302">
        <v>0.6918688552990151</v>
      </c>
      <c r="D266" s="302">
        <v>0.30540026033407891</v>
      </c>
      <c r="E266" s="302">
        <f t="shared" si="119"/>
        <v>3.9173247550363133</v>
      </c>
      <c r="F266" s="303"/>
      <c r="G266" s="302">
        <v>3.6279362283559009</v>
      </c>
      <c r="H266" s="302">
        <v>1.3473811470218653</v>
      </c>
      <c r="I266" s="302">
        <v>0.30913932594361637</v>
      </c>
      <c r="J266" s="302">
        <f t="shared" si="120"/>
        <v>5.2844567013213828</v>
      </c>
      <c r="K266" s="303"/>
      <c r="L266" s="302">
        <v>4.706259035124547</v>
      </c>
      <c r="M266" s="302">
        <v>1.5346443950688595</v>
      </c>
      <c r="N266" s="302">
        <v>0.41677934677686723</v>
      </c>
      <c r="O266" s="302">
        <f t="shared" si="121"/>
        <v>6.6576827769702742</v>
      </c>
    </row>
    <row r="267" spans="1:15" s="236" customFormat="1" x14ac:dyDescent="0.2">
      <c r="A267" s="237" t="str">
        <f>name!E$7</f>
        <v>Administrative and secretarial occupations</v>
      </c>
      <c r="B267" s="302">
        <v>3.3242276311695078</v>
      </c>
      <c r="C267" s="302">
        <v>2.8118195334486655</v>
      </c>
      <c r="D267" s="302">
        <v>5.291448675710924E-2</v>
      </c>
      <c r="E267" s="302">
        <f t="shared" si="119"/>
        <v>6.1889616513752825</v>
      </c>
      <c r="F267" s="303"/>
      <c r="G267" s="302">
        <v>3.2232064591830829</v>
      </c>
      <c r="H267" s="302">
        <v>3.1246594752291532</v>
      </c>
      <c r="I267" s="302">
        <v>5.124228380046876E-2</v>
      </c>
      <c r="J267" s="302">
        <f t="shared" si="120"/>
        <v>6.3991082182127048</v>
      </c>
      <c r="K267" s="303"/>
      <c r="L267" s="302">
        <v>3.2334789016090921</v>
      </c>
      <c r="M267" s="302">
        <v>2.6522128606148336</v>
      </c>
      <c r="N267" s="302">
        <v>7.8609743290652373E-2</v>
      </c>
      <c r="O267" s="302">
        <f t="shared" si="121"/>
        <v>5.9643015055145785</v>
      </c>
    </row>
    <row r="268" spans="1:15" s="236" customFormat="1" x14ac:dyDescent="0.2">
      <c r="A268" s="237" t="str">
        <f>name!E$8</f>
        <v>Skilled trades occupations</v>
      </c>
      <c r="B268" s="302">
        <v>0.5378754365208035</v>
      </c>
      <c r="C268" s="302">
        <v>0.15074961231718526</v>
      </c>
      <c r="D268" s="302">
        <v>0.92081372197629707</v>
      </c>
      <c r="E268" s="302">
        <f t="shared" si="119"/>
        <v>1.6094387708142859</v>
      </c>
      <c r="F268" s="303"/>
      <c r="G268" s="302">
        <v>0.54249914701670643</v>
      </c>
      <c r="H268" s="302">
        <v>0.24401323147497755</v>
      </c>
      <c r="I268" s="302">
        <v>0.66479324392381389</v>
      </c>
      <c r="J268" s="302">
        <f>SUM(G268:I268)</f>
        <v>1.4513056224154979</v>
      </c>
      <c r="K268" s="303"/>
      <c r="L268" s="302">
        <v>0.62596542428661817</v>
      </c>
      <c r="M268" s="302">
        <v>0.36628939184029241</v>
      </c>
      <c r="N268" s="302">
        <v>0.76886339148403726</v>
      </c>
      <c r="O268" s="302">
        <f t="shared" si="121"/>
        <v>1.7611182076109477</v>
      </c>
    </row>
    <row r="269" spans="1:15" s="236" customFormat="1" x14ac:dyDescent="0.2">
      <c r="A269" s="237" t="str">
        <f>name!E$9</f>
        <v>Caring, leisure and other service occupations</v>
      </c>
      <c r="B269" s="302">
        <v>0.57398411121601711</v>
      </c>
      <c r="C269" s="302">
        <v>0.27644797521061137</v>
      </c>
      <c r="D269" s="302">
        <v>0.16017539331186134</v>
      </c>
      <c r="E269" s="302">
        <f t="shared" si="119"/>
        <v>1.0106074797384899</v>
      </c>
      <c r="F269" s="303"/>
      <c r="G269" s="302">
        <v>0.56176750039847756</v>
      </c>
      <c r="H269" s="302">
        <v>0.37799707353504214</v>
      </c>
      <c r="I269" s="302">
        <v>0.14610786873239931</v>
      </c>
      <c r="J269" s="302">
        <f t="shared" ref="J269:J272" si="122">SUM(G269:I269)</f>
        <v>1.085872442665919</v>
      </c>
      <c r="K269" s="303"/>
      <c r="L269" s="302">
        <v>0.69236422256647334</v>
      </c>
      <c r="M269" s="302">
        <v>0.34507355137619289</v>
      </c>
      <c r="N269" s="302">
        <v>0.30260384783683486</v>
      </c>
      <c r="O269" s="302">
        <f t="shared" si="121"/>
        <v>1.340041621779501</v>
      </c>
    </row>
    <row r="270" spans="1:15" s="236" customFormat="1" x14ac:dyDescent="0.2">
      <c r="A270" s="237" t="str">
        <f>name!E$10</f>
        <v>Sales and customer service occupations</v>
      </c>
      <c r="B270" s="302">
        <v>2.4982629495071995</v>
      </c>
      <c r="C270" s="302">
        <v>1.2371519947486453</v>
      </c>
      <c r="D270" s="302">
        <v>0.16670811642257513</v>
      </c>
      <c r="E270" s="302">
        <f t="shared" si="119"/>
        <v>3.9021230606784196</v>
      </c>
      <c r="F270" s="303"/>
      <c r="G270" s="302">
        <v>2.3157285478505547</v>
      </c>
      <c r="H270" s="302">
        <v>1.6584970964653079</v>
      </c>
      <c r="I270" s="302">
        <v>0.14779493337449845</v>
      </c>
      <c r="J270" s="302">
        <f t="shared" si="122"/>
        <v>4.1220205776903613</v>
      </c>
      <c r="K270" s="303"/>
      <c r="L270" s="302">
        <v>2.5451265161730645</v>
      </c>
      <c r="M270" s="302">
        <v>1.8663549540883093</v>
      </c>
      <c r="N270" s="302">
        <v>0.14146022428298005</v>
      </c>
      <c r="O270" s="302">
        <f t="shared" si="121"/>
        <v>4.5529416945443542</v>
      </c>
    </row>
    <row r="271" spans="1:15" s="236" customFormat="1" x14ac:dyDescent="0.2">
      <c r="A271" s="237" t="str">
        <f>name!E$11</f>
        <v>Process, plant and machine operatives</v>
      </c>
      <c r="B271" s="302">
        <v>0.26301468019755292</v>
      </c>
      <c r="C271" s="302">
        <v>3.5388249130721049E-2</v>
      </c>
      <c r="D271" s="302">
        <v>5.0510518898805215E-2</v>
      </c>
      <c r="E271" s="302">
        <f t="shared" si="119"/>
        <v>0.34891344822707915</v>
      </c>
      <c r="F271" s="303"/>
      <c r="G271" s="302">
        <v>0.25383620099540533</v>
      </c>
      <c r="H271" s="302">
        <v>7.828680669714054E-2</v>
      </c>
      <c r="I271" s="302">
        <v>6.4825711616421436E-2</v>
      </c>
      <c r="J271" s="302">
        <f t="shared" si="122"/>
        <v>0.3969487193089673</v>
      </c>
      <c r="K271" s="303"/>
      <c r="L271" s="302">
        <v>0.19262142615927091</v>
      </c>
      <c r="M271" s="302">
        <v>7.9747481054512293E-2</v>
      </c>
      <c r="N271" s="302">
        <v>0.10731257795382923</v>
      </c>
      <c r="O271" s="302">
        <f t="shared" si="121"/>
        <v>0.37968148516761246</v>
      </c>
    </row>
    <row r="272" spans="1:15" s="236" customFormat="1" x14ac:dyDescent="0.2">
      <c r="A272" s="237" t="str">
        <f>name!E$12</f>
        <v>Elementary occupations</v>
      </c>
      <c r="B272" s="302">
        <v>0.41668559846594916</v>
      </c>
      <c r="C272" s="302">
        <v>0.37642756795844917</v>
      </c>
      <c r="D272" s="302">
        <v>1.1777146420857669</v>
      </c>
      <c r="E272" s="302">
        <f t="shared" si="119"/>
        <v>1.9708278085101654</v>
      </c>
      <c r="F272" s="303"/>
      <c r="G272" s="302">
        <v>0.39851642290693867</v>
      </c>
      <c r="H272" s="302">
        <v>0.3871660166905796</v>
      </c>
      <c r="I272" s="302">
        <v>1.1254807429673597</v>
      </c>
      <c r="J272" s="302">
        <f t="shared" si="122"/>
        <v>1.911163182564878</v>
      </c>
      <c r="K272" s="303"/>
      <c r="L272" s="302">
        <v>0.39754872134038577</v>
      </c>
      <c r="M272" s="302">
        <v>0.31569204687075947</v>
      </c>
      <c r="N272" s="302">
        <v>1.391985206735721</v>
      </c>
      <c r="O272" s="302">
        <f t="shared" si="121"/>
        <v>2.1052259749468663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16.092138119584497</v>
      </c>
      <c r="C274" s="311">
        <f t="shared" ref="C274:E274" si="123">SUM(C264:C272)</f>
        <v>6.5852689901151136</v>
      </c>
      <c r="D274" s="311">
        <f t="shared" si="123"/>
        <v>3.5655928903004099</v>
      </c>
      <c r="E274" s="311">
        <f t="shared" si="123"/>
        <v>26.24300000000002</v>
      </c>
      <c r="F274" s="311"/>
      <c r="G274" s="311">
        <f t="shared" ref="G274:J274" si="124">SUM(G264:G272)</f>
        <v>18.176201259024801</v>
      </c>
      <c r="H274" s="311">
        <f t="shared" si="124"/>
        <v>9.5141196616753643</v>
      </c>
      <c r="I274" s="311">
        <f t="shared" si="124"/>
        <v>3.3586790792998418</v>
      </c>
      <c r="J274" s="311">
        <f t="shared" si="124"/>
        <v>31.048999999999999</v>
      </c>
      <c r="K274" s="311"/>
      <c r="L274" s="311">
        <f t="shared" ref="L274:O274" si="125">SUM(L264:L272)</f>
        <v>21.133842180075359</v>
      </c>
      <c r="M274" s="311">
        <f t="shared" si="125"/>
        <v>9.7363862747473249</v>
      </c>
      <c r="N274" s="311">
        <f t="shared" si="125"/>
        <v>4.0957715451773478</v>
      </c>
      <c r="O274" s="311">
        <f t="shared" si="125"/>
        <v>34.96600000000003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10.499212327807225</v>
      </c>
      <c r="C281" s="302">
        <v>2.0005845393218138</v>
      </c>
      <c r="D281" s="302">
        <v>2.1882750392436665</v>
      </c>
      <c r="E281" s="302">
        <f>SUM(B281:D281)</f>
        <v>14.688071906372706</v>
      </c>
      <c r="F281" s="303"/>
      <c r="G281" s="302">
        <v>10.131061249575144</v>
      </c>
      <c r="H281" s="302">
        <v>2.7143919715307829</v>
      </c>
      <c r="I281" s="302">
        <v>3.3733672307134359</v>
      </c>
      <c r="J281" s="302">
        <f>SUM(G281:I281)</f>
        <v>16.218820451819361</v>
      </c>
      <c r="K281" s="303"/>
      <c r="L281" s="302">
        <v>9.2445804206754136</v>
      </c>
      <c r="M281" s="302">
        <v>3.6128209796333262</v>
      </c>
      <c r="N281" s="302">
        <v>4.0421136865677569</v>
      </c>
      <c r="O281" s="302">
        <f>SUM(L281:N281)</f>
        <v>16.899515086876498</v>
      </c>
    </row>
    <row r="282" spans="1:15" s="236" customFormat="1" x14ac:dyDescent="0.2">
      <c r="A282" s="237" t="str">
        <f>name!E$5</f>
        <v>Professional occupations</v>
      </c>
      <c r="B282" s="302">
        <v>28.611193800015364</v>
      </c>
      <c r="C282" s="302">
        <v>3.5723793720402508</v>
      </c>
      <c r="D282" s="302">
        <v>10.138042668431389</v>
      </c>
      <c r="E282" s="302">
        <f t="shared" ref="E282:E289" si="126">SUM(B282:D282)</f>
        <v>42.321615840487006</v>
      </c>
      <c r="F282" s="303"/>
      <c r="G282" s="302">
        <v>32.434779318994252</v>
      </c>
      <c r="H282" s="302">
        <v>4.7989490745466483</v>
      </c>
      <c r="I282" s="302">
        <v>14.371225393627881</v>
      </c>
      <c r="J282" s="302">
        <f t="shared" ref="J282:J284" si="127">SUM(G282:I282)</f>
        <v>51.604953787168782</v>
      </c>
      <c r="K282" s="303"/>
      <c r="L282" s="302">
        <v>39.512912066884176</v>
      </c>
      <c r="M282" s="302">
        <v>6.1069935192407065</v>
      </c>
      <c r="N282" s="302">
        <v>14.115178104570029</v>
      </c>
      <c r="O282" s="302">
        <f t="shared" ref="O282:O289" si="128">SUM(L282:N282)</f>
        <v>59.735083690694914</v>
      </c>
    </row>
    <row r="283" spans="1:15" s="236" customFormat="1" x14ac:dyDescent="0.2">
      <c r="A283" s="237" t="str">
        <f>name!E$6</f>
        <v>Associate professional occupations</v>
      </c>
      <c r="B283" s="302">
        <v>16.296052429429093</v>
      </c>
      <c r="C283" s="302">
        <v>3.4654851592942402</v>
      </c>
      <c r="D283" s="302">
        <v>4.7131783752928031</v>
      </c>
      <c r="E283" s="302">
        <f t="shared" si="126"/>
        <v>24.474715964016134</v>
      </c>
      <c r="F283" s="303"/>
      <c r="G283" s="302">
        <v>16.237437543448436</v>
      </c>
      <c r="H283" s="302">
        <v>3.8868389800611531</v>
      </c>
      <c r="I283" s="302">
        <v>5.4830286961509103</v>
      </c>
      <c r="J283" s="302">
        <f t="shared" si="127"/>
        <v>25.6073052196605</v>
      </c>
      <c r="K283" s="303"/>
      <c r="L283" s="302">
        <v>16.895753864429309</v>
      </c>
      <c r="M283" s="302">
        <v>4.618390366753383</v>
      </c>
      <c r="N283" s="302">
        <v>6.519901403333261</v>
      </c>
      <c r="O283" s="302">
        <f t="shared" si="128"/>
        <v>28.034045634515952</v>
      </c>
    </row>
    <row r="284" spans="1:15" s="236" customFormat="1" x14ac:dyDescent="0.2">
      <c r="A284" s="237" t="str">
        <f>name!E$7</f>
        <v>Administrative and secretarial occupations</v>
      </c>
      <c r="B284" s="302">
        <v>16.633643572726601</v>
      </c>
      <c r="C284" s="302">
        <v>13.178536615390898</v>
      </c>
      <c r="D284" s="302">
        <v>3.1300864332684029</v>
      </c>
      <c r="E284" s="302">
        <f t="shared" si="126"/>
        <v>32.942266621385905</v>
      </c>
      <c r="F284" s="303"/>
      <c r="G284" s="302">
        <v>13.610144893225167</v>
      </c>
      <c r="H284" s="302">
        <v>11.943440327917257</v>
      </c>
      <c r="I284" s="302">
        <v>2.2298352212712627</v>
      </c>
      <c r="J284" s="302">
        <f t="shared" si="127"/>
        <v>27.783420442413686</v>
      </c>
      <c r="K284" s="303"/>
      <c r="L284" s="302">
        <v>12.968169109689857</v>
      </c>
      <c r="M284" s="302">
        <v>11.906500646375971</v>
      </c>
      <c r="N284" s="302">
        <v>2.4749498375217303</v>
      </c>
      <c r="O284" s="302">
        <f t="shared" si="128"/>
        <v>27.349619593587558</v>
      </c>
    </row>
    <row r="285" spans="1:15" s="236" customFormat="1" x14ac:dyDescent="0.2">
      <c r="A285" s="237" t="str">
        <f>name!E$8</f>
        <v>Skilled trades occupations</v>
      </c>
      <c r="B285" s="302">
        <v>1.8891558585847414</v>
      </c>
      <c r="C285" s="302">
        <v>0.53164874654845817</v>
      </c>
      <c r="D285" s="302">
        <v>0.63793725623989628</v>
      </c>
      <c r="E285" s="302">
        <f t="shared" si="126"/>
        <v>3.0587418613730959</v>
      </c>
      <c r="F285" s="303"/>
      <c r="G285" s="302">
        <v>1.3415785258662782</v>
      </c>
      <c r="H285" s="302">
        <v>0.29940602402590227</v>
      </c>
      <c r="I285" s="302">
        <v>0.74136808707467561</v>
      </c>
      <c r="J285" s="302">
        <f>SUM(G285:I285)</f>
        <v>2.3823526369668562</v>
      </c>
      <c r="K285" s="303"/>
      <c r="L285" s="302">
        <v>1.0054992224566723</v>
      </c>
      <c r="M285" s="302">
        <v>0.37557876746098878</v>
      </c>
      <c r="N285" s="302">
        <v>0.85273071256116006</v>
      </c>
      <c r="O285" s="302">
        <f t="shared" si="128"/>
        <v>2.2338087024788211</v>
      </c>
    </row>
    <row r="286" spans="1:15" s="236" customFormat="1" x14ac:dyDescent="0.2">
      <c r="A286" s="237" t="str">
        <f>name!E$9</f>
        <v>Caring, leisure and other service occupations</v>
      </c>
      <c r="B286" s="302">
        <v>0.99031514697506984</v>
      </c>
      <c r="C286" s="302">
        <v>0.47284114603317023</v>
      </c>
      <c r="D286" s="302">
        <v>0.79116234591521717</v>
      </c>
      <c r="E286" s="302">
        <f t="shared" si="126"/>
        <v>2.2543186389234573</v>
      </c>
      <c r="F286" s="303"/>
      <c r="G286" s="302">
        <v>1.0782629630896394</v>
      </c>
      <c r="H286" s="302">
        <v>0.73047757316217254</v>
      </c>
      <c r="I286" s="302">
        <v>0.76760685401500495</v>
      </c>
      <c r="J286" s="302">
        <f t="shared" ref="J286:J289" si="129">SUM(G286:I286)</f>
        <v>2.5763473902668172</v>
      </c>
      <c r="K286" s="303"/>
      <c r="L286" s="302">
        <v>1.1998781307696351</v>
      </c>
      <c r="M286" s="302">
        <v>0.85907884522822786</v>
      </c>
      <c r="N286" s="302">
        <v>1.2144242884903875</v>
      </c>
      <c r="O286" s="302">
        <f t="shared" si="128"/>
        <v>3.2733812644882505</v>
      </c>
    </row>
    <row r="287" spans="1:15" s="236" customFormat="1" x14ac:dyDescent="0.2">
      <c r="A287" s="237" t="str">
        <f>name!E$10</f>
        <v>Sales and customer service occupations</v>
      </c>
      <c r="B287" s="302">
        <v>3.5279065658135265</v>
      </c>
      <c r="C287" s="302">
        <v>2.4162772585806302</v>
      </c>
      <c r="D287" s="302">
        <v>0.86627824077305404</v>
      </c>
      <c r="E287" s="302">
        <f t="shared" si="126"/>
        <v>6.8104620651672114</v>
      </c>
      <c r="F287" s="303"/>
      <c r="G287" s="302">
        <v>2.7292051057419302</v>
      </c>
      <c r="H287" s="302">
        <v>2.1767888300225207</v>
      </c>
      <c r="I287" s="302">
        <v>0.63522852486009285</v>
      </c>
      <c r="J287" s="302">
        <f t="shared" si="129"/>
        <v>5.5412224606245442</v>
      </c>
      <c r="K287" s="303"/>
      <c r="L287" s="302">
        <v>2.851770514298305</v>
      </c>
      <c r="M287" s="302">
        <v>2.8055056528830664</v>
      </c>
      <c r="N287" s="302">
        <v>0.58264619886389779</v>
      </c>
      <c r="O287" s="302">
        <f t="shared" si="128"/>
        <v>6.2399223660452687</v>
      </c>
    </row>
    <row r="288" spans="1:15" s="236" customFormat="1" x14ac:dyDescent="0.2">
      <c r="A288" s="237" t="str">
        <f>name!E$11</f>
        <v>Process, plant and machine operatives</v>
      </c>
      <c r="B288" s="302">
        <v>1.0959666893013127</v>
      </c>
      <c r="C288" s="302">
        <v>0.37131049127562388</v>
      </c>
      <c r="D288" s="302">
        <v>0.23036027563482256</v>
      </c>
      <c r="E288" s="302">
        <f t="shared" si="126"/>
        <v>1.6976374562117593</v>
      </c>
      <c r="F288" s="303"/>
      <c r="G288" s="302">
        <v>0.71184264218597038</v>
      </c>
      <c r="H288" s="302">
        <v>0.30487522725609723</v>
      </c>
      <c r="I288" s="302">
        <v>0.35297175198387959</v>
      </c>
      <c r="J288" s="302">
        <f t="shared" si="129"/>
        <v>1.3696896214259471</v>
      </c>
      <c r="K288" s="303"/>
      <c r="L288" s="302">
        <v>0.45021847586418823</v>
      </c>
      <c r="M288" s="302">
        <v>0.33601925012368788</v>
      </c>
      <c r="N288" s="302">
        <v>0.47715026545880446</v>
      </c>
      <c r="O288" s="302">
        <f t="shared" si="128"/>
        <v>1.2633879914466806</v>
      </c>
    </row>
    <row r="289" spans="1:15" s="236" customFormat="1" x14ac:dyDescent="0.2">
      <c r="A289" s="237" t="str">
        <f>name!E$12</f>
        <v>Elementary occupations</v>
      </c>
      <c r="B289" s="302">
        <v>2.0660743187825545</v>
      </c>
      <c r="C289" s="302">
        <v>1.1193996539647562</v>
      </c>
      <c r="D289" s="302">
        <v>2.4696956733153481</v>
      </c>
      <c r="E289" s="302">
        <f t="shared" si="126"/>
        <v>5.6551696460626584</v>
      </c>
      <c r="F289" s="303"/>
      <c r="G289" s="302">
        <v>1.3953827557273832</v>
      </c>
      <c r="H289" s="302">
        <v>0.97308736481925284</v>
      </c>
      <c r="I289" s="302">
        <v>1.8874178691067032</v>
      </c>
      <c r="J289" s="302">
        <f t="shared" si="129"/>
        <v>4.2558879896533393</v>
      </c>
      <c r="K289" s="303"/>
      <c r="L289" s="302">
        <v>0.96552638191944407</v>
      </c>
      <c r="M289" s="302">
        <v>0.8779797149459917</v>
      </c>
      <c r="N289" s="302">
        <v>2.7427295730008465</v>
      </c>
      <c r="O289" s="302">
        <f t="shared" si="128"/>
        <v>4.5862356698662818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81.609520709435472</v>
      </c>
      <c r="C291" s="311">
        <f t="shared" ref="C291:E291" si="130">SUM(C281:C289)</f>
        <v>27.12846298244984</v>
      </c>
      <c r="D291" s="311">
        <f t="shared" si="130"/>
        <v>25.165016308114602</v>
      </c>
      <c r="E291" s="311">
        <f t="shared" si="130"/>
        <v>133.90299999999993</v>
      </c>
      <c r="F291" s="311"/>
      <c r="G291" s="311">
        <f t="shared" ref="G291:J291" si="131">SUM(G281:G289)</f>
        <v>79.669694997854208</v>
      </c>
      <c r="H291" s="311">
        <f t="shared" si="131"/>
        <v>27.82825537334179</v>
      </c>
      <c r="I291" s="311">
        <f t="shared" si="131"/>
        <v>29.842049628803842</v>
      </c>
      <c r="J291" s="311">
        <f t="shared" si="131"/>
        <v>137.33999999999983</v>
      </c>
      <c r="K291" s="311"/>
      <c r="L291" s="311">
        <f t="shared" ref="L291:O291" si="132">SUM(L281:L289)</f>
        <v>85.094308186987007</v>
      </c>
      <c r="M291" s="311">
        <f t="shared" si="132"/>
        <v>31.498867742645348</v>
      </c>
      <c r="N291" s="311">
        <f t="shared" si="132"/>
        <v>33.021824070367877</v>
      </c>
      <c r="O291" s="311">
        <f t="shared" si="132"/>
        <v>149.61500000000024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7.5581213899068835</v>
      </c>
      <c r="C298" s="302">
        <v>1.7404741404111368</v>
      </c>
      <c r="D298" s="302">
        <v>0.67848329850684563</v>
      </c>
      <c r="E298" s="302">
        <f>SUM(B298:D298)</f>
        <v>9.9770788288248671</v>
      </c>
      <c r="F298" s="303"/>
      <c r="G298" s="302">
        <v>9.8778818783549784</v>
      </c>
      <c r="H298" s="302">
        <v>2.502302221741016</v>
      </c>
      <c r="I298" s="302">
        <v>0.52411069940646682</v>
      </c>
      <c r="J298" s="302">
        <f>SUM(G298:I298)</f>
        <v>12.904294799502463</v>
      </c>
      <c r="K298" s="303"/>
      <c r="L298" s="302">
        <v>10.137749141037588</v>
      </c>
      <c r="M298" s="302">
        <v>2.540544787064503</v>
      </c>
      <c r="N298" s="302">
        <v>0.48425232769080406</v>
      </c>
      <c r="O298" s="302">
        <f>SUM(L298:N298)</f>
        <v>13.162546255792895</v>
      </c>
    </row>
    <row r="299" spans="1:15" s="236" customFormat="1" x14ac:dyDescent="0.2">
      <c r="A299" s="237" t="str">
        <f>name!E$5</f>
        <v>Professional occupations</v>
      </c>
      <c r="B299" s="302">
        <v>8.784633749205101</v>
      </c>
      <c r="C299" s="302">
        <v>2.7483374494260371</v>
      </c>
      <c r="D299" s="302">
        <v>0.87506431430578357</v>
      </c>
      <c r="E299" s="302">
        <f t="shared" ref="E299:E306" si="133">SUM(B299:D299)</f>
        <v>12.408035512936921</v>
      </c>
      <c r="F299" s="303"/>
      <c r="G299" s="302">
        <v>13.180800106171068</v>
      </c>
      <c r="H299" s="302">
        <v>3.9877256096912279</v>
      </c>
      <c r="I299" s="302">
        <v>0.58524709340946923</v>
      </c>
      <c r="J299" s="302">
        <f t="shared" ref="J299:J301" si="134">SUM(G299:I299)</f>
        <v>17.753772809271762</v>
      </c>
      <c r="K299" s="303"/>
      <c r="L299" s="302">
        <v>17.89200606574159</v>
      </c>
      <c r="M299" s="302">
        <v>5.2076766047489933</v>
      </c>
      <c r="N299" s="302">
        <v>0.45091680537307843</v>
      </c>
      <c r="O299" s="302">
        <f t="shared" ref="O299:O306" si="135">SUM(L299:N299)</f>
        <v>23.550599475863663</v>
      </c>
    </row>
    <row r="300" spans="1:15" s="236" customFormat="1" x14ac:dyDescent="0.2">
      <c r="A300" s="237" t="str">
        <f>name!E$6</f>
        <v>Associate professional occupations</v>
      </c>
      <c r="B300" s="302">
        <v>12.411896280007921</v>
      </c>
      <c r="C300" s="302">
        <v>3.8358159916584036</v>
      </c>
      <c r="D300" s="302">
        <v>2.0023712000132372</v>
      </c>
      <c r="E300" s="302">
        <f t="shared" si="133"/>
        <v>18.250083471679559</v>
      </c>
      <c r="F300" s="303"/>
      <c r="G300" s="302">
        <v>16.715026792195665</v>
      </c>
      <c r="H300" s="302">
        <v>4.7949574581270502</v>
      </c>
      <c r="I300" s="302">
        <v>1.3905043612931633</v>
      </c>
      <c r="J300" s="302">
        <f t="shared" si="134"/>
        <v>22.900488611615881</v>
      </c>
      <c r="K300" s="303"/>
      <c r="L300" s="302">
        <v>18.139301067207793</v>
      </c>
      <c r="M300" s="302">
        <v>6.043960252743581</v>
      </c>
      <c r="N300" s="302">
        <v>1.273434247293419</v>
      </c>
      <c r="O300" s="302">
        <f t="shared" si="135"/>
        <v>25.456695567244793</v>
      </c>
    </row>
    <row r="301" spans="1:15" s="236" customFormat="1" x14ac:dyDescent="0.2">
      <c r="A301" s="237" t="str">
        <f>name!E$7</f>
        <v>Administrative and secretarial occupations</v>
      </c>
      <c r="B301" s="302">
        <v>12.025092873908543</v>
      </c>
      <c r="C301" s="302">
        <v>9.1151642302935318</v>
      </c>
      <c r="D301" s="302">
        <v>0.17451287655960618</v>
      </c>
      <c r="E301" s="302">
        <f t="shared" si="133"/>
        <v>21.314769980761682</v>
      </c>
      <c r="F301" s="303"/>
      <c r="G301" s="302">
        <v>14.544202465033907</v>
      </c>
      <c r="H301" s="302">
        <v>9.9248559532000034</v>
      </c>
      <c r="I301" s="302">
        <v>0.11803496549497691</v>
      </c>
      <c r="J301" s="302">
        <f t="shared" si="134"/>
        <v>24.587093383728888</v>
      </c>
      <c r="K301" s="303"/>
      <c r="L301" s="302">
        <v>16.645425194504217</v>
      </c>
      <c r="M301" s="302">
        <v>10.561630571544649</v>
      </c>
      <c r="N301" s="302">
        <v>0.11840780724658433</v>
      </c>
      <c r="O301" s="302">
        <f t="shared" si="135"/>
        <v>27.325463573295451</v>
      </c>
    </row>
    <row r="302" spans="1:15" s="236" customFormat="1" x14ac:dyDescent="0.2">
      <c r="A302" s="237" t="str">
        <f>name!E$8</f>
        <v>Skilled trades occupations</v>
      </c>
      <c r="B302" s="302">
        <v>1.9319522510691491</v>
      </c>
      <c r="C302" s="302">
        <v>1.2024128629203255</v>
      </c>
      <c r="D302" s="302">
        <v>0.98481734968007506</v>
      </c>
      <c r="E302" s="302">
        <f t="shared" si="133"/>
        <v>4.1191824636695493</v>
      </c>
      <c r="F302" s="303"/>
      <c r="G302" s="302">
        <v>1.7940126323642791</v>
      </c>
      <c r="H302" s="302">
        <v>0.84511895899744172</v>
      </c>
      <c r="I302" s="302">
        <v>0.49554344475342582</v>
      </c>
      <c r="J302" s="302">
        <f>SUM(G302:I302)</f>
        <v>3.1346750361151465</v>
      </c>
      <c r="K302" s="303"/>
      <c r="L302" s="302">
        <v>1.6622862469173687</v>
      </c>
      <c r="M302" s="302">
        <v>1.1850947435585413</v>
      </c>
      <c r="N302" s="302">
        <v>0.39905433219051795</v>
      </c>
      <c r="O302" s="302">
        <f t="shared" si="135"/>
        <v>3.2464353226664278</v>
      </c>
    </row>
    <row r="303" spans="1:15" s="236" customFormat="1" x14ac:dyDescent="0.2">
      <c r="A303" s="237" t="str">
        <f>name!E$9</f>
        <v>Caring, leisure and other service occupations</v>
      </c>
      <c r="B303" s="302">
        <v>4.7302158932440692</v>
      </c>
      <c r="C303" s="302">
        <v>5.4570310825274486</v>
      </c>
      <c r="D303" s="302">
        <v>0.62993232929851817</v>
      </c>
      <c r="E303" s="302">
        <f t="shared" si="133"/>
        <v>10.817179305070036</v>
      </c>
      <c r="F303" s="303"/>
      <c r="G303" s="302">
        <v>5.7078952552300031</v>
      </c>
      <c r="H303" s="302">
        <v>5.9703575481900408</v>
      </c>
      <c r="I303" s="302">
        <v>0.69060734653270328</v>
      </c>
      <c r="J303" s="302">
        <f t="shared" ref="J303:J306" si="136">SUM(G303:I303)</f>
        <v>12.368860149952747</v>
      </c>
      <c r="K303" s="303"/>
      <c r="L303" s="302">
        <v>7.2265701264704427</v>
      </c>
      <c r="M303" s="302">
        <v>6.5633468612686316</v>
      </c>
      <c r="N303" s="302">
        <v>1.1017742549845946</v>
      </c>
      <c r="O303" s="302">
        <f t="shared" si="135"/>
        <v>14.891691242723669</v>
      </c>
    </row>
    <row r="304" spans="1:15" s="236" customFormat="1" x14ac:dyDescent="0.2">
      <c r="A304" s="237" t="str">
        <f>name!E$10</f>
        <v>Sales and customer service occupations</v>
      </c>
      <c r="B304" s="302">
        <v>8.3336588553665614</v>
      </c>
      <c r="C304" s="302">
        <v>5.850050247927876</v>
      </c>
      <c r="D304" s="302">
        <v>0.41053800902931631</v>
      </c>
      <c r="E304" s="302">
        <f t="shared" si="133"/>
        <v>14.594247112323753</v>
      </c>
      <c r="F304" s="303"/>
      <c r="G304" s="302">
        <v>9.5001028956227618</v>
      </c>
      <c r="H304" s="302">
        <v>5.8185840414203458</v>
      </c>
      <c r="I304" s="302">
        <v>0.22440773765315336</v>
      </c>
      <c r="J304" s="302">
        <f t="shared" si="136"/>
        <v>15.543094674696261</v>
      </c>
      <c r="K304" s="303"/>
      <c r="L304" s="302">
        <v>10.477900526216324</v>
      </c>
      <c r="M304" s="302">
        <v>8.9210960912639905</v>
      </c>
      <c r="N304" s="302">
        <v>0.18021791285798802</v>
      </c>
      <c r="O304" s="302">
        <f t="shared" si="135"/>
        <v>19.579214530338302</v>
      </c>
    </row>
    <row r="305" spans="1:15" s="236" customFormat="1" x14ac:dyDescent="0.2">
      <c r="A305" s="237" t="str">
        <f>name!E$11</f>
        <v>Process, plant and machine operatives</v>
      </c>
      <c r="B305" s="302">
        <v>3.8398400954894147</v>
      </c>
      <c r="C305" s="302">
        <v>2.7014467843917935</v>
      </c>
      <c r="D305" s="302">
        <v>0.31674281163634876</v>
      </c>
      <c r="E305" s="302">
        <f t="shared" si="133"/>
        <v>6.8580296915175571</v>
      </c>
      <c r="F305" s="303"/>
      <c r="G305" s="302">
        <v>3.3943678050255541</v>
      </c>
      <c r="H305" s="302">
        <v>2.5135927699633567</v>
      </c>
      <c r="I305" s="302">
        <v>0.24869373473773163</v>
      </c>
      <c r="J305" s="302">
        <f t="shared" si="136"/>
        <v>6.1566543097266422</v>
      </c>
      <c r="K305" s="303"/>
      <c r="L305" s="302">
        <v>2.7593787471061964</v>
      </c>
      <c r="M305" s="302">
        <v>2.4495186691780426</v>
      </c>
      <c r="N305" s="302">
        <v>0.30404355552307583</v>
      </c>
      <c r="O305" s="302">
        <f t="shared" si="135"/>
        <v>5.512940971807315</v>
      </c>
    </row>
    <row r="306" spans="1:15" s="236" customFormat="1" x14ac:dyDescent="0.2">
      <c r="A306" s="237" t="str">
        <f>name!E$12</f>
        <v>Elementary occupations</v>
      </c>
      <c r="B306" s="302">
        <v>17.08250246693861</v>
      </c>
      <c r="C306" s="302">
        <v>16.262317179288438</v>
      </c>
      <c r="D306" s="302">
        <v>8.2465739869890573</v>
      </c>
      <c r="E306" s="302">
        <f t="shared" si="133"/>
        <v>41.591393633216107</v>
      </c>
      <c r="F306" s="303"/>
      <c r="G306" s="302">
        <v>17.062434111171321</v>
      </c>
      <c r="H306" s="302">
        <v>14.302476811168534</v>
      </c>
      <c r="I306" s="302">
        <v>8.4781553030504586</v>
      </c>
      <c r="J306" s="302">
        <f t="shared" si="136"/>
        <v>39.843066225390309</v>
      </c>
      <c r="K306" s="303"/>
      <c r="L306" s="302">
        <v>20.095478729649297</v>
      </c>
      <c r="M306" s="302">
        <v>11.718400160961046</v>
      </c>
      <c r="N306" s="302">
        <v>9.9425341696570371</v>
      </c>
      <c r="O306" s="302">
        <f t="shared" si="135"/>
        <v>41.756413060267377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76.697913855136264</v>
      </c>
      <c r="C308" s="311">
        <f t="shared" ref="C308:E308" si="137">SUM(C298:C306)</f>
        <v>48.913049968844987</v>
      </c>
      <c r="D308" s="311">
        <f t="shared" si="137"/>
        <v>14.319036176018788</v>
      </c>
      <c r="E308" s="311">
        <f t="shared" si="137"/>
        <v>139.93000000000004</v>
      </c>
      <c r="F308" s="311"/>
      <c r="G308" s="311">
        <f t="shared" ref="G308:J308" si="138">SUM(G298:G306)</f>
        <v>91.776723941169536</v>
      </c>
      <c r="H308" s="311">
        <f t="shared" si="138"/>
        <v>50.659971372499015</v>
      </c>
      <c r="I308" s="311">
        <f t="shared" si="138"/>
        <v>12.755304686331549</v>
      </c>
      <c r="J308" s="311">
        <f t="shared" si="138"/>
        <v>155.19200000000009</v>
      </c>
      <c r="K308" s="311"/>
      <c r="L308" s="311">
        <f t="shared" ref="L308:O308" si="139">SUM(L298:L306)</f>
        <v>105.03609584485083</v>
      </c>
      <c r="M308" s="311">
        <f t="shared" si="139"/>
        <v>55.191268742331978</v>
      </c>
      <c r="N308" s="311">
        <f t="shared" si="139"/>
        <v>14.254635412817098</v>
      </c>
      <c r="O308" s="311">
        <f t="shared" si="139"/>
        <v>174.48199999999991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3.0594874719225054</v>
      </c>
      <c r="C315" s="302">
        <v>0.88119048830664726</v>
      </c>
      <c r="D315" s="302">
        <v>0.63245430992475005</v>
      </c>
      <c r="E315" s="302">
        <f>SUM(B315:D315)</f>
        <v>4.573132270153903</v>
      </c>
      <c r="F315" s="303"/>
      <c r="G315" s="302">
        <v>3.4559124373960266</v>
      </c>
      <c r="H315" s="302">
        <v>1.1537225786497969</v>
      </c>
      <c r="I315" s="302">
        <v>0.13187517716984837</v>
      </c>
      <c r="J315" s="302">
        <f>SUM(G315:I315)</f>
        <v>4.7415101932156718</v>
      </c>
      <c r="K315" s="303"/>
      <c r="L315" s="302">
        <v>3.3347745931597128</v>
      </c>
      <c r="M315" s="302">
        <v>1.4521465386550729</v>
      </c>
      <c r="N315" s="302">
        <v>0.19061432799475211</v>
      </c>
      <c r="O315" s="302">
        <f>SUM(L315:N315)</f>
        <v>4.9775354598095385</v>
      </c>
    </row>
    <row r="316" spans="1:15" s="236" customFormat="1" x14ac:dyDescent="0.2">
      <c r="A316" s="237" t="str">
        <f>name!E$5</f>
        <v>Professional occupations</v>
      </c>
      <c r="B316" s="302">
        <v>6.8787047564003636</v>
      </c>
      <c r="C316" s="302">
        <v>3.0248150356004837</v>
      </c>
      <c r="D316" s="302">
        <v>1.4535654409524084</v>
      </c>
      <c r="E316" s="302">
        <f t="shared" ref="E316:E323" si="140">SUM(B316:D316)</f>
        <v>11.357085232953255</v>
      </c>
      <c r="F316" s="303"/>
      <c r="G316" s="302">
        <v>8.8822584181718263</v>
      </c>
      <c r="H316" s="302">
        <v>3.6627401715656944</v>
      </c>
      <c r="I316" s="302">
        <v>0.51887948938191997</v>
      </c>
      <c r="J316" s="302">
        <f t="shared" ref="J316:J318" si="141">SUM(G316:I316)</f>
        <v>13.063878079119441</v>
      </c>
      <c r="K316" s="303"/>
      <c r="L316" s="302">
        <v>10.780971685581532</v>
      </c>
      <c r="M316" s="302">
        <v>4.8291640927873827</v>
      </c>
      <c r="N316" s="302">
        <v>0.56720010917804109</v>
      </c>
      <c r="O316" s="302">
        <f t="shared" ref="O316:O323" si="142">SUM(L316:N316)</f>
        <v>16.177335887546956</v>
      </c>
    </row>
    <row r="317" spans="1:15" s="236" customFormat="1" x14ac:dyDescent="0.2">
      <c r="A317" s="237" t="str">
        <f>name!E$6</f>
        <v>Associate professional occupations</v>
      </c>
      <c r="B317" s="302">
        <v>13.580446949320372</v>
      </c>
      <c r="C317" s="302">
        <v>3.4590145485750856</v>
      </c>
      <c r="D317" s="302">
        <v>1.1255434299422749</v>
      </c>
      <c r="E317" s="302">
        <f t="shared" si="140"/>
        <v>18.165004927837735</v>
      </c>
      <c r="F317" s="303"/>
      <c r="G317" s="302">
        <v>15.557413217759374</v>
      </c>
      <c r="H317" s="302">
        <v>3.5213967137812632</v>
      </c>
      <c r="I317" s="302">
        <v>0.23803407092424309</v>
      </c>
      <c r="J317" s="302">
        <f t="shared" si="141"/>
        <v>19.31684400246488</v>
      </c>
      <c r="K317" s="303"/>
      <c r="L317" s="302">
        <v>15.620760831756149</v>
      </c>
      <c r="M317" s="302">
        <v>4.5397623604730653</v>
      </c>
      <c r="N317" s="302">
        <v>0.27950626503892062</v>
      </c>
      <c r="O317" s="302">
        <f t="shared" si="142"/>
        <v>20.440029457268135</v>
      </c>
    </row>
    <row r="318" spans="1:15" s="236" customFormat="1" x14ac:dyDescent="0.2">
      <c r="A318" s="237" t="str">
        <f>name!E$7</f>
        <v>Administrative and secretarial occupations</v>
      </c>
      <c r="B318" s="302">
        <v>10.174538268987202</v>
      </c>
      <c r="C318" s="302">
        <v>10.30113319961997</v>
      </c>
      <c r="D318" s="302">
        <v>0.3737918569386619</v>
      </c>
      <c r="E318" s="302">
        <f t="shared" si="140"/>
        <v>20.849463325545837</v>
      </c>
      <c r="F318" s="303"/>
      <c r="G318" s="302">
        <v>9.9080050759152218</v>
      </c>
      <c r="H318" s="302">
        <v>8.9423416769787671</v>
      </c>
      <c r="I318" s="302">
        <v>9.9822568798359712E-2</v>
      </c>
      <c r="J318" s="302">
        <f t="shared" si="141"/>
        <v>18.95016932169235</v>
      </c>
      <c r="K318" s="303"/>
      <c r="L318" s="302">
        <v>8.8800077344799782</v>
      </c>
      <c r="M318" s="302">
        <v>8.2105202451823551</v>
      </c>
      <c r="N318" s="302">
        <v>5.3943131906366258E-2</v>
      </c>
      <c r="O318" s="302">
        <f t="shared" si="142"/>
        <v>17.144471111568699</v>
      </c>
    </row>
    <row r="319" spans="1:15" s="236" customFormat="1" x14ac:dyDescent="0.2">
      <c r="A319" s="237" t="str">
        <f>name!E$8</f>
        <v>Skilled trades occupations</v>
      </c>
      <c r="B319" s="302">
        <v>0.87349884545932921</v>
      </c>
      <c r="C319" s="302">
        <v>0.10092927999229488</v>
      </c>
      <c r="D319" s="302">
        <v>0.56765549869188958</v>
      </c>
      <c r="E319" s="302">
        <f t="shared" si="140"/>
        <v>1.5420836241435136</v>
      </c>
      <c r="F319" s="303"/>
      <c r="G319" s="302">
        <v>0.7122070041081584</v>
      </c>
      <c r="H319" s="302">
        <v>7.4857022400757867E-2</v>
      </c>
      <c r="I319" s="302">
        <v>7.270025830325281E-3</v>
      </c>
      <c r="J319" s="302">
        <f>SUM(G319:I319)</f>
        <v>0.79433405233924159</v>
      </c>
      <c r="K319" s="303"/>
      <c r="L319" s="302">
        <v>0.70817820919388286</v>
      </c>
      <c r="M319" s="302">
        <v>0.17418978311365238</v>
      </c>
      <c r="N319" s="302">
        <v>1.3576962701000407E-2</v>
      </c>
      <c r="O319" s="302">
        <f t="shared" si="142"/>
        <v>0.89594495500853566</v>
      </c>
    </row>
    <row r="320" spans="1:15" s="236" customFormat="1" x14ac:dyDescent="0.2">
      <c r="A320" s="237" t="str">
        <f>name!E$9</f>
        <v>Caring, leisure and other service occupations</v>
      </c>
      <c r="B320" s="302">
        <v>1.5027329113497294</v>
      </c>
      <c r="C320" s="302">
        <v>1.4554353857049769</v>
      </c>
      <c r="D320" s="302">
        <v>0.26037766263190193</v>
      </c>
      <c r="E320" s="302">
        <f t="shared" si="140"/>
        <v>3.2185459596866082</v>
      </c>
      <c r="F320" s="303"/>
      <c r="G320" s="302">
        <v>1.4568163249282033</v>
      </c>
      <c r="H320" s="302">
        <v>1.2957007708225456</v>
      </c>
      <c r="I320" s="302">
        <v>0.12451331051827079</v>
      </c>
      <c r="J320" s="302">
        <f t="shared" ref="J320:J323" si="143">SUM(G320:I320)</f>
        <v>2.8770304062690197</v>
      </c>
      <c r="K320" s="303"/>
      <c r="L320" s="302">
        <v>1.679717616767894</v>
      </c>
      <c r="M320" s="302">
        <v>1.3103210015773556</v>
      </c>
      <c r="N320" s="302">
        <v>9.6387912035361636E-2</v>
      </c>
      <c r="O320" s="302">
        <f t="shared" si="142"/>
        <v>3.0864265303806113</v>
      </c>
    </row>
    <row r="321" spans="1:15" s="236" customFormat="1" x14ac:dyDescent="0.2">
      <c r="A321" s="237" t="str">
        <f>name!E$10</f>
        <v>Sales and customer service occupations</v>
      </c>
      <c r="B321" s="302">
        <v>0.83018265912789302</v>
      </c>
      <c r="C321" s="302">
        <v>0.93295251600654006</v>
      </c>
      <c r="D321" s="302">
        <v>0.12533218922167266</v>
      </c>
      <c r="E321" s="302">
        <f t="shared" si="140"/>
        <v>1.8884673643561056</v>
      </c>
      <c r="F321" s="303"/>
      <c r="G321" s="302">
        <v>0.81375372435822313</v>
      </c>
      <c r="H321" s="302">
        <v>0.88671977069995622</v>
      </c>
      <c r="I321" s="302">
        <v>1.8190518710528882E-2</v>
      </c>
      <c r="J321" s="302">
        <f t="shared" si="143"/>
        <v>1.7186640137687084</v>
      </c>
      <c r="K321" s="303"/>
      <c r="L321" s="302">
        <v>0.87624444905161014</v>
      </c>
      <c r="M321" s="302">
        <v>1.072471235316617</v>
      </c>
      <c r="N321" s="302">
        <v>1.7758872441663527E-2</v>
      </c>
      <c r="O321" s="302">
        <f t="shared" si="142"/>
        <v>1.9664745568098907</v>
      </c>
    </row>
    <row r="322" spans="1:15" s="236" customFormat="1" x14ac:dyDescent="0.2">
      <c r="A322" s="237" t="str">
        <f>name!E$11</f>
        <v>Process, plant and machine operatives</v>
      </c>
      <c r="B322" s="302">
        <v>0.71597053737549299</v>
      </c>
      <c r="C322" s="302">
        <v>0.24588597763412115</v>
      </c>
      <c r="D322" s="302">
        <v>8.057959640800573E-2</v>
      </c>
      <c r="E322" s="302">
        <f t="shared" si="140"/>
        <v>1.0424361114176199</v>
      </c>
      <c r="F322" s="303"/>
      <c r="G322" s="302">
        <v>0.54477434362149346</v>
      </c>
      <c r="H322" s="302">
        <v>0.17420090746463307</v>
      </c>
      <c r="I322" s="302">
        <v>6.3373564748984606E-3</v>
      </c>
      <c r="J322" s="302">
        <f t="shared" si="143"/>
        <v>0.72531260756102489</v>
      </c>
      <c r="K322" s="303"/>
      <c r="L322" s="302">
        <v>0.53957285285285073</v>
      </c>
      <c r="M322" s="302">
        <v>0.19632761626312698</v>
      </c>
      <c r="N322" s="302">
        <v>5.6327339912222137E-3</v>
      </c>
      <c r="O322" s="302">
        <f t="shared" si="142"/>
        <v>0.74153320310719995</v>
      </c>
    </row>
    <row r="323" spans="1:15" s="236" customFormat="1" x14ac:dyDescent="0.2">
      <c r="A323" s="237" t="str">
        <f>name!E$12</f>
        <v>Elementary occupations</v>
      </c>
      <c r="B323" s="302">
        <v>0.97751815541848364</v>
      </c>
      <c r="C323" s="302">
        <v>0.97513884957816754</v>
      </c>
      <c r="D323" s="302">
        <v>7.7124178908722349E-2</v>
      </c>
      <c r="E323" s="302">
        <f t="shared" si="140"/>
        <v>2.0297811839053734</v>
      </c>
      <c r="F323" s="303"/>
      <c r="G323" s="302">
        <v>0.79514603797901562</v>
      </c>
      <c r="H323" s="302">
        <v>0.67500380018925943</v>
      </c>
      <c r="I323" s="302">
        <v>1.010748540137716E-2</v>
      </c>
      <c r="J323" s="302">
        <f t="shared" si="143"/>
        <v>1.4802573235696521</v>
      </c>
      <c r="K323" s="303"/>
      <c r="L323" s="302">
        <v>0.76555882678969434</v>
      </c>
      <c r="M323" s="302">
        <v>0.39501596075466427</v>
      </c>
      <c r="N323" s="302">
        <v>1.0674050955979642E-2</v>
      </c>
      <c r="O323" s="302">
        <f t="shared" si="142"/>
        <v>1.1712488385003383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38.593080555361375</v>
      </c>
      <c r="C325" s="311">
        <f t="shared" ref="C325:E325" si="144">SUM(C315:C323)</f>
        <v>21.376495281018286</v>
      </c>
      <c r="D325" s="311">
        <f t="shared" si="144"/>
        <v>4.6964241636202875</v>
      </c>
      <c r="E325" s="311">
        <f t="shared" si="144"/>
        <v>64.665999999999954</v>
      </c>
      <c r="F325" s="311"/>
      <c r="G325" s="311">
        <f t="shared" ref="G325:J325" si="145">SUM(G315:G323)</f>
        <v>42.12628658423754</v>
      </c>
      <c r="H325" s="311">
        <f t="shared" si="145"/>
        <v>20.386683412552671</v>
      </c>
      <c r="I325" s="311">
        <f t="shared" si="145"/>
        <v>1.1550300032097718</v>
      </c>
      <c r="J325" s="311">
        <f t="shared" si="145"/>
        <v>63.667999999999992</v>
      </c>
      <c r="K325" s="311"/>
      <c r="L325" s="311">
        <f t="shared" ref="L325:O325" si="146">SUM(L315:L323)</f>
        <v>43.185786799633306</v>
      </c>
      <c r="M325" s="311">
        <f t="shared" si="146"/>
        <v>22.179918834123296</v>
      </c>
      <c r="N325" s="311">
        <f t="shared" si="146"/>
        <v>1.2352943662433078</v>
      </c>
      <c r="O325" s="311">
        <f t="shared" si="146"/>
        <v>66.6009999999999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2.2752371391550774</v>
      </c>
      <c r="C332" s="302">
        <v>0.89412525111882746</v>
      </c>
      <c r="D332" s="302">
        <v>0.65373649368901032</v>
      </c>
      <c r="E332" s="302">
        <f>SUM(B332:D332)</f>
        <v>3.8230988839629152</v>
      </c>
      <c r="F332" s="303"/>
      <c r="G332" s="302">
        <v>2.3334583421089223</v>
      </c>
      <c r="H332" s="302">
        <v>1.0672067954897075</v>
      </c>
      <c r="I332" s="302">
        <v>0.71891337274948541</v>
      </c>
      <c r="J332" s="302">
        <f>SUM(G332:I332)</f>
        <v>4.1195785103481155</v>
      </c>
      <c r="K332" s="303"/>
      <c r="L332" s="302">
        <v>2.2723676078558661</v>
      </c>
      <c r="M332" s="302">
        <v>1.4208451276750742</v>
      </c>
      <c r="N332" s="302">
        <v>0.61854398006971945</v>
      </c>
      <c r="O332" s="302">
        <f>SUM(L332:N332)</f>
        <v>4.3117567156006595</v>
      </c>
    </row>
    <row r="333" spans="1:15" s="236" customFormat="1" x14ac:dyDescent="0.2">
      <c r="A333" s="237" t="str">
        <f>name!E$5</f>
        <v>Professional occupations</v>
      </c>
      <c r="B333" s="302">
        <v>44.663282182365059</v>
      </c>
      <c r="C333" s="302">
        <v>23.146588034349239</v>
      </c>
      <c r="D333" s="302">
        <v>3.4004507101491153</v>
      </c>
      <c r="E333" s="302">
        <f t="shared" ref="E333:E340" si="147">SUM(B333:D333)</f>
        <v>71.210320926863417</v>
      </c>
      <c r="F333" s="303"/>
      <c r="G333" s="302">
        <v>48.864169745655978</v>
      </c>
      <c r="H333" s="302">
        <v>24.182660690297418</v>
      </c>
      <c r="I333" s="302">
        <v>4.3458781832343902</v>
      </c>
      <c r="J333" s="302">
        <f t="shared" ref="J333:J335" si="148">SUM(G333:I333)</f>
        <v>77.392708619187786</v>
      </c>
      <c r="K333" s="303"/>
      <c r="L333" s="302">
        <v>55.097944744997719</v>
      </c>
      <c r="M333" s="302">
        <v>31.502162157925337</v>
      </c>
      <c r="N333" s="302">
        <v>4.0837276529761626</v>
      </c>
      <c r="O333" s="302">
        <f t="shared" ref="O333:O340" si="149">SUM(L333:N333)</f>
        <v>90.683834555899224</v>
      </c>
    </row>
    <row r="334" spans="1:15" s="236" customFormat="1" x14ac:dyDescent="0.2">
      <c r="A334" s="237" t="str">
        <f>name!E$6</f>
        <v>Associate professional occupations</v>
      </c>
      <c r="B334" s="302">
        <v>6.0887646462186531</v>
      </c>
      <c r="C334" s="302">
        <v>5.4666287219616603</v>
      </c>
      <c r="D334" s="302">
        <v>1.9083582437719606</v>
      </c>
      <c r="E334" s="302">
        <f t="shared" si="147"/>
        <v>13.463751611952274</v>
      </c>
      <c r="F334" s="303"/>
      <c r="G334" s="302">
        <v>6.5536962712348963</v>
      </c>
      <c r="H334" s="302">
        <v>5.5780222796338874</v>
      </c>
      <c r="I334" s="302">
        <v>1.7138440102949695</v>
      </c>
      <c r="J334" s="302">
        <f t="shared" si="148"/>
        <v>13.845562561163753</v>
      </c>
      <c r="K334" s="303"/>
      <c r="L334" s="302">
        <v>8.2831795478030674</v>
      </c>
      <c r="M334" s="302">
        <v>8.2423525570626701</v>
      </c>
      <c r="N334" s="302">
        <v>1.4853592328109662</v>
      </c>
      <c r="O334" s="302">
        <f t="shared" si="149"/>
        <v>18.010891337676707</v>
      </c>
    </row>
    <row r="335" spans="1:15" s="236" customFormat="1" x14ac:dyDescent="0.2">
      <c r="A335" s="237" t="str">
        <f>name!E$7</f>
        <v>Administrative and secretarial occupations</v>
      </c>
      <c r="B335" s="302">
        <v>3.4036247498343317</v>
      </c>
      <c r="C335" s="302">
        <v>8.2240500152375713</v>
      </c>
      <c r="D335" s="302">
        <v>0.21237877980230474</v>
      </c>
      <c r="E335" s="302">
        <f t="shared" si="147"/>
        <v>11.840053544874209</v>
      </c>
      <c r="F335" s="303"/>
      <c r="G335" s="302">
        <v>2.955995946187346</v>
      </c>
      <c r="H335" s="302">
        <v>6.7471871272124435</v>
      </c>
      <c r="I335" s="302">
        <v>0.19191118396837634</v>
      </c>
      <c r="J335" s="302">
        <f t="shared" si="148"/>
        <v>9.8950942573681644</v>
      </c>
      <c r="K335" s="303"/>
      <c r="L335" s="302">
        <v>1.8733509358324563</v>
      </c>
      <c r="M335" s="302">
        <v>4.2311433664139777</v>
      </c>
      <c r="N335" s="302">
        <v>0.1049620435365911</v>
      </c>
      <c r="O335" s="302">
        <f t="shared" si="149"/>
        <v>6.2094563457830247</v>
      </c>
    </row>
    <row r="336" spans="1:15" s="236" customFormat="1" x14ac:dyDescent="0.2">
      <c r="A336" s="237" t="str">
        <f>name!E$8</f>
        <v>Skilled trades occupations</v>
      </c>
      <c r="B336" s="302">
        <v>1.683799551522742</v>
      </c>
      <c r="C336" s="302">
        <v>1.0692204818557265</v>
      </c>
      <c r="D336" s="302">
        <v>0.30331587012180328</v>
      </c>
      <c r="E336" s="302">
        <f t="shared" si="147"/>
        <v>3.0563359035002717</v>
      </c>
      <c r="F336" s="303"/>
      <c r="G336" s="302">
        <v>1.2183036803325573</v>
      </c>
      <c r="H336" s="302">
        <v>0.66825873320603935</v>
      </c>
      <c r="I336" s="302">
        <v>0.27318205506816362</v>
      </c>
      <c r="J336" s="302">
        <f>SUM(G336:I336)</f>
        <v>2.1597444686067604</v>
      </c>
      <c r="K336" s="303"/>
      <c r="L336" s="302">
        <v>0.78237168487806663</v>
      </c>
      <c r="M336" s="302">
        <v>0.32308739644382911</v>
      </c>
      <c r="N336" s="302">
        <v>0.51778920357546387</v>
      </c>
      <c r="O336" s="302">
        <f t="shared" si="149"/>
        <v>1.6232482848973595</v>
      </c>
    </row>
    <row r="337" spans="1:15" s="236" customFormat="1" x14ac:dyDescent="0.2">
      <c r="A337" s="237" t="str">
        <f>name!E$9</f>
        <v>Caring, leisure and other service occupations</v>
      </c>
      <c r="B337" s="302">
        <v>18.56243486728474</v>
      </c>
      <c r="C337" s="302">
        <v>25.236043146914721</v>
      </c>
      <c r="D337" s="302">
        <v>1.042216054600424</v>
      </c>
      <c r="E337" s="302">
        <f t="shared" si="147"/>
        <v>44.840694068799884</v>
      </c>
      <c r="F337" s="303"/>
      <c r="G337" s="302">
        <v>16.834208833437476</v>
      </c>
      <c r="H337" s="302">
        <v>22.167612033489711</v>
      </c>
      <c r="I337" s="302">
        <v>1.1039510963885444</v>
      </c>
      <c r="J337" s="302">
        <f t="shared" ref="J337:J340" si="150">SUM(G337:I337)</f>
        <v>40.105771963315732</v>
      </c>
      <c r="K337" s="303"/>
      <c r="L337" s="302">
        <v>21.670674118825346</v>
      </c>
      <c r="M337" s="302">
        <v>23.332207604616709</v>
      </c>
      <c r="N337" s="302">
        <v>1.7307710331659274</v>
      </c>
      <c r="O337" s="302">
        <f t="shared" si="149"/>
        <v>46.733652756607988</v>
      </c>
    </row>
    <row r="338" spans="1:15" s="236" customFormat="1" x14ac:dyDescent="0.2">
      <c r="A338" s="237" t="str">
        <f>name!E$10</f>
        <v>Sales and customer service occupations</v>
      </c>
      <c r="B338" s="302">
        <v>0.31470388494720064</v>
      </c>
      <c r="C338" s="302">
        <v>0.59926209087763171</v>
      </c>
      <c r="D338" s="302">
        <v>0.1768559995955217</v>
      </c>
      <c r="E338" s="302">
        <f t="shared" si="147"/>
        <v>1.0908219754203541</v>
      </c>
      <c r="F338" s="303"/>
      <c r="G338" s="302">
        <v>0.27500142264227312</v>
      </c>
      <c r="H338" s="302">
        <v>0.49888733531077706</v>
      </c>
      <c r="I338" s="302">
        <v>0.12595386812501344</v>
      </c>
      <c r="J338" s="302">
        <f t="shared" si="150"/>
        <v>0.89984262607806365</v>
      </c>
      <c r="K338" s="303"/>
      <c r="L338" s="302">
        <v>0.31237632804067506</v>
      </c>
      <c r="M338" s="302">
        <v>0.53696439066808233</v>
      </c>
      <c r="N338" s="302">
        <v>0.15521377030831643</v>
      </c>
      <c r="O338" s="302">
        <f t="shared" si="149"/>
        <v>1.0045544890170739</v>
      </c>
    </row>
    <row r="339" spans="1:15" s="236" customFormat="1" x14ac:dyDescent="0.2">
      <c r="A339" s="237" t="str">
        <f>name!E$11</f>
        <v>Process, plant and machine operatives</v>
      </c>
      <c r="B339" s="302">
        <v>0.27817838488015439</v>
      </c>
      <c r="C339" s="302">
        <v>0.38228487798685296</v>
      </c>
      <c r="D339" s="302">
        <v>2.1954369044930448</v>
      </c>
      <c r="E339" s="302">
        <f t="shared" si="147"/>
        <v>2.8559001673600521</v>
      </c>
      <c r="F339" s="303"/>
      <c r="G339" s="302">
        <v>0.19302405475514484</v>
      </c>
      <c r="H339" s="302">
        <v>0.2368665231313819</v>
      </c>
      <c r="I339" s="302">
        <v>2.3127707551307548</v>
      </c>
      <c r="J339" s="302">
        <f t="shared" si="150"/>
        <v>2.7426613330172813</v>
      </c>
      <c r="K339" s="303"/>
      <c r="L339" s="302">
        <v>0.13476754296683949</v>
      </c>
      <c r="M339" s="302">
        <v>0.23466098330260857</v>
      </c>
      <c r="N339" s="302">
        <v>2.7830612573362723</v>
      </c>
      <c r="O339" s="302">
        <f t="shared" si="149"/>
        <v>3.1524897836057204</v>
      </c>
    </row>
    <row r="340" spans="1:15" s="236" customFormat="1" x14ac:dyDescent="0.2">
      <c r="A340" s="237" t="str">
        <f>name!E$12</f>
        <v>Elementary occupations</v>
      </c>
      <c r="B340" s="302">
        <v>0.98707034316653297</v>
      </c>
      <c r="C340" s="302">
        <v>7.9855393543509452</v>
      </c>
      <c r="D340" s="302">
        <v>0.41941321974941448</v>
      </c>
      <c r="E340" s="302">
        <f t="shared" si="147"/>
        <v>9.3920229172668925</v>
      </c>
      <c r="F340" s="303"/>
      <c r="G340" s="302">
        <v>0.7143682045971067</v>
      </c>
      <c r="H340" s="302">
        <v>5.6953584279392517</v>
      </c>
      <c r="I340" s="302">
        <v>0.28030902837787541</v>
      </c>
      <c r="J340" s="302">
        <f t="shared" si="150"/>
        <v>6.6900356609142335</v>
      </c>
      <c r="K340" s="303"/>
      <c r="L340" s="302">
        <v>0.48885057313184926</v>
      </c>
      <c r="M340" s="302">
        <v>0.34204485053912476</v>
      </c>
      <c r="N340" s="302">
        <v>1.1192203072410929</v>
      </c>
      <c r="O340" s="302">
        <f t="shared" si="149"/>
        <v>1.9501157309120669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78.257095749374486</v>
      </c>
      <c r="C342" s="311">
        <f t="shared" ref="C342:E342" si="151">SUM(C332:C340)</f>
        <v>73.003741974653181</v>
      </c>
      <c r="D342" s="311">
        <f t="shared" si="151"/>
        <v>10.312162275972598</v>
      </c>
      <c r="E342" s="311">
        <f t="shared" si="151"/>
        <v>161.57300000000026</v>
      </c>
      <c r="F342" s="311"/>
      <c r="G342" s="311">
        <f t="shared" ref="G342:J342" si="152">SUM(G332:G340)</f>
        <v>79.942226500951705</v>
      </c>
      <c r="H342" s="311">
        <f t="shared" si="152"/>
        <v>66.842059945710616</v>
      </c>
      <c r="I342" s="311">
        <f t="shared" si="152"/>
        <v>11.066713553337571</v>
      </c>
      <c r="J342" s="311">
        <f t="shared" si="152"/>
        <v>157.85099999999989</v>
      </c>
      <c r="K342" s="311"/>
      <c r="L342" s="311">
        <f t="shared" ref="L342:O342" si="153">SUM(L332:L340)</f>
        <v>90.915883084331909</v>
      </c>
      <c r="M342" s="311">
        <f t="shared" si="153"/>
        <v>70.165468434647408</v>
      </c>
      <c r="N342" s="311">
        <f t="shared" si="153"/>
        <v>12.598648481020511</v>
      </c>
      <c r="O342" s="311">
        <f t="shared" si="153"/>
        <v>173.67999999999984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5.2844653282672116</v>
      </c>
      <c r="C349" s="302">
        <v>1.5705331127571596</v>
      </c>
      <c r="D349" s="302">
        <v>0.70901927586100366</v>
      </c>
      <c r="E349" s="302">
        <f>SUM(B349:D349)</f>
        <v>7.5640177168853748</v>
      </c>
      <c r="F349" s="303"/>
      <c r="G349" s="302">
        <v>6.207953442621994</v>
      </c>
      <c r="H349" s="302">
        <v>2.4106552122009122</v>
      </c>
      <c r="I349" s="302">
        <v>1.4253075915149289</v>
      </c>
      <c r="J349" s="302">
        <f>SUM(G349:I349)</f>
        <v>10.043916246337837</v>
      </c>
      <c r="K349" s="303"/>
      <c r="L349" s="302">
        <v>6.2195461287588927</v>
      </c>
      <c r="M349" s="302">
        <v>3.0223409681489288</v>
      </c>
      <c r="N349" s="302">
        <v>1.6890778290033779</v>
      </c>
      <c r="O349" s="302">
        <f>SUM(L349:N349)</f>
        <v>10.930964925911198</v>
      </c>
    </row>
    <row r="350" spans="1:15" s="236" customFormat="1" x14ac:dyDescent="0.2">
      <c r="A350" s="237" t="str">
        <f>name!E$5</f>
        <v>Professional occupations</v>
      </c>
      <c r="B350" s="302">
        <v>36.622959863739474</v>
      </c>
      <c r="C350" s="302">
        <v>17.603626010312553</v>
      </c>
      <c r="D350" s="302">
        <v>4.4818889339240187</v>
      </c>
      <c r="E350" s="302">
        <f t="shared" ref="E350:E357" si="154">SUM(B350:D350)</f>
        <v>58.708474807976046</v>
      </c>
      <c r="F350" s="303"/>
      <c r="G350" s="302">
        <v>45.705899674546529</v>
      </c>
      <c r="H350" s="302">
        <v>23.341833246592117</v>
      </c>
      <c r="I350" s="302">
        <v>6.4076622122179741</v>
      </c>
      <c r="J350" s="302">
        <f t="shared" ref="J350:J352" si="155">SUM(G350:I350)</f>
        <v>75.455395133356618</v>
      </c>
      <c r="K350" s="303"/>
      <c r="L350" s="302">
        <v>50.372945730991191</v>
      </c>
      <c r="M350" s="302">
        <v>26.177193869278703</v>
      </c>
      <c r="N350" s="302">
        <v>6.0920030335424817</v>
      </c>
      <c r="O350" s="302">
        <f t="shared" ref="O350:O357" si="156">SUM(L350:N350)</f>
        <v>82.642142633812369</v>
      </c>
    </row>
    <row r="351" spans="1:15" s="236" customFormat="1" x14ac:dyDescent="0.2">
      <c r="A351" s="237" t="str">
        <f>name!E$6</f>
        <v>Associate professional occupations</v>
      </c>
      <c r="B351" s="302">
        <v>15.28902997007849</v>
      </c>
      <c r="C351" s="302">
        <v>9.2501065054616305</v>
      </c>
      <c r="D351" s="302">
        <v>2.0933380085488462</v>
      </c>
      <c r="E351" s="302">
        <f t="shared" si="154"/>
        <v>26.632474484088966</v>
      </c>
      <c r="F351" s="303"/>
      <c r="G351" s="302">
        <v>18.434450400099927</v>
      </c>
      <c r="H351" s="302">
        <v>12.085659453308134</v>
      </c>
      <c r="I351" s="302">
        <v>1.9089034038417978</v>
      </c>
      <c r="J351" s="302">
        <f t="shared" si="155"/>
        <v>32.429013257249856</v>
      </c>
      <c r="K351" s="303"/>
      <c r="L351" s="302">
        <v>32.571091873902461</v>
      </c>
      <c r="M351" s="302">
        <v>19.131554588409365</v>
      </c>
      <c r="N351" s="302">
        <v>2.565117204805575</v>
      </c>
      <c r="O351" s="302">
        <f t="shared" si="156"/>
        <v>54.2677636671174</v>
      </c>
    </row>
    <row r="352" spans="1:15" s="236" customFormat="1" x14ac:dyDescent="0.2">
      <c r="A352" s="237" t="str">
        <f>name!E$7</f>
        <v>Administrative and secretarial occupations</v>
      </c>
      <c r="B352" s="302">
        <v>6.9698700804314297</v>
      </c>
      <c r="C352" s="302">
        <v>10.809400020447523</v>
      </c>
      <c r="D352" s="302">
        <v>0.42808398613404952</v>
      </c>
      <c r="E352" s="302">
        <f t="shared" si="154"/>
        <v>18.207354087013002</v>
      </c>
      <c r="F352" s="303"/>
      <c r="G352" s="302">
        <v>7.2621122838793548</v>
      </c>
      <c r="H352" s="302">
        <v>10.850005415337334</v>
      </c>
      <c r="I352" s="302">
        <v>0.30079736869033313</v>
      </c>
      <c r="J352" s="302">
        <f t="shared" si="155"/>
        <v>18.412915067907022</v>
      </c>
      <c r="K352" s="303"/>
      <c r="L352" s="302">
        <v>5.2132976148961445</v>
      </c>
      <c r="M352" s="302">
        <v>5.4166125068686597</v>
      </c>
      <c r="N352" s="302">
        <v>0.22212727145859892</v>
      </c>
      <c r="O352" s="302">
        <f t="shared" si="156"/>
        <v>10.852037393223403</v>
      </c>
    </row>
    <row r="353" spans="1:15" s="236" customFormat="1" x14ac:dyDescent="0.2">
      <c r="A353" s="237" t="str">
        <f>name!E$8</f>
        <v>Skilled trades occupations</v>
      </c>
      <c r="B353" s="302">
        <v>1.4157335522842183</v>
      </c>
      <c r="C353" s="302">
        <v>1.0435794246434085</v>
      </c>
      <c r="D353" s="302">
        <v>0.31005335223475244</v>
      </c>
      <c r="E353" s="302">
        <f t="shared" si="154"/>
        <v>2.7693663291623789</v>
      </c>
      <c r="F353" s="303"/>
      <c r="G353" s="302">
        <v>1.0793519082023555</v>
      </c>
      <c r="H353" s="302">
        <v>0.82234000561219078</v>
      </c>
      <c r="I353" s="302">
        <v>0.69449027549013953</v>
      </c>
      <c r="J353" s="302">
        <f>SUM(G353:I353)</f>
        <v>2.5961821893046859</v>
      </c>
      <c r="K353" s="303"/>
      <c r="L353" s="302">
        <v>0.68808881480676809</v>
      </c>
      <c r="M353" s="302">
        <v>0.61312669337547798</v>
      </c>
      <c r="N353" s="302">
        <v>0.78200940826632048</v>
      </c>
      <c r="O353" s="302">
        <f t="shared" si="156"/>
        <v>2.0832249164485663</v>
      </c>
    </row>
    <row r="354" spans="1:15" s="236" customFormat="1" x14ac:dyDescent="0.2">
      <c r="A354" s="237" t="str">
        <f>name!E$9</f>
        <v>Caring, leisure and other service occupations</v>
      </c>
      <c r="B354" s="302">
        <v>33.65837019127936</v>
      </c>
      <c r="C354" s="302">
        <v>30.345477117290528</v>
      </c>
      <c r="D354" s="302">
        <v>4.1759690240901568</v>
      </c>
      <c r="E354" s="302">
        <f t="shared" si="154"/>
        <v>68.179816332660039</v>
      </c>
      <c r="F354" s="303"/>
      <c r="G354" s="302">
        <v>37.742748800547346</v>
      </c>
      <c r="H354" s="302">
        <v>32.999849281276184</v>
      </c>
      <c r="I354" s="302">
        <v>3.5101001732891217</v>
      </c>
      <c r="J354" s="302">
        <f t="shared" ref="J354:J357" si="157">SUM(G354:I354)</f>
        <v>74.252698255112648</v>
      </c>
      <c r="K354" s="303"/>
      <c r="L354" s="302">
        <v>44.150840379527857</v>
      </c>
      <c r="M354" s="302">
        <v>31.966596080080524</v>
      </c>
      <c r="N354" s="302">
        <v>4.4695283553577454</v>
      </c>
      <c r="O354" s="302">
        <f t="shared" si="156"/>
        <v>80.586964814966137</v>
      </c>
    </row>
    <row r="355" spans="1:15" s="236" customFormat="1" x14ac:dyDescent="0.2">
      <c r="A355" s="237" t="str">
        <f>name!E$10</f>
        <v>Sales and customer service occupations</v>
      </c>
      <c r="B355" s="302">
        <v>1.154502893958415</v>
      </c>
      <c r="C355" s="302">
        <v>1.2579115269398484</v>
      </c>
      <c r="D355" s="302">
        <v>0.17841934412316143</v>
      </c>
      <c r="E355" s="302">
        <f t="shared" si="154"/>
        <v>2.5908337650214248</v>
      </c>
      <c r="F355" s="303"/>
      <c r="G355" s="302">
        <v>1.1897780341913153</v>
      </c>
      <c r="H355" s="302">
        <v>1.2885597041699557</v>
      </c>
      <c r="I355" s="302">
        <v>0.18393009907081398</v>
      </c>
      <c r="J355" s="302">
        <f t="shared" si="157"/>
        <v>2.6622678374320849</v>
      </c>
      <c r="K355" s="303"/>
      <c r="L355" s="302">
        <v>1.287380712885881</v>
      </c>
      <c r="M355" s="302">
        <v>1.3508664820306238</v>
      </c>
      <c r="N355" s="302">
        <v>0.18411570633144811</v>
      </c>
      <c r="O355" s="302">
        <f t="shared" si="156"/>
        <v>2.8223629012479532</v>
      </c>
    </row>
    <row r="356" spans="1:15" s="236" customFormat="1" x14ac:dyDescent="0.2">
      <c r="A356" s="237" t="str">
        <f>name!E$11</f>
        <v>Process, plant and machine operatives</v>
      </c>
      <c r="B356" s="302">
        <v>0.50843558954062662</v>
      </c>
      <c r="C356" s="302">
        <v>0.74133335378222709</v>
      </c>
      <c r="D356" s="302">
        <v>8.7625785611652143E-2</v>
      </c>
      <c r="E356" s="302">
        <f t="shared" si="154"/>
        <v>1.3373947289345058</v>
      </c>
      <c r="F356" s="303"/>
      <c r="G356" s="302">
        <v>0.37936938201704379</v>
      </c>
      <c r="H356" s="302">
        <v>0.66258460424405008</v>
      </c>
      <c r="I356" s="302">
        <v>0.22412353031112719</v>
      </c>
      <c r="J356" s="302">
        <f t="shared" si="157"/>
        <v>1.2660775165722211</v>
      </c>
      <c r="K356" s="303"/>
      <c r="L356" s="302">
        <v>0.26077017241494027</v>
      </c>
      <c r="M356" s="302">
        <v>0.48225330946381756</v>
      </c>
      <c r="N356" s="302">
        <v>0.25545853932613333</v>
      </c>
      <c r="O356" s="302">
        <f t="shared" si="156"/>
        <v>0.99848202120489105</v>
      </c>
    </row>
    <row r="357" spans="1:15" s="236" customFormat="1" x14ac:dyDescent="0.2">
      <c r="A357" s="237" t="str">
        <f>name!E$12</f>
        <v>Elementary occupations</v>
      </c>
      <c r="B357" s="302">
        <v>1.3971064689872819</v>
      </c>
      <c r="C357" s="302">
        <v>3.2180783278256206</v>
      </c>
      <c r="D357" s="302">
        <v>0.23008295144566485</v>
      </c>
      <c r="E357" s="302">
        <f t="shared" si="154"/>
        <v>4.8452677482585678</v>
      </c>
      <c r="F357" s="303"/>
      <c r="G357" s="302">
        <v>1.1726639022309759</v>
      </c>
      <c r="H357" s="302">
        <v>2.7170482484236196</v>
      </c>
      <c r="I357" s="302">
        <v>0.36482234607231329</v>
      </c>
      <c r="J357" s="302">
        <f t="shared" si="157"/>
        <v>4.254534496726909</v>
      </c>
      <c r="K357" s="303"/>
      <c r="L357" s="302">
        <v>0.82821276627863982</v>
      </c>
      <c r="M357" s="302">
        <v>1.127486683282837</v>
      </c>
      <c r="N357" s="302">
        <v>0.41035727650674503</v>
      </c>
      <c r="O357" s="302">
        <f t="shared" si="156"/>
        <v>2.3660567260682219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102.30047393856651</v>
      </c>
      <c r="C359" s="311">
        <f t="shared" ref="C359:E359" si="158">SUM(C349:C357)</f>
        <v>75.840045399460507</v>
      </c>
      <c r="D359" s="311">
        <f t="shared" si="158"/>
        <v>12.694480661973307</v>
      </c>
      <c r="E359" s="311">
        <f t="shared" si="158"/>
        <v>190.83500000000032</v>
      </c>
      <c r="F359" s="311"/>
      <c r="G359" s="311">
        <f t="shared" ref="G359:J359" si="159">SUM(G349:G357)</f>
        <v>119.17432782833686</v>
      </c>
      <c r="H359" s="311">
        <f t="shared" si="159"/>
        <v>87.178535171164498</v>
      </c>
      <c r="I359" s="311">
        <f t="shared" si="159"/>
        <v>15.020137000498549</v>
      </c>
      <c r="J359" s="311">
        <f t="shared" si="159"/>
        <v>221.37299999999991</v>
      </c>
      <c r="K359" s="311"/>
      <c r="L359" s="311">
        <f t="shared" ref="L359:O359" si="160">SUM(L349:L357)</f>
        <v>141.59217419446279</v>
      </c>
      <c r="M359" s="311">
        <f t="shared" si="160"/>
        <v>89.28803118093893</v>
      </c>
      <c r="N359" s="311">
        <f t="shared" si="160"/>
        <v>16.669794624598424</v>
      </c>
      <c r="O359" s="311">
        <f t="shared" si="160"/>
        <v>247.55000000000013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1.6851348760506926</v>
      </c>
      <c r="C366" s="302">
        <v>0.52374109909447608</v>
      </c>
      <c r="D366" s="302">
        <v>0.68700594147000904</v>
      </c>
      <c r="E366" s="302">
        <f>SUM(B366:D366)</f>
        <v>2.8958819166151777</v>
      </c>
      <c r="F366" s="303"/>
      <c r="G366" s="302">
        <v>1.8660491308873761</v>
      </c>
      <c r="H366" s="302">
        <v>0.66571577851173647</v>
      </c>
      <c r="I366" s="302">
        <v>0.70150662586079626</v>
      </c>
      <c r="J366" s="302">
        <f>SUM(G366:I366)</f>
        <v>3.2332715352599086</v>
      </c>
      <c r="K366" s="303"/>
      <c r="L366" s="302">
        <v>1.7461594104570919</v>
      </c>
      <c r="M366" s="302">
        <v>0.80635385509675961</v>
      </c>
      <c r="N366" s="302">
        <v>0.64318872959222295</v>
      </c>
      <c r="O366" s="302">
        <f>SUM(L366:N366)</f>
        <v>3.1957019951460746</v>
      </c>
    </row>
    <row r="367" spans="1:15" s="236" customFormat="1" x14ac:dyDescent="0.2">
      <c r="A367" s="237" t="str">
        <f>name!E$5</f>
        <v>Professional occupations</v>
      </c>
      <c r="B367" s="302">
        <v>2.2211899660354719</v>
      </c>
      <c r="C367" s="302">
        <v>1.263998453586419</v>
      </c>
      <c r="D367" s="302">
        <v>2.2073672953657071</v>
      </c>
      <c r="E367" s="302">
        <f t="shared" ref="E367:E374" si="161">SUM(B367:D367)</f>
        <v>5.6925557149875985</v>
      </c>
      <c r="F367" s="303"/>
      <c r="G367" s="302">
        <v>2.9739423587071458</v>
      </c>
      <c r="H367" s="302">
        <v>1.6789526897187366</v>
      </c>
      <c r="I367" s="302">
        <v>2.1082186698074681</v>
      </c>
      <c r="J367" s="302">
        <f t="shared" ref="J367:J369" si="162">SUM(G367:I367)</f>
        <v>6.7611137182333509</v>
      </c>
      <c r="K367" s="303"/>
      <c r="L367" s="302">
        <v>3.4897481206329717</v>
      </c>
      <c r="M367" s="302">
        <v>2.3640860778132526</v>
      </c>
      <c r="N367" s="302">
        <v>1.9079628466424496</v>
      </c>
      <c r="O367" s="302">
        <f t="shared" ref="O367:O374" si="163">SUM(L367:N367)</f>
        <v>7.7617970450886737</v>
      </c>
    </row>
    <row r="368" spans="1:15" s="236" customFormat="1" x14ac:dyDescent="0.2">
      <c r="A368" s="237" t="str">
        <f>name!E$6</f>
        <v>Associate professional occupations</v>
      </c>
      <c r="B368" s="302">
        <v>3.2353174692857642</v>
      </c>
      <c r="C368" s="302">
        <v>2.6514791199054475</v>
      </c>
      <c r="D368" s="302">
        <v>6.241033640140305</v>
      </c>
      <c r="E368" s="302">
        <f t="shared" si="161"/>
        <v>12.127830229331517</v>
      </c>
      <c r="F368" s="303"/>
      <c r="G368" s="302">
        <v>3.7785569161640304</v>
      </c>
      <c r="H368" s="302">
        <v>2.7009947537148653</v>
      </c>
      <c r="I368" s="302">
        <v>6.1289418828974558</v>
      </c>
      <c r="J368" s="302">
        <f t="shared" si="162"/>
        <v>12.608493552776352</v>
      </c>
      <c r="K368" s="303"/>
      <c r="L368" s="302">
        <v>3.4792563525560407</v>
      </c>
      <c r="M368" s="302">
        <v>2.6514465848248134</v>
      </c>
      <c r="N368" s="302">
        <v>5.5758452750159595</v>
      </c>
      <c r="O368" s="302">
        <f t="shared" si="163"/>
        <v>11.706548212396815</v>
      </c>
    </row>
    <row r="369" spans="1:15" s="236" customFormat="1" x14ac:dyDescent="0.2">
      <c r="A369" s="237" t="str">
        <f>name!E$7</f>
        <v>Administrative and secretarial occupations</v>
      </c>
      <c r="B369" s="302">
        <v>1.7560951298817622</v>
      </c>
      <c r="C369" s="302">
        <v>4.3282590480918142</v>
      </c>
      <c r="D369" s="302">
        <v>0.17117837158546406</v>
      </c>
      <c r="E369" s="302">
        <f t="shared" si="161"/>
        <v>6.2555325495590406</v>
      </c>
      <c r="F369" s="303"/>
      <c r="G369" s="302">
        <v>1.7727690119142585</v>
      </c>
      <c r="H369" s="302">
        <v>4.11957116658066</v>
      </c>
      <c r="I369" s="302">
        <v>0.12879283720979229</v>
      </c>
      <c r="J369" s="302">
        <f t="shared" si="162"/>
        <v>6.0211330157047103</v>
      </c>
      <c r="K369" s="303"/>
      <c r="L369" s="302">
        <v>1.6681457119794969</v>
      </c>
      <c r="M369" s="302">
        <v>4.1339647960529495</v>
      </c>
      <c r="N369" s="302">
        <v>0.11423911590074921</v>
      </c>
      <c r="O369" s="302">
        <f t="shared" si="163"/>
        <v>5.9163496239331952</v>
      </c>
    </row>
    <row r="370" spans="1:15" s="236" customFormat="1" x14ac:dyDescent="0.2">
      <c r="A370" s="237" t="str">
        <f>name!E$8</f>
        <v>Skilled trades occupations</v>
      </c>
      <c r="B370" s="302">
        <v>0.84799831109030221</v>
      </c>
      <c r="C370" s="302">
        <v>0.65731693378791178</v>
      </c>
      <c r="D370" s="302">
        <v>0.79525939542670565</v>
      </c>
      <c r="E370" s="302">
        <f t="shared" si="161"/>
        <v>2.3005746403049199</v>
      </c>
      <c r="F370" s="303"/>
      <c r="G370" s="302">
        <v>0.7143581420577072</v>
      </c>
      <c r="H370" s="302">
        <v>0.40583297054023115</v>
      </c>
      <c r="I370" s="302">
        <v>0.70251365992597969</v>
      </c>
      <c r="J370" s="302">
        <f>SUM(G370:I370)</f>
        <v>1.822704772523918</v>
      </c>
      <c r="K370" s="303"/>
      <c r="L370" s="302">
        <v>0.47364515024789</v>
      </c>
      <c r="M370" s="302">
        <v>0.51357462124712316</v>
      </c>
      <c r="N370" s="302">
        <v>0.58026956684368936</v>
      </c>
      <c r="O370" s="302">
        <f t="shared" si="163"/>
        <v>1.5674893383387025</v>
      </c>
    </row>
    <row r="371" spans="1:15" s="236" customFormat="1" x14ac:dyDescent="0.2">
      <c r="A371" s="237" t="str">
        <f>name!E$9</f>
        <v>Caring, leisure and other service occupations</v>
      </c>
      <c r="B371" s="302">
        <v>1.8107192813465069</v>
      </c>
      <c r="C371" s="302">
        <v>2.6649165337904872</v>
      </c>
      <c r="D371" s="302">
        <v>0.29581480087659201</v>
      </c>
      <c r="E371" s="302">
        <f t="shared" si="161"/>
        <v>4.7714506160135857</v>
      </c>
      <c r="F371" s="303"/>
      <c r="G371" s="302">
        <v>1.5694097136519576</v>
      </c>
      <c r="H371" s="302">
        <v>2.1498022381317887</v>
      </c>
      <c r="I371" s="302">
        <v>0.22750787225273453</v>
      </c>
      <c r="J371" s="302">
        <f t="shared" ref="J371:J374" si="164">SUM(G371:I371)</f>
        <v>3.9467198240364811</v>
      </c>
      <c r="K371" s="303"/>
      <c r="L371" s="302">
        <v>1.2622287176648075</v>
      </c>
      <c r="M371" s="302">
        <v>2.0428492738387125</v>
      </c>
      <c r="N371" s="302">
        <v>0.20557485319216767</v>
      </c>
      <c r="O371" s="302">
        <f t="shared" si="163"/>
        <v>3.5106528446956875</v>
      </c>
    </row>
    <row r="372" spans="1:15" s="236" customFormat="1" x14ac:dyDescent="0.2">
      <c r="A372" s="237" t="str">
        <f>name!E$10</f>
        <v>Sales and customer service occupations</v>
      </c>
      <c r="B372" s="302">
        <v>0.79790644179808301</v>
      </c>
      <c r="C372" s="302">
        <v>1.8913061417896797</v>
      </c>
      <c r="D372" s="302">
        <v>0.1628718499681695</v>
      </c>
      <c r="E372" s="302">
        <f t="shared" si="161"/>
        <v>2.8520844335559321</v>
      </c>
      <c r="F372" s="303"/>
      <c r="G372" s="302">
        <v>0.77926607921086122</v>
      </c>
      <c r="H372" s="302">
        <v>1.5700429565630911</v>
      </c>
      <c r="I372" s="302">
        <v>0.11547674074804909</v>
      </c>
      <c r="J372" s="302">
        <f t="shared" si="164"/>
        <v>2.4647857765220018</v>
      </c>
      <c r="K372" s="303"/>
      <c r="L372" s="302">
        <v>0.73352592816691276</v>
      </c>
      <c r="M372" s="302">
        <v>1.9938679665867542</v>
      </c>
      <c r="N372" s="302">
        <v>9.9075253876241359E-2</v>
      </c>
      <c r="O372" s="302">
        <f t="shared" si="163"/>
        <v>2.8264691486299083</v>
      </c>
    </row>
    <row r="373" spans="1:15" s="236" customFormat="1" x14ac:dyDescent="0.2">
      <c r="A373" s="237" t="str">
        <f>name!E$11</f>
        <v>Process, plant and machine operatives</v>
      </c>
      <c r="B373" s="302">
        <v>0.17978896904521588</v>
      </c>
      <c r="C373" s="302">
        <v>0.17527337071073049</v>
      </c>
      <c r="D373" s="302">
        <v>4.5943361294251715E-2</v>
      </c>
      <c r="E373" s="302">
        <f t="shared" si="161"/>
        <v>0.40100570105019806</v>
      </c>
      <c r="F373" s="303"/>
      <c r="G373" s="302">
        <v>0.13372216997925632</v>
      </c>
      <c r="H373" s="302">
        <v>0.12386487245475743</v>
      </c>
      <c r="I373" s="302">
        <v>4.592662266728547E-2</v>
      </c>
      <c r="J373" s="302">
        <f t="shared" si="164"/>
        <v>0.30351366510129923</v>
      </c>
      <c r="K373" s="303"/>
      <c r="L373" s="302">
        <v>9.9812607684338764E-2</v>
      </c>
      <c r="M373" s="302">
        <v>0.13282166858805095</v>
      </c>
      <c r="N373" s="302">
        <v>4.6944604294229399E-2</v>
      </c>
      <c r="O373" s="302">
        <f t="shared" si="163"/>
        <v>0.27957888056661911</v>
      </c>
    </row>
    <row r="374" spans="1:15" s="236" customFormat="1" x14ac:dyDescent="0.2">
      <c r="A374" s="237" t="str">
        <f>name!E$12</f>
        <v>Elementary occupations</v>
      </c>
      <c r="B374" s="302">
        <v>0.81582838439618832</v>
      </c>
      <c r="C374" s="302">
        <v>3.153441032645901</v>
      </c>
      <c r="D374" s="302">
        <v>0.17581478154000202</v>
      </c>
      <c r="E374" s="302">
        <f t="shared" si="161"/>
        <v>4.1450841985820919</v>
      </c>
      <c r="F374" s="303"/>
      <c r="G374" s="302">
        <v>0.6642115220011876</v>
      </c>
      <c r="H374" s="302">
        <v>2.3418707752326058</v>
      </c>
      <c r="I374" s="302">
        <v>0.12218184260818039</v>
      </c>
      <c r="J374" s="302">
        <f t="shared" si="164"/>
        <v>3.1282641398419737</v>
      </c>
      <c r="K374" s="303"/>
      <c r="L374" s="302">
        <v>0.64724310250709471</v>
      </c>
      <c r="M374" s="302">
        <v>1.6579369875255863</v>
      </c>
      <c r="N374" s="302">
        <v>9.5232821171631496E-2</v>
      </c>
      <c r="O374" s="302">
        <f t="shared" si="163"/>
        <v>2.4004129112043122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13.349978828929988</v>
      </c>
      <c r="C376" s="311">
        <f t="shared" ref="C376:E376" si="165">SUM(C366:C374)</f>
        <v>17.309731733402867</v>
      </c>
      <c r="D376" s="311">
        <f t="shared" si="165"/>
        <v>10.782289437667206</v>
      </c>
      <c r="E376" s="311">
        <f t="shared" si="165"/>
        <v>41.442000000000057</v>
      </c>
      <c r="F376" s="311"/>
      <c r="G376" s="311">
        <f t="shared" ref="G376:J376" si="166">SUM(G366:G374)</f>
        <v>14.25228504457378</v>
      </c>
      <c r="H376" s="311">
        <f t="shared" si="166"/>
        <v>15.756648201448472</v>
      </c>
      <c r="I376" s="311">
        <f t="shared" si="166"/>
        <v>10.281066753977742</v>
      </c>
      <c r="J376" s="311">
        <f t="shared" si="166"/>
        <v>40.289999999999992</v>
      </c>
      <c r="K376" s="311"/>
      <c r="L376" s="311">
        <f t="shared" ref="L376:O376" si="167">SUM(L366:L374)</f>
        <v>13.599765101896644</v>
      </c>
      <c r="M376" s="311">
        <f t="shared" si="167"/>
        <v>16.296901831574001</v>
      </c>
      <c r="N376" s="311">
        <f t="shared" si="167"/>
        <v>9.2683330665293404</v>
      </c>
      <c r="O376" s="311">
        <f t="shared" si="167"/>
        <v>39.164999999999985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2.1095435932572939</v>
      </c>
      <c r="C383" s="302">
        <v>0.35931215014131329</v>
      </c>
      <c r="D383" s="302">
        <v>1.4977840865760512</v>
      </c>
      <c r="E383" s="302">
        <f>SUM(B383:D383)</f>
        <v>3.9666398299746586</v>
      </c>
      <c r="F383" s="303"/>
      <c r="G383" s="302">
        <v>1.998950975956739</v>
      </c>
      <c r="H383" s="302">
        <v>0.55120618827961565</v>
      </c>
      <c r="I383" s="302">
        <v>1.5823566238015638</v>
      </c>
      <c r="J383" s="302">
        <f>SUM(G383:I383)</f>
        <v>4.1325137880379188</v>
      </c>
      <c r="K383" s="303"/>
      <c r="L383" s="302">
        <v>1.9589423463877798</v>
      </c>
      <c r="M383" s="302">
        <v>0.6029969873080322</v>
      </c>
      <c r="N383" s="302">
        <v>1.4365679473576365</v>
      </c>
      <c r="O383" s="302">
        <f>SUM(L383:N383)</f>
        <v>3.9985072810534485</v>
      </c>
    </row>
    <row r="384" spans="1:15" s="236" customFormat="1" x14ac:dyDescent="0.2">
      <c r="A384" s="237" t="str">
        <f>name!E$5</f>
        <v>Professional occupations</v>
      </c>
      <c r="B384" s="302">
        <v>4.2497874918887444</v>
      </c>
      <c r="C384" s="302">
        <v>1.3050619866354354</v>
      </c>
      <c r="D384" s="302">
        <v>2.5680430596728976</v>
      </c>
      <c r="E384" s="302">
        <f t="shared" ref="E384:E391" si="168">SUM(B384:D384)</f>
        <v>8.1228925381970765</v>
      </c>
      <c r="F384" s="303"/>
      <c r="G384" s="302">
        <v>5.2716083346071638</v>
      </c>
      <c r="H384" s="302">
        <v>2.2109601966498591</v>
      </c>
      <c r="I384" s="302">
        <v>2.8116344390742651</v>
      </c>
      <c r="J384" s="302">
        <f t="shared" ref="J384:J386" si="169">SUM(G384:I384)</f>
        <v>10.294202970331288</v>
      </c>
      <c r="K384" s="303"/>
      <c r="L384" s="302">
        <v>5.7798550891609883</v>
      </c>
      <c r="M384" s="302">
        <v>2.6666845556919765</v>
      </c>
      <c r="N384" s="302">
        <v>3.00518023552456</v>
      </c>
      <c r="O384" s="302">
        <f t="shared" ref="O384:O391" si="170">SUM(L384:N384)</f>
        <v>11.451719880377524</v>
      </c>
    </row>
    <row r="385" spans="1:15" s="236" customFormat="1" x14ac:dyDescent="0.2">
      <c r="A385" s="237" t="str">
        <f>name!E$6</f>
        <v>Associate professional occupations</v>
      </c>
      <c r="B385" s="302">
        <v>2.4368070100654204</v>
      </c>
      <c r="C385" s="302">
        <v>1.3897316444611814</v>
      </c>
      <c r="D385" s="302">
        <v>2.1800883920374274</v>
      </c>
      <c r="E385" s="302">
        <f t="shared" si="168"/>
        <v>6.006627046564029</v>
      </c>
      <c r="F385" s="303"/>
      <c r="G385" s="302">
        <v>2.546850158115753</v>
      </c>
      <c r="H385" s="302">
        <v>1.8324610007837343</v>
      </c>
      <c r="I385" s="302">
        <v>2.3405518703800703</v>
      </c>
      <c r="J385" s="302">
        <f t="shared" si="169"/>
        <v>6.7198630292795567</v>
      </c>
      <c r="K385" s="303"/>
      <c r="L385" s="302">
        <v>2.8236782081421059</v>
      </c>
      <c r="M385" s="302">
        <v>1.9678410555209398</v>
      </c>
      <c r="N385" s="302">
        <v>2.4388720072796595</v>
      </c>
      <c r="O385" s="302">
        <f t="shared" si="170"/>
        <v>7.2303912709427056</v>
      </c>
    </row>
    <row r="386" spans="1:15" s="236" customFormat="1" x14ac:dyDescent="0.2">
      <c r="A386" s="237" t="str">
        <f>name!E$7</f>
        <v>Administrative and secretarial occupations</v>
      </c>
      <c r="B386" s="302">
        <v>2.2295678213231289</v>
      </c>
      <c r="C386" s="302">
        <v>2.7513676737334185</v>
      </c>
      <c r="D386" s="302">
        <v>0.62498886464634318</v>
      </c>
      <c r="E386" s="302">
        <f t="shared" si="168"/>
        <v>5.6059243597028905</v>
      </c>
      <c r="F386" s="303"/>
      <c r="G386" s="302">
        <v>2.1447345975823819</v>
      </c>
      <c r="H386" s="302">
        <v>2.932394482318188</v>
      </c>
      <c r="I386" s="302">
        <v>0.75848077351657983</v>
      </c>
      <c r="J386" s="302">
        <f t="shared" si="169"/>
        <v>5.8356098534171501</v>
      </c>
      <c r="K386" s="303"/>
      <c r="L386" s="302">
        <v>1.7920877967908897</v>
      </c>
      <c r="M386" s="302">
        <v>3.428924126356951</v>
      </c>
      <c r="N386" s="302">
        <v>0.56863057851936105</v>
      </c>
      <c r="O386" s="302">
        <f t="shared" si="170"/>
        <v>5.7896425016672017</v>
      </c>
    </row>
    <row r="387" spans="1:15" s="236" customFormat="1" x14ac:dyDescent="0.2">
      <c r="A387" s="237" t="str">
        <f>name!E$8</f>
        <v>Skilled trades occupations</v>
      </c>
      <c r="B387" s="302">
        <v>0.67473401323187798</v>
      </c>
      <c r="C387" s="302">
        <v>0.36284781893176965</v>
      </c>
      <c r="D387" s="302">
        <v>0.6511216344743338</v>
      </c>
      <c r="E387" s="302">
        <f t="shared" si="168"/>
        <v>1.6887034666379814</v>
      </c>
      <c r="F387" s="303"/>
      <c r="G387" s="302">
        <v>0.40326512560209321</v>
      </c>
      <c r="H387" s="302">
        <v>0.27848283927854106</v>
      </c>
      <c r="I387" s="302">
        <v>0.56741507644795108</v>
      </c>
      <c r="J387" s="302">
        <f>SUM(G387:I387)</f>
        <v>1.2491630413285852</v>
      </c>
      <c r="K387" s="303"/>
      <c r="L387" s="302">
        <v>0.32649754160617001</v>
      </c>
      <c r="M387" s="302">
        <v>0.29920762979885307</v>
      </c>
      <c r="N387" s="302">
        <v>0.74020909220257436</v>
      </c>
      <c r="O387" s="302">
        <f t="shared" si="170"/>
        <v>1.3659142636075974</v>
      </c>
    </row>
    <row r="388" spans="1:15" s="236" customFormat="1" x14ac:dyDescent="0.2">
      <c r="A388" s="237" t="str">
        <f>name!E$9</f>
        <v>Caring, leisure and other service occupations</v>
      </c>
      <c r="B388" s="302">
        <v>7.9353293688442754</v>
      </c>
      <c r="C388" s="302">
        <v>4.2711712580268832</v>
      </c>
      <c r="D388" s="302">
        <v>4.797048639546639</v>
      </c>
      <c r="E388" s="302">
        <f t="shared" si="168"/>
        <v>17.003549266417796</v>
      </c>
      <c r="F388" s="303"/>
      <c r="G388" s="302">
        <v>5.5087925566264673</v>
      </c>
      <c r="H388" s="302">
        <v>2.4196286473198296</v>
      </c>
      <c r="I388" s="302">
        <v>3.8080741256578095</v>
      </c>
      <c r="J388" s="302">
        <f t="shared" ref="J388:J391" si="171">SUM(G388:I388)</f>
        <v>11.736495329604105</v>
      </c>
      <c r="K388" s="303"/>
      <c r="L388" s="302">
        <v>4.7589286994819293</v>
      </c>
      <c r="M388" s="302">
        <v>1.265212721230454</v>
      </c>
      <c r="N388" s="302">
        <v>3.8901437631279405</v>
      </c>
      <c r="O388" s="302">
        <f t="shared" si="170"/>
        <v>9.9142851838403239</v>
      </c>
    </row>
    <row r="389" spans="1:15" s="236" customFormat="1" x14ac:dyDescent="0.2">
      <c r="A389" s="237" t="str">
        <f>name!E$10</f>
        <v>Sales and customer service occupations</v>
      </c>
      <c r="B389" s="302">
        <v>0.74965760975266515</v>
      </c>
      <c r="C389" s="302">
        <v>0.86978465979554631</v>
      </c>
      <c r="D389" s="302">
        <v>0.4995144961337421</v>
      </c>
      <c r="E389" s="302">
        <f t="shared" si="168"/>
        <v>2.1189567656819537</v>
      </c>
      <c r="F389" s="303"/>
      <c r="G389" s="302">
        <v>0.55296700918650876</v>
      </c>
      <c r="H389" s="302">
        <v>0.79086550875717465</v>
      </c>
      <c r="I389" s="302">
        <v>0.32706018227988881</v>
      </c>
      <c r="J389" s="302">
        <f t="shared" si="171"/>
        <v>1.6708927002235723</v>
      </c>
      <c r="K389" s="303"/>
      <c r="L389" s="302">
        <v>0.53937630625835409</v>
      </c>
      <c r="M389" s="302">
        <v>0.95515541286441474</v>
      </c>
      <c r="N389" s="302">
        <v>0.19711495744058727</v>
      </c>
      <c r="O389" s="302">
        <f t="shared" si="170"/>
        <v>1.691646676563356</v>
      </c>
    </row>
    <row r="390" spans="1:15" s="236" customFormat="1" x14ac:dyDescent="0.2">
      <c r="A390" s="237" t="str">
        <f>name!E$11</f>
        <v>Process, plant and machine operatives</v>
      </c>
      <c r="B390" s="302">
        <v>0.68303266051402967</v>
      </c>
      <c r="C390" s="302">
        <v>0.30710409275841954</v>
      </c>
      <c r="D390" s="302">
        <v>0.15402276529447567</v>
      </c>
      <c r="E390" s="302">
        <f t="shared" si="168"/>
        <v>1.1441595185669249</v>
      </c>
      <c r="F390" s="303"/>
      <c r="G390" s="302">
        <v>0.37508854794013441</v>
      </c>
      <c r="H390" s="302">
        <v>0.23508323595778643</v>
      </c>
      <c r="I390" s="302">
        <v>0.1670258877665442</v>
      </c>
      <c r="J390" s="302">
        <f t="shared" si="171"/>
        <v>0.77719767166446507</v>
      </c>
      <c r="K390" s="303"/>
      <c r="L390" s="302">
        <v>0.30335806202555227</v>
      </c>
      <c r="M390" s="302">
        <v>0.16306245846228151</v>
      </c>
      <c r="N390" s="302">
        <v>0.10739057702902792</v>
      </c>
      <c r="O390" s="302">
        <f t="shared" si="170"/>
        <v>0.57381109751686166</v>
      </c>
    </row>
    <row r="391" spans="1:15" s="236" customFormat="1" x14ac:dyDescent="0.2">
      <c r="A391" s="237" t="str">
        <f>name!E$12</f>
        <v>Elementary occupations</v>
      </c>
      <c r="B391" s="302">
        <v>1.6877078553534866</v>
      </c>
      <c r="C391" s="302">
        <v>1.9601955608603108</v>
      </c>
      <c r="D391" s="302">
        <v>0.98664379204289254</v>
      </c>
      <c r="E391" s="302">
        <f t="shared" si="168"/>
        <v>4.6345472082566896</v>
      </c>
      <c r="F391" s="303"/>
      <c r="G391" s="302">
        <v>1.0450901741951035</v>
      </c>
      <c r="H391" s="302">
        <v>1.606431801375803</v>
      </c>
      <c r="I391" s="302">
        <v>0.60653964054249765</v>
      </c>
      <c r="J391" s="302">
        <f t="shared" si="171"/>
        <v>3.2580616161134044</v>
      </c>
      <c r="K391" s="303"/>
      <c r="L391" s="302">
        <v>1.2372059743179566</v>
      </c>
      <c r="M391" s="302">
        <v>0.91392801899471787</v>
      </c>
      <c r="N391" s="302">
        <v>0.43894785111824125</v>
      </c>
      <c r="O391" s="302">
        <f t="shared" si="170"/>
        <v>2.5900818444309159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22.75616742423092</v>
      </c>
      <c r="C393" s="311">
        <f t="shared" ref="C393:E393" si="172">SUM(C383:C391)</f>
        <v>13.576576845344281</v>
      </c>
      <c r="D393" s="311">
        <f t="shared" si="172"/>
        <v>13.9592557304248</v>
      </c>
      <c r="E393" s="311">
        <f t="shared" si="172"/>
        <v>50.291999999999994</v>
      </c>
      <c r="F393" s="311"/>
      <c r="G393" s="311">
        <f t="shared" ref="G393:J393" si="173">SUM(G383:G391)</f>
        <v>19.847347479812345</v>
      </c>
      <c r="H393" s="311">
        <f t="shared" si="173"/>
        <v>12.857513900720534</v>
      </c>
      <c r="I393" s="311">
        <f t="shared" si="173"/>
        <v>12.969138619467168</v>
      </c>
      <c r="J393" s="311">
        <f t="shared" si="173"/>
        <v>45.674000000000049</v>
      </c>
      <c r="K393" s="311"/>
      <c r="L393" s="311">
        <f t="shared" ref="L393:O393" si="174">SUM(L383:L391)</f>
        <v>19.519930024171725</v>
      </c>
      <c r="M393" s="311">
        <f t="shared" si="174"/>
        <v>12.263012966228622</v>
      </c>
      <c r="N393" s="311">
        <f t="shared" si="174"/>
        <v>12.823057009599587</v>
      </c>
      <c r="O393" s="311">
        <f t="shared" si="174"/>
        <v>44.605999999999938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West Midlands and Warwickshire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West Midlands and Warwickshire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West Midlands and Warwickshire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142.21066828701515</v>
      </c>
      <c r="C8" s="11">
        <f t="array" ref="C8:C16">MMULT(aggregation!$B$13:$AA$21,'Occ T2'!C8:C33)</f>
        <v>163.87561539300219</v>
      </c>
      <c r="D8" s="11">
        <f t="array" ref="D8:D16">MMULT(aggregation!$B$13:$AA$21,'Occ T2'!D8:D33)</f>
        <v>169.00886075203522</v>
      </c>
      <c r="E8" s="11">
        <f t="array" ref="E8:E16">MMULT(aggregation!$B$13:$AA$21,'Occ T2'!E8:E33)</f>
        <v>159.38443703119574</v>
      </c>
      <c r="F8" s="11">
        <f t="array" ref="F8:F16">MMULT(aggregation!$B$13:$AA$21,'Occ T2'!F8:F33)</f>
        <v>176.41622841777391</v>
      </c>
      <c r="G8" s="11"/>
      <c r="H8" s="11">
        <f>F8-D8</f>
        <v>7.4073676657386898</v>
      </c>
      <c r="I8" s="11">
        <f t="array" ref="I8:I16">MMULT(aggregation!$B$13:$AA$21,'Occ T2'!I8:I33)</f>
        <v>87.869109335913038</v>
      </c>
      <c r="J8" s="11">
        <f>SUM(H8:I8)</f>
        <v>95.276477001651728</v>
      </c>
      <c r="L8" s="10" t="str">
        <f>name!E4</f>
        <v>Managers, directors and senior officials</v>
      </c>
      <c r="M8" s="11">
        <f t="array" ref="M8:M16">MMULT(aggregation!$B$13:$AA$21,'Occ T2'!M8:M33)</f>
        <v>96.31237499576298</v>
      </c>
      <c r="N8" s="11">
        <f t="array" ref="N8:N16">MMULT(aggregation!$B$13:$AA$21,'Occ T2'!N8:N33)</f>
        <v>108.88262393787366</v>
      </c>
      <c r="O8" s="11">
        <f t="array" ref="O8:O16">MMULT(aggregation!$B$13:$AA$21,'Occ T2'!O8:O33)</f>
        <v>108.74656284279469</v>
      </c>
      <c r="P8" s="11">
        <f t="array" ref="P8:P16">MMULT(aggregation!$B$13:$AA$21,'Occ T2'!P8:P33)</f>
        <v>101.6554529336633</v>
      </c>
      <c r="Q8" s="11">
        <f t="array" ref="Q8:Q16">MMULT(aggregation!$B$13:$AA$21,'Occ T2'!Q8:Q33)</f>
        <v>108.9466759255851</v>
      </c>
      <c r="R8" s="11"/>
      <c r="S8" s="11">
        <f>Q8-O8</f>
        <v>0.20011308279040918</v>
      </c>
      <c r="T8" s="11">
        <f t="array" ref="T8:T16">MMULT(aggregation!$B$13:$AA$21,'Occ T2'!T8:T33)</f>
        <v>50.369371050196079</v>
      </c>
      <c r="U8" s="11">
        <f>SUM(S8:T8)</f>
        <v>50.569484132986489</v>
      </c>
      <c r="W8" s="10" t="str">
        <f>name!E4</f>
        <v>Managers, directors and senior officials</v>
      </c>
      <c r="X8" s="11">
        <f t="array" ref="X8:X16">MMULT(aggregation!$B$13:$AA$21,'Occ T2'!X8:X33)</f>
        <v>45.898293291252116</v>
      </c>
      <c r="Y8" s="11">
        <f t="array" ref="Y8:Y16">MMULT(aggregation!$B$13:$AA$21,'Occ T2'!Y8:Y33)</f>
        <v>54.992991455128376</v>
      </c>
      <c r="Z8" s="11">
        <f t="array" ref="Z8:Z16">MMULT(aggregation!$B$13:$AA$21,'Occ T2'!Z8:Z33)</f>
        <v>60.262297909240388</v>
      </c>
      <c r="AA8" s="11">
        <f t="array" ref="AA8:AA16">MMULT(aggregation!$B$13:$AA$21,'Occ T2'!AA8:AA33)</f>
        <v>57.72898409753234</v>
      </c>
      <c r="AB8" s="11">
        <f t="array" ref="AB8:AB16">MMULT(aggregation!$B$13:$AA$21,'Occ T2'!AB8:AB33)</f>
        <v>67.469552492188924</v>
      </c>
      <c r="AC8" s="11"/>
      <c r="AD8" s="11">
        <f>AB8-Z8</f>
        <v>7.2072545829485364</v>
      </c>
      <c r="AE8" s="11">
        <f t="array" ref="AE8:AE16">MMULT(aggregation!$B$13:$AA$21,'Occ T2'!AE8:AE33)</f>
        <v>37.49973828571693</v>
      </c>
      <c r="AF8" s="11">
        <f>SUM(AD8:AE8)</f>
        <v>44.706992868665466</v>
      </c>
    </row>
    <row r="9" spans="1:32" x14ac:dyDescent="0.2">
      <c r="A9" t="str">
        <f>name!E5</f>
        <v>Professional occupations</v>
      </c>
      <c r="B9" s="11">
        <v>306.94231982001133</v>
      </c>
      <c r="C9" s="11">
        <v>357.40724915200502</v>
      </c>
      <c r="D9" s="11">
        <v>375.38464037057588</v>
      </c>
      <c r="E9" s="11">
        <v>400.22262329079598</v>
      </c>
      <c r="F9" s="11">
        <v>444.62906117508487</v>
      </c>
      <c r="G9" s="11"/>
      <c r="H9" s="11">
        <f t="shared" ref="H9:H16" si="0">F9-D9</f>
        <v>69.244420804508991</v>
      </c>
      <c r="I9" s="11">
        <v>188.4756016728133</v>
      </c>
      <c r="J9" s="11">
        <f t="shared" ref="J9:J15" si="1">SUM(H9:I9)</f>
        <v>257.72002247732229</v>
      </c>
      <c r="L9" s="10" t="str">
        <f>name!E5</f>
        <v>Professional occupations</v>
      </c>
      <c r="M9" s="11">
        <v>161.54422819297093</v>
      </c>
      <c r="N9" s="11">
        <v>184.3309881937725</v>
      </c>
      <c r="O9" s="11">
        <v>195.61140053866492</v>
      </c>
      <c r="P9" s="11">
        <v>214.12908632622711</v>
      </c>
      <c r="Q9" s="11">
        <v>233.14897526383106</v>
      </c>
      <c r="R9" s="11"/>
      <c r="S9" s="11">
        <f t="shared" ref="S9:S16" si="2">Q9-O9</f>
        <v>37.537574725166138</v>
      </c>
      <c r="T9" s="11">
        <v>81.77848561680463</v>
      </c>
      <c r="U9" s="11">
        <f t="shared" ref="U9:U12" si="3">SUM(S9:T9)</f>
        <v>119.31606034197077</v>
      </c>
      <c r="W9" s="10" t="str">
        <f>name!E5</f>
        <v>Professional occupations</v>
      </c>
      <c r="X9" s="11">
        <v>145.39809162704032</v>
      </c>
      <c r="Y9" s="11">
        <v>173.07626095823233</v>
      </c>
      <c r="Z9" s="11">
        <v>179.77323983191093</v>
      </c>
      <c r="AA9" s="11">
        <v>186.09353696456876</v>
      </c>
      <c r="AB9" s="11">
        <v>211.48008591125381</v>
      </c>
      <c r="AC9" s="11"/>
      <c r="AD9" s="11">
        <f t="shared" ref="AD9:AD16" si="4">AB9-Z9</f>
        <v>31.706846079342881</v>
      </c>
      <c r="AE9" s="11">
        <v>106.69711605600864</v>
      </c>
      <c r="AF9" s="11">
        <f t="shared" ref="AF9:AF12" si="5">SUM(AD9:AE9)</f>
        <v>138.40396213535152</v>
      </c>
    </row>
    <row r="10" spans="1:32" x14ac:dyDescent="0.2">
      <c r="A10" t="str">
        <f>name!E6</f>
        <v>Associate professional occupations</v>
      </c>
      <c r="B10" s="11">
        <v>195.79757075873209</v>
      </c>
      <c r="C10" s="11">
        <v>216.52375118965332</v>
      </c>
      <c r="D10" s="11">
        <v>223.95178645360321</v>
      </c>
      <c r="E10" s="11">
        <v>237.3578062890106</v>
      </c>
      <c r="F10" s="11">
        <v>260.70904539405007</v>
      </c>
      <c r="G10" s="11"/>
      <c r="H10" s="11">
        <f t="shared" si="0"/>
        <v>36.75725894044686</v>
      </c>
      <c r="I10" s="11">
        <v>114.7843710701068</v>
      </c>
      <c r="J10" s="11">
        <f t="shared" si="1"/>
        <v>151.54163001055366</v>
      </c>
      <c r="L10" s="10" t="str">
        <f>name!E6</f>
        <v>Associate professional occupations</v>
      </c>
      <c r="M10" s="11">
        <v>110.05326173442867</v>
      </c>
      <c r="N10" s="11">
        <v>118.94965379127139</v>
      </c>
      <c r="O10" s="11">
        <v>123.46475116536995</v>
      </c>
      <c r="P10" s="11">
        <v>118.56525885016896</v>
      </c>
      <c r="Q10" s="11">
        <v>121.94669368767734</v>
      </c>
      <c r="R10" s="11"/>
      <c r="S10" s="11">
        <f t="shared" si="2"/>
        <v>-1.5180574776926079</v>
      </c>
      <c r="T10" s="11">
        <v>45.709569604823201</v>
      </c>
      <c r="U10" s="11">
        <f t="shared" si="3"/>
        <v>44.191512127130594</v>
      </c>
      <c r="W10" s="10" t="str">
        <f>name!E6</f>
        <v>Associate professional occupations</v>
      </c>
      <c r="X10" s="11">
        <v>85.744309024303291</v>
      </c>
      <c r="Y10" s="11">
        <v>97.574097398381866</v>
      </c>
      <c r="Z10" s="11">
        <v>100.48703528823336</v>
      </c>
      <c r="AA10" s="11">
        <v>118.79254743884172</v>
      </c>
      <c r="AB10" s="11">
        <v>138.76235170637264</v>
      </c>
      <c r="AC10" s="11"/>
      <c r="AD10" s="11">
        <f t="shared" si="4"/>
        <v>38.275316418139283</v>
      </c>
      <c r="AE10" s="11">
        <v>69.074801465283585</v>
      </c>
      <c r="AF10" s="11">
        <f t="shared" si="5"/>
        <v>107.35011788342287</v>
      </c>
    </row>
    <row r="11" spans="1:32" x14ac:dyDescent="0.2">
      <c r="A11" t="str">
        <f>name!E7</f>
        <v>Administrative and secretarial occupations</v>
      </c>
      <c r="B11" s="11">
        <v>212.05938773828487</v>
      </c>
      <c r="C11" s="11">
        <v>204.51546366490686</v>
      </c>
      <c r="D11" s="11">
        <v>210.38265007640126</v>
      </c>
      <c r="E11" s="11">
        <v>215.49975722922164</v>
      </c>
      <c r="F11" s="11">
        <v>202.48399030297827</v>
      </c>
      <c r="G11" s="11"/>
      <c r="H11" s="11">
        <f t="shared" si="0"/>
        <v>-7.8986597734229917</v>
      </c>
      <c r="I11" s="11">
        <v>106.01894797152923</v>
      </c>
      <c r="J11" s="11">
        <f t="shared" si="1"/>
        <v>98.120288198106238</v>
      </c>
      <c r="L11" s="10" t="str">
        <f>name!E7</f>
        <v>Administrative and secretarial occupations</v>
      </c>
      <c r="M11" s="11">
        <v>58.170929329569859</v>
      </c>
      <c r="N11" s="11">
        <v>54.166179061804222</v>
      </c>
      <c r="O11" s="11">
        <v>63.977238763220157</v>
      </c>
      <c r="P11" s="11">
        <v>68.970698546549812</v>
      </c>
      <c r="Q11" s="11">
        <v>77.679695543646318</v>
      </c>
      <c r="R11" s="11"/>
      <c r="S11" s="11">
        <f t="shared" si="2"/>
        <v>13.702456780426161</v>
      </c>
      <c r="T11" s="11">
        <v>27.122319814076402</v>
      </c>
      <c r="U11" s="11">
        <f t="shared" si="3"/>
        <v>40.824776594502566</v>
      </c>
      <c r="W11" s="10" t="str">
        <f>name!E7</f>
        <v>Administrative and secretarial occupations</v>
      </c>
      <c r="X11" s="11">
        <v>153.88845840871511</v>
      </c>
      <c r="Y11" s="11">
        <v>150.34928460310243</v>
      </c>
      <c r="Z11" s="11">
        <v>146.40541131318105</v>
      </c>
      <c r="AA11" s="11">
        <v>146.5290586826714</v>
      </c>
      <c r="AB11" s="11">
        <v>124.80429475933178</v>
      </c>
      <c r="AC11" s="11"/>
      <c r="AD11" s="11">
        <f t="shared" si="4"/>
        <v>-21.601116553849266</v>
      </c>
      <c r="AE11" s="11">
        <v>78.896628157452795</v>
      </c>
      <c r="AF11" s="11">
        <f t="shared" si="5"/>
        <v>57.295511603603529</v>
      </c>
    </row>
    <row r="12" spans="1:32" x14ac:dyDescent="0.2">
      <c r="A12" t="str">
        <f>name!E8</f>
        <v>Skilled trades occupations</v>
      </c>
      <c r="B12" s="11">
        <v>187.00541064747708</v>
      </c>
      <c r="C12" s="11">
        <v>191.42723801791206</v>
      </c>
      <c r="D12" s="11">
        <v>163.1199279260172</v>
      </c>
      <c r="E12" s="11">
        <v>161.11958683231276</v>
      </c>
      <c r="F12" s="11">
        <v>149.99163587495076</v>
      </c>
      <c r="G12" s="11"/>
      <c r="H12" s="11">
        <f t="shared" si="0"/>
        <v>-13.128292051066438</v>
      </c>
      <c r="I12" s="11">
        <v>65.107982250772835</v>
      </c>
      <c r="J12" s="11">
        <f t="shared" si="1"/>
        <v>51.979690199706397</v>
      </c>
      <c r="L12" s="10" t="str">
        <f>name!E8</f>
        <v>Skilled trades occupations</v>
      </c>
      <c r="M12" s="11">
        <v>171.53952541826663</v>
      </c>
      <c r="N12" s="11">
        <v>176.41028133550498</v>
      </c>
      <c r="O12" s="11">
        <v>146.78985879364262</v>
      </c>
      <c r="P12" s="11">
        <v>143.73426941620551</v>
      </c>
      <c r="Q12" s="11">
        <v>131.39171474514592</v>
      </c>
      <c r="R12" s="11"/>
      <c r="S12" s="11">
        <f t="shared" si="2"/>
        <v>-15.398144048496704</v>
      </c>
      <c r="T12" s="11">
        <v>54.743452323571553</v>
      </c>
      <c r="U12" s="11">
        <f t="shared" si="3"/>
        <v>39.345308275074849</v>
      </c>
      <c r="W12" s="10" t="str">
        <f>name!E8</f>
        <v>Skilled trades occupations</v>
      </c>
      <c r="X12" s="11">
        <v>15.465885229210397</v>
      </c>
      <c r="Y12" s="11">
        <v>15.016956682407088</v>
      </c>
      <c r="Z12" s="11">
        <v>16.330069132374543</v>
      </c>
      <c r="AA12" s="11">
        <v>17.385317416107299</v>
      </c>
      <c r="AB12" s="11">
        <v>18.599921129804869</v>
      </c>
      <c r="AC12" s="11"/>
      <c r="AD12" s="11">
        <f t="shared" si="4"/>
        <v>2.269851997430326</v>
      </c>
      <c r="AE12" s="11">
        <v>10.364529927201284</v>
      </c>
      <c r="AF12" s="11">
        <f t="shared" si="5"/>
        <v>12.63438192463161</v>
      </c>
    </row>
    <row r="13" spans="1:32" x14ac:dyDescent="0.2">
      <c r="A13" t="str">
        <f>name!E9</f>
        <v>Caring, leisure and other service occupations</v>
      </c>
      <c r="B13" s="11">
        <v>168.16143667460381</v>
      </c>
      <c r="C13" s="11">
        <v>174.89438978147217</v>
      </c>
      <c r="D13" s="11">
        <v>167.37506884555842</v>
      </c>
      <c r="E13" s="11">
        <v>170.4687027773401</v>
      </c>
      <c r="F13" s="11">
        <v>183.4500392674143</v>
      </c>
      <c r="G13" s="11"/>
      <c r="H13" s="11">
        <f t="shared" si="0"/>
        <v>16.07497042185588</v>
      </c>
      <c r="I13" s="11">
        <v>97.145864282669535</v>
      </c>
      <c r="J13" s="11">
        <f>SUM(H13:I13)</f>
        <v>113.22083470452542</v>
      </c>
      <c r="L13" s="10" t="str">
        <f>name!E9</f>
        <v>Caring, leisure and other service occupations</v>
      </c>
      <c r="M13" s="11">
        <v>25.46461191668606</v>
      </c>
      <c r="N13" s="11">
        <v>26.521687527800871</v>
      </c>
      <c r="O13" s="11">
        <v>25.703683753157385</v>
      </c>
      <c r="P13" s="11">
        <v>27.505988583215952</v>
      </c>
      <c r="Q13" s="11">
        <v>30.355247043777435</v>
      </c>
      <c r="R13" s="11"/>
      <c r="S13" s="11">
        <f t="shared" si="2"/>
        <v>4.6515632906200501</v>
      </c>
      <c r="T13" s="11">
        <v>12.32446947626218</v>
      </c>
      <c r="U13" s="11">
        <f>SUM(S13:T13)</f>
        <v>16.976032766882231</v>
      </c>
      <c r="W13" s="10" t="str">
        <f>name!E9</f>
        <v>Caring, leisure and other service occupations</v>
      </c>
      <c r="X13" s="11">
        <v>142.69682475791794</v>
      </c>
      <c r="Y13" s="11">
        <v>148.37270225367146</v>
      </c>
      <c r="Z13" s="11">
        <v>141.67138509240104</v>
      </c>
      <c r="AA13" s="11">
        <v>142.96271419412412</v>
      </c>
      <c r="AB13" s="11">
        <v>153.09479222363697</v>
      </c>
      <c r="AC13" s="11"/>
      <c r="AD13" s="11">
        <f t="shared" si="4"/>
        <v>11.423407131235933</v>
      </c>
      <c r="AE13" s="11">
        <v>84.821394806407355</v>
      </c>
      <c r="AF13" s="11">
        <f>SUM(AD13:AE13)</f>
        <v>96.244801937643288</v>
      </c>
    </row>
    <row r="14" spans="1:32" x14ac:dyDescent="0.2">
      <c r="A14" t="str">
        <f>name!E10</f>
        <v>Sales and customer service occupations</v>
      </c>
      <c r="B14" s="11">
        <v>137.08357032807385</v>
      </c>
      <c r="C14" s="11">
        <v>133.57745242048517</v>
      </c>
      <c r="D14" s="11">
        <v>132.19238420840406</v>
      </c>
      <c r="E14" s="11">
        <v>134.4203888682955</v>
      </c>
      <c r="F14" s="11">
        <v>136.1991947251114</v>
      </c>
      <c r="G14" s="11"/>
      <c r="H14" s="11">
        <f t="shared" si="0"/>
        <v>4.0068105167073327</v>
      </c>
      <c r="I14" s="11">
        <v>61.012165323228345</v>
      </c>
      <c r="J14" s="11">
        <f t="shared" si="1"/>
        <v>65.018975839935678</v>
      </c>
      <c r="L14" s="10" t="str">
        <f>name!E10</f>
        <v>Sales and customer service occupations</v>
      </c>
      <c r="M14" s="11">
        <v>56.436663579950377</v>
      </c>
      <c r="N14" s="11">
        <v>56.094461601867501</v>
      </c>
      <c r="O14" s="11">
        <v>57.30495289162937</v>
      </c>
      <c r="P14" s="11">
        <v>60.671814745308268</v>
      </c>
      <c r="Q14" s="11">
        <v>62.614235199404895</v>
      </c>
      <c r="R14" s="11"/>
      <c r="S14" s="11">
        <f t="shared" si="2"/>
        <v>5.3092823077755256</v>
      </c>
      <c r="T14" s="11">
        <v>20.294953358238686</v>
      </c>
      <c r="U14" s="11">
        <f t="shared" ref="U14:U15" si="6">SUM(S14:T14)</f>
        <v>25.604235666014212</v>
      </c>
      <c r="W14" s="10" t="str">
        <f>name!E10</f>
        <v>Sales and customer service occupations</v>
      </c>
      <c r="X14" s="11">
        <v>80.646906748123342</v>
      </c>
      <c r="Y14" s="11">
        <v>77.482990818617651</v>
      </c>
      <c r="Z14" s="11">
        <v>74.887431316774595</v>
      </c>
      <c r="AA14" s="11">
        <v>73.748574122987151</v>
      </c>
      <c r="AB14" s="11">
        <v>73.58495952570658</v>
      </c>
      <c r="AC14" s="11"/>
      <c r="AD14" s="11">
        <f t="shared" si="4"/>
        <v>-1.3024717910680152</v>
      </c>
      <c r="AE14" s="11">
        <v>40.717211964989659</v>
      </c>
      <c r="AF14" s="11">
        <f t="shared" ref="AF14:AF15" si="7">SUM(AD14:AE14)</f>
        <v>39.414740173921643</v>
      </c>
    </row>
    <row r="15" spans="1:32" x14ac:dyDescent="0.2">
      <c r="A15" t="str">
        <f>name!E11</f>
        <v>Process, plant and machine operatives</v>
      </c>
      <c r="B15" s="11">
        <v>139.237168996642</v>
      </c>
      <c r="C15" s="11">
        <v>144.26617653460465</v>
      </c>
      <c r="D15" s="11">
        <v>125.39796921654506</v>
      </c>
      <c r="E15" s="11">
        <v>131.11325196701142</v>
      </c>
      <c r="F15" s="11">
        <v>128.13220316006323</v>
      </c>
      <c r="G15" s="11"/>
      <c r="H15" s="11">
        <f t="shared" si="0"/>
        <v>2.7342339435181628</v>
      </c>
      <c r="I15" s="11">
        <v>61.884866222943359</v>
      </c>
      <c r="J15" s="11">
        <f t="shared" si="1"/>
        <v>64.619100166461521</v>
      </c>
      <c r="L15" s="10" t="str">
        <f>name!E11</f>
        <v>Process, plant and machine operatives</v>
      </c>
      <c r="M15" s="11">
        <v>123.22136607808297</v>
      </c>
      <c r="N15" s="11">
        <v>126.88511758360224</v>
      </c>
      <c r="O15" s="11">
        <v>110.50013876324024</v>
      </c>
      <c r="P15" s="11">
        <v>112.92541962263918</v>
      </c>
      <c r="Q15" s="11">
        <v>109.00504288109326</v>
      </c>
      <c r="R15" s="11"/>
      <c r="S15" s="11">
        <f t="shared" si="2"/>
        <v>-1.495095882146984</v>
      </c>
      <c r="T15" s="11">
        <v>51.962541744309348</v>
      </c>
      <c r="U15" s="11">
        <f t="shared" si="6"/>
        <v>50.467445862162364</v>
      </c>
      <c r="W15" s="10" t="str">
        <f>name!E11</f>
        <v>Process, plant and machine operatives</v>
      </c>
      <c r="X15" s="11">
        <v>16.015802918559089</v>
      </c>
      <c r="Y15" s="11">
        <v>17.381058951002398</v>
      </c>
      <c r="Z15" s="11">
        <v>14.897830453304994</v>
      </c>
      <c r="AA15" s="11">
        <v>18.187832344372307</v>
      </c>
      <c r="AB15" s="11">
        <v>19.127160278970106</v>
      </c>
      <c r="AC15" s="11"/>
      <c r="AD15" s="11">
        <f t="shared" si="4"/>
        <v>4.2293298256651113</v>
      </c>
      <c r="AE15" s="11">
        <v>9.9223244786340015</v>
      </c>
      <c r="AF15" s="11">
        <f t="shared" si="7"/>
        <v>14.151654304299113</v>
      </c>
    </row>
    <row r="16" spans="1:32" x14ac:dyDescent="0.2">
      <c r="A16" t="str">
        <f>name!E12</f>
        <v>Elementary occupations</v>
      </c>
      <c r="B16" s="11">
        <v>193.29846674916095</v>
      </c>
      <c r="C16" s="11">
        <v>192.82766384595874</v>
      </c>
      <c r="D16" s="11">
        <v>172.15171215085982</v>
      </c>
      <c r="E16" s="11">
        <v>178.57744571481697</v>
      </c>
      <c r="F16" s="11">
        <v>173.40360168257234</v>
      </c>
      <c r="G16" s="11"/>
      <c r="H16" s="11">
        <f t="shared" si="0"/>
        <v>1.2518895317125214</v>
      </c>
      <c r="I16" s="11">
        <v>85.292959649286388</v>
      </c>
      <c r="J16" s="11">
        <f>SUM(H16:I16)</f>
        <v>86.544849180998909</v>
      </c>
      <c r="L16" s="10" t="str">
        <f>name!E12</f>
        <v>Elementary occupations</v>
      </c>
      <c r="M16" s="11">
        <v>106.48672436057811</v>
      </c>
      <c r="N16" s="11">
        <v>100.64698037676131</v>
      </c>
      <c r="O16" s="11">
        <v>92.817941043937736</v>
      </c>
      <c r="P16" s="11">
        <v>99.867002209540544</v>
      </c>
      <c r="Q16" s="11">
        <v>97.911509522668709</v>
      </c>
      <c r="R16" s="11"/>
      <c r="S16" s="11">
        <f t="shared" si="2"/>
        <v>5.0935684787309725</v>
      </c>
      <c r="T16" s="11">
        <v>38.187936808592816</v>
      </c>
      <c r="U16" s="11">
        <f>SUM(S16:T16)</f>
        <v>43.281505287323789</v>
      </c>
      <c r="W16" s="10" t="str">
        <f>name!E12</f>
        <v>Elementary occupations</v>
      </c>
      <c r="X16" s="11">
        <v>86.811742388582516</v>
      </c>
      <c r="Y16" s="11">
        <v>92.180683469197362</v>
      </c>
      <c r="Z16" s="11">
        <v>79.333771106922043</v>
      </c>
      <c r="AA16" s="11">
        <v>78.71044350527643</v>
      </c>
      <c r="AB16" s="11">
        <v>75.492092159903621</v>
      </c>
      <c r="AC16" s="11"/>
      <c r="AD16" s="11">
        <f t="shared" si="4"/>
        <v>-3.8416789470184227</v>
      </c>
      <c r="AE16" s="11">
        <v>47.105022840693564</v>
      </c>
      <c r="AF16" s="11">
        <f>SUM(AD16:AE16)</f>
        <v>43.263343893675142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1681.7960000000012</v>
      </c>
      <c r="C18" s="34">
        <f>SUM(C8:C16)</f>
        <v>1779.3150000000003</v>
      </c>
      <c r="D18" s="34">
        <f>SUM(D8:D16)</f>
        <v>1738.9650000000001</v>
      </c>
      <c r="E18" s="34">
        <f>SUM(E8:E16)</f>
        <v>1788.1640000000007</v>
      </c>
      <c r="F18" s="34">
        <f>SUM(F8:F16)</f>
        <v>1855.4149999999991</v>
      </c>
      <c r="G18" s="11"/>
      <c r="H18" s="34">
        <f>SUM(H8:H16)</f>
        <v>116.44999999999901</v>
      </c>
      <c r="I18" s="34">
        <f>SUM(I8:I16)</f>
        <v>867.59186777926288</v>
      </c>
      <c r="J18" s="34">
        <f>SUM(H18:I18)</f>
        <v>984.04186777926191</v>
      </c>
      <c r="L18" s="231" t="str">
        <f>name!E3</f>
        <v>All occupations</v>
      </c>
      <c r="M18" s="34">
        <f>SUM(M8:M16)</f>
        <v>909.22968560629658</v>
      </c>
      <c r="N18" s="34">
        <f>SUM(N8:N16)</f>
        <v>952.88797341025861</v>
      </c>
      <c r="O18" s="34">
        <f>SUM(O8:O16)</f>
        <v>924.91652855565701</v>
      </c>
      <c r="P18" s="34">
        <f>SUM(P8:P16)</f>
        <v>948.02499123351868</v>
      </c>
      <c r="Q18" s="34">
        <f>SUM(Q8:Q16)</f>
        <v>972.99978981283004</v>
      </c>
      <c r="R18" s="11"/>
      <c r="S18" s="34">
        <f>SUM(S8:S16)</f>
        <v>48.083261257172957</v>
      </c>
      <c r="T18" s="34">
        <f>SUM(T8:T16)</f>
        <v>382.49309979687496</v>
      </c>
      <c r="U18" s="34">
        <f>SUM(S18:T18)</f>
        <v>430.57636105404794</v>
      </c>
      <c r="W18" s="231" t="str">
        <f>name!E3</f>
        <v>All occupations</v>
      </c>
      <c r="X18" s="34">
        <f>SUM(X8:X16)</f>
        <v>772.56631439370415</v>
      </c>
      <c r="Y18" s="34">
        <f>SUM(Y8:Y16)</f>
        <v>826.42702658974088</v>
      </c>
      <c r="Z18" s="34">
        <f>SUM(Z8:Z16)</f>
        <v>814.04847144434302</v>
      </c>
      <c r="AA18" s="34">
        <f>SUM(AA8:AA16)</f>
        <v>840.13900876648154</v>
      </c>
      <c r="AB18" s="34">
        <f>SUM(AB8:AB16)</f>
        <v>882.41521018716935</v>
      </c>
      <c r="AC18" s="11"/>
      <c r="AD18" s="34">
        <f>SUM(AD8:AD16)</f>
        <v>68.366738742826371</v>
      </c>
      <c r="AE18" s="34">
        <f>SUM(AE8:AE16)</f>
        <v>485.0987679823877</v>
      </c>
      <c r="AF18" s="34">
        <f>SUM(AD18:AE18)</f>
        <v>553.46550672521403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8.4558809919285736</v>
      </c>
      <c r="C26" s="18">
        <f t="shared" si="8"/>
        <v>9.210039559774529</v>
      </c>
      <c r="D26" s="18">
        <f t="shared" si="8"/>
        <v>9.7189340068394241</v>
      </c>
      <c r="E26" s="18">
        <f t="shared" si="8"/>
        <v>8.9133008511073761</v>
      </c>
      <c r="F26" s="18">
        <f t="shared" si="8"/>
        <v>9.5081816422619205</v>
      </c>
      <c r="G26" s="11"/>
      <c r="H26" s="40">
        <f>IF(D8&gt;0,(H8/D8)*100,0)</f>
        <v>4.3828279965785697</v>
      </c>
      <c r="I26" s="40">
        <f>IF(D8&gt;0,(I8/D8)*100,0)</f>
        <v>51.990829915617255</v>
      </c>
      <c r="J26" s="40">
        <f>IF(D8&gt;0,(J8/D8)*100,0)</f>
        <v>56.373657912195831</v>
      </c>
      <c r="L26" t="str">
        <f>$A$8</f>
        <v>Managers, directors and senior officials</v>
      </c>
      <c r="M26" s="18">
        <f t="shared" ref="M26:Q26" si="9">M8/M$18*100</f>
        <v>10.592744222989104</v>
      </c>
      <c r="N26" s="18">
        <f t="shared" si="9"/>
        <v>11.426592314750003</v>
      </c>
      <c r="O26" s="18">
        <f t="shared" si="9"/>
        <v>11.757446157072415</v>
      </c>
      <c r="P26" s="18">
        <f t="shared" si="9"/>
        <v>10.722866366781613</v>
      </c>
      <c r="Q26" s="18">
        <f t="shared" si="9"/>
        <v>11.196988639282491</v>
      </c>
      <c r="R26" s="11"/>
      <c r="S26" s="40">
        <f>IF(O8&gt;0,(S8/O8)*100,0)</f>
        <v>0.18401784622811024</v>
      </c>
      <c r="T26" s="40">
        <f>IF(O8&gt;0,(T8/O8)*100,0)</f>
        <v>46.318126967388054</v>
      </c>
      <c r="U26" s="40">
        <f>IF(O8&gt;0,(U8/O8)*100,0)</f>
        <v>46.502144813616155</v>
      </c>
      <c r="W26" t="str">
        <f>$A$8</f>
        <v>Managers, directors and senior officials</v>
      </c>
      <c r="X26" s="18">
        <f t="shared" ref="X26:AB26" si="10">X8/X$18*100</f>
        <v>5.9410166397524407</v>
      </c>
      <c r="Y26" s="18">
        <f t="shared" si="10"/>
        <v>6.6543069969598507</v>
      </c>
      <c r="Z26" s="18">
        <f t="shared" si="10"/>
        <v>7.4027898857568903</v>
      </c>
      <c r="AA26" s="18">
        <f t="shared" si="10"/>
        <v>6.8713609884978251</v>
      </c>
      <c r="AB26" s="18">
        <f t="shared" si="10"/>
        <v>7.6460096917275413</v>
      </c>
      <c r="AC26" s="11"/>
      <c r="AD26" s="40">
        <f>IF(Z8&gt;0,(AD8/Z8)*100,0)</f>
        <v>11.95980709830085</v>
      </c>
      <c r="AE26" s="40">
        <f>IF(Z8&gt;0,(AE8/Z8)*100,0)</f>
        <v>62.227527968140862</v>
      </c>
      <c r="AF26" s="40">
        <f>IF(Z8&gt;0,(AF8/Z8)*100,0)</f>
        <v>74.187335066441719</v>
      </c>
    </row>
    <row r="27" spans="1:32" x14ac:dyDescent="0.2">
      <c r="A27" t="str">
        <f>$A$9</f>
        <v>Professional occupations</v>
      </c>
      <c r="B27" s="18">
        <f t="shared" si="8"/>
        <v>18.250865135843533</v>
      </c>
      <c r="C27" s="18">
        <f t="shared" si="8"/>
        <v>20.086788969463246</v>
      </c>
      <c r="D27" s="18">
        <f t="shared" si="8"/>
        <v>21.586670253315958</v>
      </c>
      <c r="E27" s="18">
        <f t="shared" si="8"/>
        <v>22.381762706932687</v>
      </c>
      <c r="F27" s="18">
        <f t="shared" si="8"/>
        <v>23.963860439582792</v>
      </c>
      <c r="G27" s="11"/>
      <c r="H27" s="40">
        <f t="shared" ref="H27:H36" si="11">IF(D9&gt;0,(H9/D9)*100,0)</f>
        <v>18.446258412744754</v>
      </c>
      <c r="I27" s="40">
        <f t="shared" ref="I27:I36" si="12">IF(D9&gt;0,(I9/D9)*100,0)</f>
        <v>50.208661038116034</v>
      </c>
      <c r="J27" s="40">
        <f t="shared" ref="J27:J36" si="13">IF(D9&gt;0,(J9/D9)*100,0)</f>
        <v>68.654919450860788</v>
      </c>
      <c r="L27" t="str">
        <f>$A$9</f>
        <v>Professional occupations</v>
      </c>
      <c r="M27" s="18">
        <f t="shared" ref="M27:Q27" si="14">M9/M$18*100</f>
        <v>17.767152871306582</v>
      </c>
      <c r="N27" s="18">
        <f t="shared" si="14"/>
        <v>19.344455312420049</v>
      </c>
      <c r="O27" s="18">
        <f t="shared" si="14"/>
        <v>21.149086917511386</v>
      </c>
      <c r="P27" s="18">
        <f t="shared" si="14"/>
        <v>22.586860927327869</v>
      </c>
      <c r="Q27" s="18">
        <f t="shared" si="14"/>
        <v>23.96187313757596</v>
      </c>
      <c r="R27" s="11"/>
      <c r="S27" s="40">
        <f t="shared" ref="S27:S34" si="15">IF(O9&gt;0,(S9/O9)*100,0)</f>
        <v>19.189870642404809</v>
      </c>
      <c r="T27" s="40">
        <f t="shared" ref="T27:T34" si="16">IF(O9&gt;0,(T9/O9)*100,0)</f>
        <v>41.806605029976332</v>
      </c>
      <c r="U27" s="40">
        <f t="shared" ref="U27:U34" si="17">IF(O9&gt;0,(U9/O9)*100,0)</f>
        <v>60.996475672381138</v>
      </c>
      <c r="W27" t="str">
        <f>$A$9</f>
        <v>Professional occupations</v>
      </c>
      <c r="X27" s="18">
        <f t="shared" ref="X27:AB27" si="18">X9/X$18*100</f>
        <v>18.820143839839311</v>
      </c>
      <c r="Y27" s="18">
        <f t="shared" si="18"/>
        <v>20.942715495696358</v>
      </c>
      <c r="Z27" s="18">
        <f t="shared" si="18"/>
        <v>22.08384956646923</v>
      </c>
      <c r="AA27" s="18">
        <f t="shared" si="18"/>
        <v>22.150326912899466</v>
      </c>
      <c r="AB27" s="18">
        <f t="shared" si="18"/>
        <v>23.966051748631656</v>
      </c>
      <c r="AC27" s="11"/>
      <c r="AD27" s="40">
        <f t="shared" ref="AD27:AD34" si="19">IF(Z9&gt;0,(AD9/Z9)*100,0)</f>
        <v>17.637133373681742</v>
      </c>
      <c r="AE27" s="40">
        <f t="shared" ref="AE27:AE34" si="20">IF(Z9&gt;0,(AE9/Z9)*100,0)</f>
        <v>59.350944643246727</v>
      </c>
      <c r="AF27" s="40">
        <f t="shared" ref="AF27:AF34" si="21">IF(Z9&gt;0,(AF9/Z9)*100,0)</f>
        <v>76.988078016928469</v>
      </c>
    </row>
    <row r="28" spans="1:32" x14ac:dyDescent="0.2">
      <c r="A28" t="str">
        <f>$A$10</f>
        <v>Associate professional occupations</v>
      </c>
      <c r="B28" s="18">
        <f t="shared" si="8"/>
        <v>11.642171271588941</v>
      </c>
      <c r="C28" s="18">
        <f t="shared" si="8"/>
        <v>12.168938675257236</v>
      </c>
      <c r="D28" s="18">
        <f t="shared" si="8"/>
        <v>12.878452783903253</v>
      </c>
      <c r="E28" s="18">
        <f t="shared" si="8"/>
        <v>13.273827584550999</v>
      </c>
      <c r="F28" s="18">
        <f t="shared" si="8"/>
        <v>14.051252436465708</v>
      </c>
      <c r="G28" s="11"/>
      <c r="H28" s="40">
        <f t="shared" si="11"/>
        <v>16.413023321902358</v>
      </c>
      <c r="I28" s="40">
        <f t="shared" si="12"/>
        <v>51.254054673007509</v>
      </c>
      <c r="J28" s="40">
        <f t="shared" si="13"/>
        <v>67.66707799490986</v>
      </c>
      <c r="L28" t="str">
        <f>$A$10</f>
        <v>Associate professional occupations</v>
      </c>
      <c r="M28" s="18">
        <f t="shared" ref="M28:Q28" si="22">M10/M$18*100</f>
        <v>12.104011063061856</v>
      </c>
      <c r="N28" s="18">
        <f t="shared" si="22"/>
        <v>12.483068011191966</v>
      </c>
      <c r="O28" s="18">
        <f t="shared" si="22"/>
        <v>13.348745249279048</v>
      </c>
      <c r="P28" s="18">
        <f t="shared" si="22"/>
        <v>12.506554146415304</v>
      </c>
      <c r="Q28" s="18">
        <f t="shared" si="22"/>
        <v>12.533064751343417</v>
      </c>
      <c r="R28" s="11"/>
      <c r="S28" s="40">
        <f t="shared" si="15"/>
        <v>-1.2295472702644548</v>
      </c>
      <c r="T28" s="40">
        <f t="shared" si="16"/>
        <v>37.02236401351454</v>
      </c>
      <c r="U28" s="40">
        <f t="shared" si="17"/>
        <v>35.792816743250086</v>
      </c>
      <c r="W28" t="str">
        <f>$A$10</f>
        <v>Associate professional occupations</v>
      </c>
      <c r="X28" s="18">
        <f t="shared" ref="X28:AB28" si="23">X10/X$18*100</f>
        <v>11.09863417894344</v>
      </c>
      <c r="Y28" s="18">
        <f t="shared" si="23"/>
        <v>11.806740856603193</v>
      </c>
      <c r="Z28" s="18">
        <f t="shared" si="23"/>
        <v>12.344109572485538</v>
      </c>
      <c r="AA28" s="18">
        <f t="shared" si="23"/>
        <v>14.139630013520819</v>
      </c>
      <c r="AB28" s="18">
        <f t="shared" si="23"/>
        <v>15.725290102030282</v>
      </c>
      <c r="AC28" s="11"/>
      <c r="AD28" s="40">
        <f t="shared" si="19"/>
        <v>38.089805623533188</v>
      </c>
      <c r="AE28" s="40">
        <f t="shared" si="20"/>
        <v>68.740013343166055</v>
      </c>
      <c r="AF28" s="40">
        <f t="shared" si="21"/>
        <v>106.82981896669924</v>
      </c>
    </row>
    <row r="29" spans="1:32" x14ac:dyDescent="0.2">
      <c r="A29" t="str">
        <f>$A$11</f>
        <v>Administrative and secretarial occupations</v>
      </c>
      <c r="B29" s="18">
        <f t="shared" si="8"/>
        <v>12.60910287206562</v>
      </c>
      <c r="C29" s="18">
        <f t="shared" si="8"/>
        <v>11.494056064547696</v>
      </c>
      <c r="D29" s="18">
        <f t="shared" si="8"/>
        <v>12.098153216217765</v>
      </c>
      <c r="E29" s="18">
        <f t="shared" si="8"/>
        <v>12.051453738539729</v>
      </c>
      <c r="F29" s="18">
        <f t="shared" si="8"/>
        <v>10.913137508480766</v>
      </c>
      <c r="G29" s="11"/>
      <c r="H29" s="40">
        <f t="shared" si="11"/>
        <v>-3.7544254578761906</v>
      </c>
      <c r="I29" s="40">
        <f t="shared" si="12"/>
        <v>50.393389346996074</v>
      </c>
      <c r="J29" s="40">
        <f t="shared" si="13"/>
        <v>46.638963889119886</v>
      </c>
      <c r="L29" t="str">
        <f>$A$11</f>
        <v>Administrative and secretarial occupations</v>
      </c>
      <c r="M29" s="18">
        <f t="shared" ref="M29:Q29" si="24">M11/M$18*100</f>
        <v>6.3978255715199248</v>
      </c>
      <c r="N29" s="18">
        <f t="shared" si="24"/>
        <v>5.6844225736159419</v>
      </c>
      <c r="O29" s="18">
        <f t="shared" si="24"/>
        <v>6.9170824380364957</v>
      </c>
      <c r="P29" s="18">
        <f t="shared" si="24"/>
        <v>7.2751983528207287</v>
      </c>
      <c r="Q29" s="18">
        <f t="shared" si="24"/>
        <v>7.9835264464537117</v>
      </c>
      <c r="R29" s="11"/>
      <c r="S29" s="40">
        <f t="shared" si="15"/>
        <v>21.417705804933174</v>
      </c>
      <c r="T29" s="40">
        <f t="shared" si="16"/>
        <v>42.393701788938003</v>
      </c>
      <c r="U29" s="40">
        <f t="shared" si="17"/>
        <v>63.811407593871181</v>
      </c>
      <c r="W29" t="str">
        <f>$A$11</f>
        <v>Administrative and secretarial occupations</v>
      </c>
      <c r="X29" s="18">
        <f t="shared" ref="X29:AB29" si="25">X11/X$18*100</f>
        <v>19.91912610498478</v>
      </c>
      <c r="Y29" s="18">
        <f t="shared" si="25"/>
        <v>18.192687287045803</v>
      </c>
      <c r="Z29" s="18">
        <f t="shared" si="25"/>
        <v>17.984851817658733</v>
      </c>
      <c r="AA29" s="18">
        <f t="shared" si="25"/>
        <v>17.441049297045495</v>
      </c>
      <c r="AB29" s="18">
        <f t="shared" si="25"/>
        <v>14.143488611541443</v>
      </c>
      <c r="AC29" s="11"/>
      <c r="AD29" s="40">
        <f t="shared" si="19"/>
        <v>-14.754315677336233</v>
      </c>
      <c r="AE29" s="40">
        <f t="shared" si="20"/>
        <v>53.889147573023919</v>
      </c>
      <c r="AF29" s="40">
        <f t="shared" si="21"/>
        <v>39.134831895687689</v>
      </c>
    </row>
    <row r="30" spans="1:32" x14ac:dyDescent="0.2">
      <c r="A30" t="str">
        <f>$A$12</f>
        <v>Skilled trades occupations</v>
      </c>
      <c r="B30" s="18">
        <f t="shared" si="8"/>
        <v>11.119387288795844</v>
      </c>
      <c r="C30" s="18">
        <f t="shared" si="8"/>
        <v>10.75847941583767</v>
      </c>
      <c r="D30" s="18">
        <f t="shared" si="8"/>
        <v>9.3802881556567943</v>
      </c>
      <c r="E30" s="18">
        <f t="shared" si="8"/>
        <v>9.0103361231023946</v>
      </c>
      <c r="F30" s="18">
        <f t="shared" si="8"/>
        <v>8.0839939245371433</v>
      </c>
      <c r="G30" s="11"/>
      <c r="H30" s="40">
        <f t="shared" si="11"/>
        <v>-8.0482453725830219</v>
      </c>
      <c r="I30" s="40">
        <f t="shared" si="12"/>
        <v>39.914180369367543</v>
      </c>
      <c r="J30" s="40">
        <f t="shared" si="13"/>
        <v>31.865934996784517</v>
      </c>
      <c r="L30" t="str">
        <f>$A$12</f>
        <v>Skilled trades occupations</v>
      </c>
      <c r="M30" s="18">
        <f t="shared" ref="M30:Q30" si="26">M12/M$18*100</f>
        <v>18.866467751091946</v>
      </c>
      <c r="N30" s="18">
        <f t="shared" si="26"/>
        <v>18.513223616849331</v>
      </c>
      <c r="O30" s="18">
        <f t="shared" si="26"/>
        <v>15.870606077595847</v>
      </c>
      <c r="P30" s="18">
        <f t="shared" si="26"/>
        <v>15.161443078540184</v>
      </c>
      <c r="Q30" s="18">
        <f t="shared" si="26"/>
        <v>13.503776272184082</v>
      </c>
      <c r="R30" s="11"/>
      <c r="S30" s="40">
        <f t="shared" si="15"/>
        <v>-10.489923605787668</v>
      </c>
      <c r="T30" s="40">
        <f t="shared" si="16"/>
        <v>37.293756376269812</v>
      </c>
      <c r="U30" s="40">
        <f t="shared" si="17"/>
        <v>26.803832770482146</v>
      </c>
      <c r="W30" t="str">
        <f>$A$12</f>
        <v>Skilled trades occupations</v>
      </c>
      <c r="X30" s="18">
        <f t="shared" ref="X30:AB30" si="27">X12/X$18*100</f>
        <v>2.0018844908281741</v>
      </c>
      <c r="Y30" s="18">
        <f t="shared" si="27"/>
        <v>1.8170940929140116</v>
      </c>
      <c r="Z30" s="18">
        <f t="shared" si="27"/>
        <v>2.0060315454435491</v>
      </c>
      <c r="AA30" s="18">
        <f t="shared" si="27"/>
        <v>2.0693381969768274</v>
      </c>
      <c r="AB30" s="18">
        <f t="shared" si="27"/>
        <v>2.1078423076886486</v>
      </c>
      <c r="AC30" s="11"/>
      <c r="AD30" s="40">
        <f t="shared" si="19"/>
        <v>13.899830913332259</v>
      </c>
      <c r="AE30" s="40">
        <f t="shared" si="20"/>
        <v>63.468989893334182</v>
      </c>
      <c r="AF30" s="40">
        <f t="shared" si="21"/>
        <v>77.368820806666434</v>
      </c>
    </row>
    <row r="31" spans="1:32" x14ac:dyDescent="0.2">
      <c r="A31" t="str">
        <f>$A$13</f>
        <v>Caring, leisure and other service occupations</v>
      </c>
      <c r="B31" s="18">
        <f t="shared" si="8"/>
        <v>9.9989200042456794</v>
      </c>
      <c r="C31" s="18">
        <f t="shared" si="8"/>
        <v>9.8293101435930197</v>
      </c>
      <c r="D31" s="18">
        <f t="shared" si="8"/>
        <v>9.6249820350356909</v>
      </c>
      <c r="E31" s="18">
        <f t="shared" si="8"/>
        <v>9.5331693724591275</v>
      </c>
      <c r="F31" s="18">
        <f t="shared" si="8"/>
        <v>9.8872780088235999</v>
      </c>
      <c r="G31" s="11"/>
      <c r="H31" s="40">
        <f t="shared" si="11"/>
        <v>9.6041606033265907</v>
      </c>
      <c r="I31" s="40">
        <f t="shared" si="12"/>
        <v>58.04082110478992</v>
      </c>
      <c r="J31" s="40">
        <f t="shared" si="13"/>
        <v>67.644981708116518</v>
      </c>
      <c r="L31" t="str">
        <f>$A$13</f>
        <v>Caring, leisure and other service occupations</v>
      </c>
      <c r="M31" s="18">
        <f t="shared" ref="M31:Q31" si="28">M13/M$18*100</f>
        <v>2.8006797753975259</v>
      </c>
      <c r="N31" s="18">
        <f t="shared" si="28"/>
        <v>2.7832954416334275</v>
      </c>
      <c r="O31" s="18">
        <f t="shared" si="28"/>
        <v>2.7790273997261217</v>
      </c>
      <c r="P31" s="18">
        <f t="shared" si="28"/>
        <v>2.9013991020876628</v>
      </c>
      <c r="Q31" s="18">
        <f t="shared" si="28"/>
        <v>3.1197588490349712</v>
      </c>
      <c r="R31" s="11"/>
      <c r="S31" s="40">
        <f t="shared" si="15"/>
        <v>18.096874110694976</v>
      </c>
      <c r="T31" s="40">
        <f t="shared" si="16"/>
        <v>47.948261403380634</v>
      </c>
      <c r="U31" s="40">
        <f t="shared" si="17"/>
        <v>66.045135514075611</v>
      </c>
      <c r="W31" t="str">
        <f>$A$13</f>
        <v>Caring, leisure and other service occupations</v>
      </c>
      <c r="X31" s="18">
        <f t="shared" ref="X31:AB31" si="29">X13/X$18*100</f>
        <v>18.470495295915637</v>
      </c>
      <c r="Y31" s="18">
        <f t="shared" si="29"/>
        <v>17.953515250576068</v>
      </c>
      <c r="Z31" s="18">
        <f t="shared" si="29"/>
        <v>17.403310744019645</v>
      </c>
      <c r="AA31" s="18">
        <f t="shared" si="29"/>
        <v>17.016554725155121</v>
      </c>
      <c r="AB31" s="18">
        <f t="shared" si="29"/>
        <v>17.349518736328669</v>
      </c>
      <c r="AC31" s="11"/>
      <c r="AD31" s="40">
        <f t="shared" si="19"/>
        <v>8.063312943390331</v>
      </c>
      <c r="AE31" s="40">
        <f t="shared" si="20"/>
        <v>59.871931619137527</v>
      </c>
      <c r="AF31" s="40">
        <f t="shared" si="21"/>
        <v>67.935244562527856</v>
      </c>
    </row>
    <row r="32" spans="1:32" x14ac:dyDescent="0.2">
      <c r="A32" t="str">
        <f>$A$14</f>
        <v>Sales and customer service occupations</v>
      </c>
      <c r="B32" s="18">
        <f t="shared" si="8"/>
        <v>8.1510224978578716</v>
      </c>
      <c r="C32" s="18">
        <f t="shared" si="8"/>
        <v>7.5072402818211019</v>
      </c>
      <c r="D32" s="18">
        <f t="shared" si="8"/>
        <v>7.6017852118015057</v>
      </c>
      <c r="E32" s="18">
        <f t="shared" si="8"/>
        <v>7.5172293407257644</v>
      </c>
      <c r="F32" s="18">
        <f t="shared" si="8"/>
        <v>7.3406324043468159</v>
      </c>
      <c r="H32" s="40">
        <f t="shared" si="11"/>
        <v>3.0310448977079587</v>
      </c>
      <c r="I32" s="40">
        <f t="shared" si="12"/>
        <v>46.154069834341882</v>
      </c>
      <c r="J32" s="40">
        <f t="shared" si="13"/>
        <v>49.185114732049847</v>
      </c>
      <c r="L32" t="str">
        <f>$A$14</f>
        <v>Sales and customer service occupations</v>
      </c>
      <c r="M32" s="18">
        <f t="shared" ref="M32:Q32" si="30">M14/M$18*100</f>
        <v>6.2070854563351645</v>
      </c>
      <c r="N32" s="18">
        <f t="shared" si="30"/>
        <v>5.8867845084782555</v>
      </c>
      <c r="O32" s="18">
        <f t="shared" si="30"/>
        <v>6.1956891376042735</v>
      </c>
      <c r="P32" s="18">
        <f t="shared" si="30"/>
        <v>6.3998117461402995</v>
      </c>
      <c r="Q32" s="18">
        <f t="shared" si="30"/>
        <v>6.4351745863634378</v>
      </c>
      <c r="S32" s="40">
        <f t="shared" si="15"/>
        <v>9.2649623459529291</v>
      </c>
      <c r="T32" s="40">
        <f t="shared" si="16"/>
        <v>35.415705509118752</v>
      </c>
      <c r="U32" s="40">
        <f t="shared" si="17"/>
        <v>44.680667855071675</v>
      </c>
      <c r="W32" t="str">
        <f>$A$14</f>
        <v>Sales and customer service occupations</v>
      </c>
      <c r="X32" s="18">
        <f t="shared" ref="X32:AB32" si="31">X14/X$18*100</f>
        <v>10.438832919011432</v>
      </c>
      <c r="Y32" s="18">
        <f t="shared" si="31"/>
        <v>9.3756603215594208</v>
      </c>
      <c r="Z32" s="18">
        <f t="shared" si="31"/>
        <v>9.1993823394697802</v>
      </c>
      <c r="AA32" s="18">
        <f t="shared" si="31"/>
        <v>8.7781394928045451</v>
      </c>
      <c r="AB32" s="18">
        <f t="shared" si="31"/>
        <v>8.3390402472888532</v>
      </c>
      <c r="AD32" s="40">
        <f t="shared" si="19"/>
        <v>-1.7392395067718991</v>
      </c>
      <c r="AE32" s="40">
        <f t="shared" si="20"/>
        <v>54.371222579067293</v>
      </c>
      <c r="AF32" s="40">
        <f t="shared" si="21"/>
        <v>52.631983072295398</v>
      </c>
    </row>
    <row r="33" spans="1:32" x14ac:dyDescent="0.2">
      <c r="A33" t="str">
        <f>$A$15</f>
        <v>Process, plant and machine operatives</v>
      </c>
      <c r="B33" s="18">
        <f t="shared" si="8"/>
        <v>8.2790759995054035</v>
      </c>
      <c r="C33" s="18">
        <f t="shared" si="8"/>
        <v>8.1079615770453604</v>
      </c>
      <c r="D33" s="18">
        <f t="shared" si="8"/>
        <v>7.211069182907365</v>
      </c>
      <c r="E33" s="18">
        <f t="shared" si="8"/>
        <v>7.3322833905062046</v>
      </c>
      <c r="F33" s="18">
        <f t="shared" si="8"/>
        <v>6.9058514219224971</v>
      </c>
      <c r="G33" s="11"/>
      <c r="H33" s="40">
        <f t="shared" si="11"/>
        <v>2.1804451544159513</v>
      </c>
      <c r="I33" s="40">
        <f t="shared" si="12"/>
        <v>49.350772272935856</v>
      </c>
      <c r="J33" s="40">
        <f t="shared" si="13"/>
        <v>51.531217427351805</v>
      </c>
      <c r="L33" t="str">
        <f>$A$15</f>
        <v>Process, plant and machine operatives</v>
      </c>
      <c r="M33" s="18">
        <f t="shared" ref="M33:Q33" si="32">M15/M$18*100</f>
        <v>13.552281456353457</v>
      </c>
      <c r="N33" s="18">
        <f t="shared" si="32"/>
        <v>13.315848360379382</v>
      </c>
      <c r="O33" s="18">
        <f t="shared" si="32"/>
        <v>11.947039041003675</v>
      </c>
      <c r="P33" s="18">
        <f t="shared" si="32"/>
        <v>11.911650079572981</v>
      </c>
      <c r="Q33" s="18">
        <f t="shared" si="32"/>
        <v>11.202987299931678</v>
      </c>
      <c r="R33" s="11"/>
      <c r="S33" s="40">
        <f t="shared" si="15"/>
        <v>-1.3530262485465341</v>
      </c>
      <c r="T33" s="40">
        <f t="shared" si="16"/>
        <v>47.024865602789248</v>
      </c>
      <c r="U33" s="40">
        <f t="shared" si="17"/>
        <v>45.671839354242714</v>
      </c>
      <c r="W33" t="str">
        <f>$A$15</f>
        <v>Process, plant and machine operatives</v>
      </c>
      <c r="X33" s="18">
        <f t="shared" ref="X33:AB33" si="33">X15/X$18*100</f>
        <v>2.0730651363084598</v>
      </c>
      <c r="Y33" s="18">
        <f t="shared" si="33"/>
        <v>2.1031571320610736</v>
      </c>
      <c r="Z33" s="18">
        <f t="shared" si="33"/>
        <v>1.8300913245217691</v>
      </c>
      <c r="AA33" s="18">
        <f t="shared" si="33"/>
        <v>2.1648598808756963</v>
      </c>
      <c r="AB33" s="18">
        <f t="shared" si="33"/>
        <v>2.1675918613090359</v>
      </c>
      <c r="AC33" s="11"/>
      <c r="AD33" s="40">
        <f t="shared" si="19"/>
        <v>28.388897557408164</v>
      </c>
      <c r="AE33" s="40">
        <f t="shared" si="20"/>
        <v>66.602479533741729</v>
      </c>
      <c r="AF33" s="40">
        <f t="shared" si="21"/>
        <v>94.9913770911499</v>
      </c>
    </row>
    <row r="34" spans="1:32" x14ac:dyDescent="0.2">
      <c r="A34" t="str">
        <f>$A$16</f>
        <v>Elementary occupations</v>
      </c>
      <c r="B34" s="18">
        <f t="shared" si="8"/>
        <v>11.493573938168531</v>
      </c>
      <c r="C34" s="18">
        <f t="shared" si="8"/>
        <v>10.837185312660136</v>
      </c>
      <c r="D34" s="18">
        <f t="shared" si="8"/>
        <v>9.8996651543222445</v>
      </c>
      <c r="E34" s="18">
        <f t="shared" si="8"/>
        <v>9.9866368920757225</v>
      </c>
      <c r="F34" s="18">
        <f t="shared" si="8"/>
        <v>9.3458122135787658</v>
      </c>
      <c r="G34" s="11"/>
      <c r="H34" s="40">
        <f t="shared" si="11"/>
        <v>0.72720132496589207</v>
      </c>
      <c r="I34" s="40">
        <f t="shared" si="12"/>
        <v>49.545228788978029</v>
      </c>
      <c r="J34" s="40">
        <f t="shared" si="13"/>
        <v>50.272430113943919</v>
      </c>
      <c r="L34" t="str">
        <f>$A$16</f>
        <v>Elementary occupations</v>
      </c>
      <c r="M34" s="18">
        <f t="shared" ref="M34:Q34" si="34">M16/M$18*100</f>
        <v>11.71175183194444</v>
      </c>
      <c r="N34" s="18">
        <f t="shared" si="34"/>
        <v>10.562309860681653</v>
      </c>
      <c r="O34" s="18">
        <f t="shared" si="34"/>
        <v>10.035277582170746</v>
      </c>
      <c r="P34" s="18">
        <f t="shared" si="34"/>
        <v>10.534216200313351</v>
      </c>
      <c r="Q34" s="18">
        <f t="shared" si="34"/>
        <v>10.062850017830256</v>
      </c>
      <c r="R34" s="11"/>
      <c r="S34" s="40">
        <f t="shared" si="15"/>
        <v>5.487698198691783</v>
      </c>
      <c r="T34" s="40">
        <f t="shared" si="16"/>
        <v>41.142839820714819</v>
      </c>
      <c r="U34" s="40">
        <f t="shared" si="17"/>
        <v>46.6305380194066</v>
      </c>
      <c r="W34" t="str">
        <f>$A$16</f>
        <v>Elementary occupations</v>
      </c>
      <c r="X34" s="18">
        <f t="shared" ref="X34:AB34" si="35">X16/X$18*100</f>
        <v>11.23680139441632</v>
      </c>
      <c r="Y34" s="18">
        <f t="shared" si="35"/>
        <v>11.154122566584231</v>
      </c>
      <c r="Z34" s="18">
        <f t="shared" si="35"/>
        <v>9.7455832041748547</v>
      </c>
      <c r="AA34" s="18">
        <f t="shared" si="35"/>
        <v>9.368740492224207</v>
      </c>
      <c r="AB34" s="18">
        <f t="shared" si="35"/>
        <v>8.555166693453863</v>
      </c>
      <c r="AC34" s="11"/>
      <c r="AD34" s="40">
        <f t="shared" si="19"/>
        <v>-4.8424257329716527</v>
      </c>
      <c r="AE34" s="40">
        <f t="shared" si="20"/>
        <v>59.375751566388793</v>
      </c>
      <c r="AF34" s="40">
        <f t="shared" si="21"/>
        <v>54.533325833417145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6.6965120057044842</v>
      </c>
      <c r="I36" s="43">
        <f t="shared" si="12"/>
        <v>49.891278305156391</v>
      </c>
      <c r="J36" s="43">
        <f t="shared" si="13"/>
        <v>56.587790310860875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5.198659530093968</v>
      </c>
      <c r="T36" s="43">
        <f t="shared" ref="T36" si="37">IF(O18&gt;0,(T18/O18)*100,0)</f>
        <v>41.354337173990544</v>
      </c>
      <c r="U36" s="43">
        <f t="shared" ref="U36" si="38">IF(O18&gt;0,(U18/O18)*100,0)</f>
        <v>46.552996704084514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8.3983621542247011</v>
      </c>
      <c r="AE36" s="43">
        <f t="shared" ref="AE36" si="40">IF(Z18&gt;0,(AE18/Z18)*100,0)</f>
        <v>59.590894768427091</v>
      </c>
      <c r="AF36" s="43">
        <f t="shared" ref="AF36" si="41">IF(Z18&gt;0,(AF18/Z18)*100,0)</f>
        <v>67.989256922651791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West Midlands and Warwickshire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West Midlands and Warwickshire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West Midlands and Warwickshire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3.6085365854638729</v>
      </c>
      <c r="C46" s="18">
        <f t="shared" si="42"/>
        <v>3.1324034065242756</v>
      </c>
      <c r="D46" s="18">
        <f t="shared" si="42"/>
        <v>-1.1657917118019223</v>
      </c>
      <c r="E46" s="18">
        <f t="shared" si="42"/>
        <v>1.0204414558566688</v>
      </c>
      <c r="F46" s="18">
        <f>IF(F$6-D$6 &lt;&gt; 0,(EXP(LN(F8/D8)/(F$6-D$6))-1)*100,0)</f>
        <v>0.2863758955131912</v>
      </c>
      <c r="H46" s="18">
        <f>IF($F$6-$D$6 &lt;&gt; 0,(EXP(LN(1+(H26/100))/($F$6-$D$6))-1)*100,0)</f>
        <v>0.2863758955131912</v>
      </c>
      <c r="I46" s="18">
        <f>IF($F$6-$D$6 &lt;&gt; 0,(EXP(LN(1+(I26/100))/($F$6-$D$6))-1)*100,0)</f>
        <v>2.8303133217094212</v>
      </c>
      <c r="J46" s="18">
        <f>IF($F$6-$D$6 &lt;&gt; 0,(EXP(LN(1+(J26/100))/($F$6-$D$6))-1)*100,0)</f>
        <v>3.0253834715384453</v>
      </c>
      <c r="L46" t="str">
        <f>$A$8</f>
        <v>Managers, directors and senior officials</v>
      </c>
      <c r="M46" s="18">
        <f t="shared" ref="M46:M54" si="43">IF(N$6-M$6 &lt;&gt; 0,(EXP(LN(N8/M8)/(N$6-M$6))-1)*100,0)</f>
        <v>3.1143530884255588</v>
      </c>
      <c r="N46" s="18">
        <f t="shared" ref="N46:N54" si="44">IF(O$6-N$6 &lt;&gt; 0,(EXP(LN(O8/N8)/(O$6-N$6))-1)*100,0)</f>
        <v>-0.12496125658819635</v>
      </c>
      <c r="O46" s="18">
        <f t="shared" ref="O46:O54" si="45">IF(P$6-O$6 &lt;&gt; 0,(EXP(LN(P8/O8)/(P$6-O$6))-1)*100,0)</f>
        <v>-1.3395645073026485</v>
      </c>
      <c r="P46" s="18">
        <f t="shared" ref="P46:P54" si="46">IF(Q$6-P$6 &lt;&gt; 0,(EXP(LN(Q8/P8)/(Q$6-P$6))-1)*100,0)</f>
        <v>0.69509835171508438</v>
      </c>
      <c r="Q46" s="18">
        <f>IF(Q$6-O$6 &lt;&gt; 0,(EXP(LN(Q8/O8)/(Q$6-O$6))-1)*100,0)</f>
        <v>1.2257333870713261E-2</v>
      </c>
      <c r="S46" s="18">
        <f>IF($F$6-$D$6 &lt;&gt; 0,(EXP(LN(1+(S26/100))/($F$6-$D$6))-1)*100,0)</f>
        <v>1.2257333870713261E-2</v>
      </c>
      <c r="T46" s="18">
        <f>IF($F$6-$D$6 &lt;&gt; 0,(EXP(LN(1+(T26/100))/($F$6-$D$6))-1)*100,0)</f>
        <v>2.5698866404543219</v>
      </c>
      <c r="U46" s="18">
        <f>IF($F$6-$D$6 &lt;&gt; 0,(EXP(LN(1+(U26/100))/($F$6-$D$6))-1)*100,0)</f>
        <v>2.57848143834154</v>
      </c>
      <c r="W46" t="str">
        <f>$A$8</f>
        <v>Managers, directors and senior officials</v>
      </c>
      <c r="X46" s="18">
        <f t="shared" ref="X46:X54" si="47">IF(Y$6-X$6 &lt;&gt; 0,(EXP(LN(Y8/X8)/(Y$6-X$6))-1)*100,0)</f>
        <v>4.62312839476271</v>
      </c>
      <c r="Y46" s="18">
        <f t="shared" ref="Y46:Y54" si="48">IF(Z$6-Y$6 &lt;&gt; 0,(EXP(LN(Z8/Y8)/(Z$6-Y$6))-1)*100,0)</f>
        <v>9.5817781769728114</v>
      </c>
      <c r="Z46" s="18">
        <f t="shared" ref="Z46:Z54" si="49">IF(AA$6-Z$6 &lt;&gt; 0,(EXP(LN(AA8/Z8)/(AA$6-Z$6))-1)*100,0)</f>
        <v>-0.85526749469038155</v>
      </c>
      <c r="AA46" s="18">
        <f t="shared" ref="AA46:AA54" si="50">IF(AB$6-AA$6 &lt;&gt; 0,(EXP(LN(AB8/AA8)/(AB$6-AA$6))-1)*100,0)</f>
        <v>1.5713889879012344</v>
      </c>
      <c r="AB46" s="18">
        <f>IF(AB$6-Z$6 &lt;&gt; 0,(EXP(LN(AB8/Z8)/(AB$6-Z$6))-1)*100,0)</f>
        <v>0.75597487465095536</v>
      </c>
      <c r="AD46" s="18">
        <f>IF($F$6-$D$6 &lt;&gt; 0,(EXP(LN(1+(AD26/100))/($F$6-$D$6))-1)*100,0)</f>
        <v>0.75597487465095536</v>
      </c>
      <c r="AE46" s="18">
        <f>IF($F$6-$D$6 &lt;&gt; 0,(EXP(LN(1+(AE26/100))/($F$6-$D$6))-1)*100,0)</f>
        <v>3.2781151519782448</v>
      </c>
      <c r="AF46" s="18">
        <f>IF($F$6-$D$6 &lt;&gt; 0,(EXP(LN(1+(AF26/100))/($F$6-$D$6))-1)*100,0)</f>
        <v>3.7690334764944211</v>
      </c>
    </row>
    <row r="47" spans="1:32" x14ac:dyDescent="0.2">
      <c r="A47" t="str">
        <f>$A$9</f>
        <v>Professional occupations</v>
      </c>
      <c r="B47" s="18">
        <f t="shared" si="42"/>
        <v>3.8787335989306504</v>
      </c>
      <c r="C47" s="18">
        <f t="shared" si="42"/>
        <v>5.0299458842048006</v>
      </c>
      <c r="D47" s="18">
        <f t="shared" si="42"/>
        <v>1.2896398947197296</v>
      </c>
      <c r="E47" s="18">
        <f t="shared" si="42"/>
        <v>1.0577491651001747</v>
      </c>
      <c r="F47" s="18">
        <f>IF(F$6-D$6 &lt;&gt; 0,(EXP(LN(F9/D9)/(F$6-D$6))-1)*100,0)</f>
        <v>1.1349870274754537</v>
      </c>
      <c r="H47" s="18">
        <f t="shared" ref="H47:J56" si="51">IF($F$6-$D$6 &lt;&gt; 0,(EXP(LN(1+(H27/100))/($F$6-$D$6))-1)*100,0)</f>
        <v>1.1349870274754537</v>
      </c>
      <c r="I47" s="18">
        <f t="shared" si="51"/>
        <v>2.7494876502206944</v>
      </c>
      <c r="J47" s="18">
        <f t="shared" si="51"/>
        <v>3.5459859059906895</v>
      </c>
      <c r="L47" t="str">
        <f>$A$9</f>
        <v>Professional occupations</v>
      </c>
      <c r="M47" s="18">
        <f t="shared" si="43"/>
        <v>3.353866033777253</v>
      </c>
      <c r="N47" s="18">
        <f t="shared" si="44"/>
        <v>6.1196505565489723</v>
      </c>
      <c r="O47" s="18">
        <f t="shared" si="45"/>
        <v>1.8254411414928118</v>
      </c>
      <c r="P47" s="18">
        <f t="shared" si="46"/>
        <v>0.85461705545559763</v>
      </c>
      <c r="Q47" s="18">
        <f>IF(Q$6-O$6 &lt;&gt; 0,(EXP(LN(Q9/O9)/(Q$6-O$6))-1)*100,0)</f>
        <v>1.177192253922521</v>
      </c>
      <c r="S47" s="18">
        <f t="shared" ref="S47:U47" si="52">IF($F$6-$D$6 &lt;&gt; 0,(EXP(LN(1+(S27/100))/($F$6-$D$6))-1)*100,0)</f>
        <v>1.177192253922521</v>
      </c>
      <c r="T47" s="18">
        <f t="shared" si="52"/>
        <v>2.3559509052865968</v>
      </c>
      <c r="U47" s="18">
        <f t="shared" si="52"/>
        <v>3.2256812993750605</v>
      </c>
      <c r="W47" t="str">
        <f>$A$9</f>
        <v>Professional occupations</v>
      </c>
      <c r="X47" s="18">
        <f t="shared" si="47"/>
        <v>4.4527069630967864</v>
      </c>
      <c r="Y47" s="18">
        <f t="shared" si="48"/>
        <v>3.869380374062259</v>
      </c>
      <c r="Z47" s="18">
        <f t="shared" si="49"/>
        <v>0.69345647570107083</v>
      </c>
      <c r="AA47" s="18">
        <f t="shared" si="50"/>
        <v>1.287025827766608</v>
      </c>
      <c r="AB47" s="18">
        <f>IF(AB$6-Z$6 &lt;&gt; 0,(EXP(LN(AB9/Z9)/(AB$6-Z$6))-1)*100,0)</f>
        <v>1.0887816163898556</v>
      </c>
      <c r="AD47" s="18">
        <f t="shared" ref="AD47:AF47" si="53">IF($F$6-$D$6 &lt;&gt; 0,(EXP(LN(1+(AD27/100))/($F$6-$D$6))-1)*100,0)</f>
        <v>1.0887816163898556</v>
      </c>
      <c r="AE47" s="18">
        <f t="shared" si="53"/>
        <v>3.1550061974400023</v>
      </c>
      <c r="AF47" s="18">
        <f t="shared" si="53"/>
        <v>3.8794402710247589</v>
      </c>
    </row>
    <row r="48" spans="1:32" x14ac:dyDescent="0.2">
      <c r="A48" t="str">
        <f>$A$10</f>
        <v>Associate professional occupations</v>
      </c>
      <c r="B48" s="18">
        <f t="shared" si="42"/>
        <v>2.5473780683641589</v>
      </c>
      <c r="C48" s="18">
        <f t="shared" si="42"/>
        <v>3.4305868169832499</v>
      </c>
      <c r="D48" s="18">
        <f t="shared" si="42"/>
        <v>1.1695452018919195</v>
      </c>
      <c r="E48" s="18">
        <f t="shared" si="42"/>
        <v>0.94277925810828389</v>
      </c>
      <c r="F48" s="18">
        <f t="shared" ref="F48:F56" si="54">IF(F$6-D$6 &lt;&gt; 0,(EXP(LN(F10/D10)/(F$6-D$6))-1)*100,0)</f>
        <v>1.0183113737758154</v>
      </c>
      <c r="H48" s="18">
        <f t="shared" si="51"/>
        <v>1.0183113737758154</v>
      </c>
      <c r="I48" s="18">
        <f t="shared" si="51"/>
        <v>2.7970065954725065</v>
      </c>
      <c r="J48" s="18">
        <f t="shared" si="51"/>
        <v>3.505442503811329</v>
      </c>
      <c r="L48" t="str">
        <f>$A$10</f>
        <v>Associate professional occupations</v>
      </c>
      <c r="M48" s="18">
        <f t="shared" si="43"/>
        <v>1.9624038865739379</v>
      </c>
      <c r="N48" s="18">
        <f t="shared" si="44"/>
        <v>3.7958053934494806</v>
      </c>
      <c r="O48" s="18">
        <f t="shared" si="45"/>
        <v>-0.8065732620771926</v>
      </c>
      <c r="P48" s="18">
        <f>IF(Q$6-P$6 &lt;&gt; 0,(EXP(LN(Q10/P10)/(Q$6-P$6))-1)*100,0)</f>
        <v>0.28160070875418164</v>
      </c>
      <c r="Q48" s="18">
        <f t="shared" ref="Q48:Q54" si="55">IF(Q$6-O$6 &lt;&gt; 0,(EXP(LN(Q10/O10)/(Q$6-O$6))-1)*100,0)</f>
        <v>-8.2443912329221991E-2</v>
      </c>
      <c r="S48" s="18">
        <f t="shared" ref="S48:U48" si="56">IF($F$6-$D$6 &lt;&gt; 0,(EXP(LN(1+(S28/100))/($F$6-$D$6))-1)*100,0)</f>
        <v>-8.2443912329221991E-2</v>
      </c>
      <c r="T48" s="18">
        <f t="shared" si="56"/>
        <v>2.1220279307667234</v>
      </c>
      <c r="U48" s="18">
        <f t="shared" si="56"/>
        <v>2.0606789541569359</v>
      </c>
      <c r="W48" t="str">
        <f>$A$10</f>
        <v>Associate professional occupations</v>
      </c>
      <c r="X48" s="18">
        <f t="shared" si="47"/>
        <v>3.2838241084768738</v>
      </c>
      <c r="Y48" s="18">
        <f t="shared" si="48"/>
        <v>2.985359811178534</v>
      </c>
      <c r="Z48" s="18">
        <f t="shared" si="49"/>
        <v>3.4036413046853786</v>
      </c>
      <c r="AA48" s="18">
        <f t="shared" si="50"/>
        <v>1.5659758496457732</v>
      </c>
      <c r="AB48" s="18">
        <f t="shared" ref="AB48:AB54" si="57">IF(AB$6-Z$6 &lt;&gt; 0,(EXP(LN(AB10/Z10)/(AB$6-Z$6))-1)*100,0)</f>
        <v>2.1748733096675688</v>
      </c>
      <c r="AD48" s="18">
        <f t="shared" ref="AD48:AF48" si="58">IF($F$6-$D$6 &lt;&gt; 0,(EXP(LN(1+(AD28/100))/($F$6-$D$6))-1)*100,0)</f>
        <v>2.1748733096675688</v>
      </c>
      <c r="AE48" s="18">
        <f t="shared" si="58"/>
        <v>3.5494679892329684</v>
      </c>
      <c r="AF48" s="18">
        <f t="shared" si="58"/>
        <v>4.9641218631524264</v>
      </c>
    </row>
    <row r="49" spans="1:32" x14ac:dyDescent="0.2">
      <c r="A49" t="str">
        <f>$A$11</f>
        <v>Administrative and secretarial occupations</v>
      </c>
      <c r="B49" s="18">
        <f t="shared" si="42"/>
        <v>-0.90148148704485287</v>
      </c>
      <c r="C49" s="18">
        <f t="shared" si="42"/>
        <v>2.8688228784047531</v>
      </c>
      <c r="D49" s="18">
        <f t="shared" si="42"/>
        <v>0.4817922473647096</v>
      </c>
      <c r="E49" s="18">
        <f t="shared" si="42"/>
        <v>-0.62105304148245555</v>
      </c>
      <c r="F49" s="18">
        <f t="shared" si="54"/>
        <v>-0.25478947694764775</v>
      </c>
      <c r="H49" s="18">
        <f t="shared" si="51"/>
        <v>-0.25478947694764775</v>
      </c>
      <c r="I49" s="18">
        <f t="shared" si="51"/>
        <v>2.7579069847267101</v>
      </c>
      <c r="J49" s="18">
        <f t="shared" si="51"/>
        <v>2.5848652265840988</v>
      </c>
      <c r="L49" t="str">
        <f>$A$11</f>
        <v>Administrative and secretarial occupations</v>
      </c>
      <c r="M49" s="18">
        <f t="shared" si="43"/>
        <v>-1.7674201899849584</v>
      </c>
      <c r="N49" s="18">
        <f t="shared" si="44"/>
        <v>18.112888653677061</v>
      </c>
      <c r="O49" s="18">
        <f t="shared" si="45"/>
        <v>1.5144407706210838</v>
      </c>
      <c r="P49" s="18">
        <f t="shared" si="46"/>
        <v>1.1962196464262886</v>
      </c>
      <c r="Q49" s="18">
        <f t="shared" si="55"/>
        <v>1.3021823620438244</v>
      </c>
      <c r="S49" s="18">
        <f t="shared" ref="S49:U49" si="59">IF($F$6-$D$6 &lt;&gt; 0,(EXP(LN(1+(S29/100))/($F$6-$D$6))-1)*100,0)</f>
        <v>1.3021823620438244</v>
      </c>
      <c r="T49" s="18">
        <f t="shared" si="59"/>
        <v>2.3841475481881869</v>
      </c>
      <c r="U49" s="18">
        <f t="shared" si="59"/>
        <v>3.3450332860553544</v>
      </c>
      <c r="W49" t="str">
        <f>$A$11</f>
        <v>Administrative and secretarial occupations</v>
      </c>
      <c r="X49" s="18">
        <f t="shared" si="47"/>
        <v>-0.57998387998771106</v>
      </c>
      <c r="Y49" s="18">
        <f t="shared" si="48"/>
        <v>-2.6231407088717185</v>
      </c>
      <c r="Z49" s="18">
        <f t="shared" si="49"/>
        <v>1.6885389515586269E-2</v>
      </c>
      <c r="AA49" s="18">
        <f t="shared" si="50"/>
        <v>-1.591961117767271</v>
      </c>
      <c r="AB49" s="18">
        <f t="shared" si="57"/>
        <v>-1.058575201362455</v>
      </c>
      <c r="AD49" s="18">
        <f t="shared" ref="AD49:AF49" si="60">IF($F$6-$D$6 &lt;&gt; 0,(EXP(LN(1+(AD29/100))/($F$6-$D$6))-1)*100,0)</f>
        <v>-1.058575201362455</v>
      </c>
      <c r="AE49" s="18">
        <f t="shared" si="60"/>
        <v>2.9154394749696833</v>
      </c>
      <c r="AF49" s="18">
        <f t="shared" si="60"/>
        <v>2.2262409282711282</v>
      </c>
    </row>
    <row r="50" spans="1:32" x14ac:dyDescent="0.2">
      <c r="A50" t="str">
        <f>$A$12</f>
        <v>Skilled trades occupations</v>
      </c>
      <c r="B50" s="18">
        <f t="shared" si="42"/>
        <v>0.58596580012564292</v>
      </c>
      <c r="C50" s="18">
        <f t="shared" si="42"/>
        <v>-14.787503797785618</v>
      </c>
      <c r="D50" s="18">
        <f t="shared" si="42"/>
        <v>-0.24647215337689765</v>
      </c>
      <c r="E50" s="18">
        <f t="shared" si="42"/>
        <v>-0.71311848595466687</v>
      </c>
      <c r="F50" s="18">
        <f t="shared" si="54"/>
        <v>-0.55781276614624842</v>
      </c>
      <c r="H50" s="18">
        <f t="shared" si="51"/>
        <v>-0.55781276614624842</v>
      </c>
      <c r="I50" s="18">
        <f t="shared" si="51"/>
        <v>2.2643154381264852</v>
      </c>
      <c r="J50" s="18">
        <f t="shared" si="51"/>
        <v>1.8612124433542876</v>
      </c>
      <c r="L50" t="str">
        <f>$A$12</f>
        <v>Skilled trades occupations</v>
      </c>
      <c r="M50" s="18">
        <f t="shared" si="43"/>
        <v>0.70242342954500714</v>
      </c>
      <c r="N50" s="18">
        <f t="shared" si="44"/>
        <v>-16.790644126647535</v>
      </c>
      <c r="O50" s="18">
        <f t="shared" si="45"/>
        <v>-0.41983200033829382</v>
      </c>
      <c r="P50" s="18">
        <f t="shared" si="46"/>
        <v>-0.89381345617806085</v>
      </c>
      <c r="Q50" s="18">
        <f t="shared" si="55"/>
        <v>-0.73607084220385088</v>
      </c>
      <c r="S50" s="18">
        <f t="shared" ref="S50:U50" si="61">IF($F$6-$D$6 &lt;&gt; 0,(EXP(LN(1+(S30/100))/($F$6-$D$6))-1)*100,0)</f>
        <v>-0.73607084220385088</v>
      </c>
      <c r="T50" s="18">
        <f t="shared" si="61"/>
        <v>2.1354999671005181</v>
      </c>
      <c r="U50" s="18">
        <f t="shared" si="61"/>
        <v>1.5957386135841745</v>
      </c>
      <c r="W50" t="str">
        <f>$A$12</f>
        <v>Skilled trades occupations</v>
      </c>
      <c r="X50" s="18">
        <f t="shared" si="47"/>
        <v>-0.73371103149736383</v>
      </c>
      <c r="Y50" s="18">
        <f t="shared" si="48"/>
        <v>8.7441981603757046</v>
      </c>
      <c r="Z50" s="18">
        <f t="shared" si="49"/>
        <v>1.2602324960167666</v>
      </c>
      <c r="AA50" s="18">
        <f t="shared" si="50"/>
        <v>0.67759855137938807</v>
      </c>
      <c r="AB50" s="18">
        <f t="shared" si="57"/>
        <v>0.87143642434963642</v>
      </c>
      <c r="AD50" s="18">
        <f t="shared" ref="AD50:AF50" si="62">IF($F$6-$D$6 &lt;&gt; 0,(EXP(LN(1+(AD30/100))/($F$6-$D$6))-1)*100,0)</f>
        <v>0.87143642434963642</v>
      </c>
      <c r="AE50" s="18">
        <f t="shared" si="62"/>
        <v>3.3306176295531564</v>
      </c>
      <c r="AF50" s="18">
        <f t="shared" si="62"/>
        <v>3.8943232685402451</v>
      </c>
    </row>
    <row r="51" spans="1:32" x14ac:dyDescent="0.2">
      <c r="A51" t="str">
        <f>$A$13</f>
        <v>Caring, leisure and other service occupations</v>
      </c>
      <c r="B51" s="18">
        <f t="shared" si="42"/>
        <v>0.98627833453663882</v>
      </c>
      <c r="C51" s="18">
        <f t="shared" si="42"/>
        <v>-4.2993494218476869</v>
      </c>
      <c r="D51" s="18">
        <f t="shared" si="42"/>
        <v>0.36696172416348372</v>
      </c>
      <c r="E51" s="18">
        <f t="shared" si="42"/>
        <v>0.7366061578582439</v>
      </c>
      <c r="F51" s="18">
        <f t="shared" si="54"/>
        <v>0.61324032987657429</v>
      </c>
      <c r="H51" s="18">
        <f t="shared" si="51"/>
        <v>0.61324032987657429</v>
      </c>
      <c r="I51" s="18">
        <f t="shared" si="51"/>
        <v>3.0982479992618828</v>
      </c>
      <c r="J51" s="18">
        <f t="shared" si="51"/>
        <v>3.5045330720022472</v>
      </c>
      <c r="L51" t="str">
        <f>$A$13</f>
        <v>Caring, leisure and other service occupations</v>
      </c>
      <c r="M51" s="18">
        <f t="shared" si="43"/>
        <v>1.0220141317474507</v>
      </c>
      <c r="N51" s="18">
        <f t="shared" si="44"/>
        <v>-3.0842825283497799</v>
      </c>
      <c r="O51" s="18">
        <f t="shared" si="45"/>
        <v>1.3646156173240609</v>
      </c>
      <c r="P51" s="18">
        <f t="shared" si="46"/>
        <v>0.99052998585711372</v>
      </c>
      <c r="Q51" s="18">
        <f t="shared" si="55"/>
        <v>1.1150715485068297</v>
      </c>
      <c r="S51" s="18">
        <f t="shared" ref="S51:U51" si="63">IF($F$6-$D$6 &lt;&gt; 0,(EXP(LN(1+(S31/100))/($F$6-$D$6))-1)*100,0)</f>
        <v>1.1150715485068297</v>
      </c>
      <c r="T51" s="18">
        <f t="shared" si="63"/>
        <v>2.6456756477270638</v>
      </c>
      <c r="U51" s="18">
        <f t="shared" si="63"/>
        <v>3.4383879964614117</v>
      </c>
      <c r="W51" t="str">
        <f>$A$13</f>
        <v>Caring, leisure and other service occupations</v>
      </c>
      <c r="X51" s="18">
        <f t="shared" si="47"/>
        <v>0.97989719989224344</v>
      </c>
      <c r="Y51" s="18">
        <f t="shared" si="48"/>
        <v>-4.5165431777425269</v>
      </c>
      <c r="Z51" s="18">
        <f t="shared" si="49"/>
        <v>0.18163816510807784</v>
      </c>
      <c r="AA51" s="18">
        <f t="shared" si="50"/>
        <v>0.68708396728167642</v>
      </c>
      <c r="AB51" s="18">
        <f t="shared" si="57"/>
        <v>0.51831931976915602</v>
      </c>
      <c r="AD51" s="18">
        <f t="shared" ref="AD51:AF51" si="64">IF($F$6-$D$6 &lt;&gt; 0,(EXP(LN(1+(AD31/100))/($F$6-$D$6))-1)*100,0)</f>
        <v>0.51831931976915602</v>
      </c>
      <c r="AE51" s="18">
        <f t="shared" si="64"/>
        <v>3.1774558459331415</v>
      </c>
      <c r="AF51" s="18">
        <f t="shared" si="64"/>
        <v>3.516470708707331</v>
      </c>
    </row>
    <row r="52" spans="1:32" x14ac:dyDescent="0.2">
      <c r="A52" t="str">
        <f>$A$14</f>
        <v>Sales and customer service occupations</v>
      </c>
      <c r="B52" s="18">
        <f t="shared" si="42"/>
        <v>-0.64563835814833714</v>
      </c>
      <c r="C52" s="18">
        <f t="shared" si="42"/>
        <v>-1.0369027010045717</v>
      </c>
      <c r="D52" s="18">
        <f t="shared" si="42"/>
        <v>0.33483536180172191</v>
      </c>
      <c r="E52" s="18">
        <f t="shared" si="42"/>
        <v>0.13155006910774425</v>
      </c>
      <c r="F52" s="18">
        <f t="shared" si="54"/>
        <v>0.19926602874646981</v>
      </c>
      <c r="H52" s="18">
        <f t="shared" si="51"/>
        <v>0.19926602874646981</v>
      </c>
      <c r="I52" s="18">
        <f t="shared" si="51"/>
        <v>2.5622156234083482</v>
      </c>
      <c r="J52" s="18">
        <f t="shared" si="51"/>
        <v>2.7026617815762766</v>
      </c>
      <c r="L52" t="str">
        <f>$A$14</f>
        <v>Sales and customer service occupations</v>
      </c>
      <c r="M52" s="18">
        <f t="shared" si="43"/>
        <v>-0.15193263527867318</v>
      </c>
      <c r="N52" s="18">
        <f t="shared" si="44"/>
        <v>2.1579515253277171</v>
      </c>
      <c r="O52" s="18">
        <f t="shared" si="45"/>
        <v>1.148387828207853</v>
      </c>
      <c r="P52" s="18">
        <f t="shared" si="46"/>
        <v>0.31563105273246794</v>
      </c>
      <c r="Q52" s="18">
        <f t="shared" si="55"/>
        <v>0.59245205430562553</v>
      </c>
      <c r="S52" s="18">
        <f t="shared" ref="S52:U52" si="65">IF($F$6-$D$6 &lt;&gt; 0,(EXP(LN(1+(S32/100))/($F$6-$D$6))-1)*100,0)</f>
        <v>0.59245205430562553</v>
      </c>
      <c r="T52" s="18">
        <f t="shared" si="65"/>
        <v>2.0417588575567081</v>
      </c>
      <c r="U52" s="18">
        <f t="shared" si="65"/>
        <v>2.4929595052868958</v>
      </c>
      <c r="W52" t="str">
        <f>$A$14</f>
        <v>Sales and customer service occupations</v>
      </c>
      <c r="X52" s="18">
        <f t="shared" si="47"/>
        <v>-0.99556141955136068</v>
      </c>
      <c r="Y52" s="18">
        <f t="shared" si="48"/>
        <v>-3.3498442360325065</v>
      </c>
      <c r="Z52" s="18">
        <f t="shared" si="49"/>
        <v>-0.30601898743634059</v>
      </c>
      <c r="AA52" s="18">
        <f t="shared" si="50"/>
        <v>-2.2207638999394153E-2</v>
      </c>
      <c r="AB52" s="18">
        <f t="shared" si="57"/>
        <v>-0.11690108189469361</v>
      </c>
      <c r="AD52" s="18">
        <f t="shared" ref="AD52:AF52" si="66">IF($F$6-$D$6 &lt;&gt; 0,(EXP(LN(1+(AD32/100))/($F$6-$D$6))-1)*100,0)</f>
        <v>-0.11690108189469361</v>
      </c>
      <c r="AE52" s="18">
        <f t="shared" si="66"/>
        <v>2.9369010614414659</v>
      </c>
      <c r="AF52" s="18">
        <f t="shared" si="66"/>
        <v>2.8591749505723518</v>
      </c>
    </row>
    <row r="53" spans="1:32" x14ac:dyDescent="0.2">
      <c r="A53" t="str">
        <f>$A$15</f>
        <v>Process, plant and machine operatives</v>
      </c>
      <c r="B53" s="18">
        <f t="shared" si="42"/>
        <v>0.89097855741187004</v>
      </c>
      <c r="C53" s="18">
        <f t="shared" si="42"/>
        <v>-13.078746364040317</v>
      </c>
      <c r="D53" s="18">
        <f t="shared" si="42"/>
        <v>0.89536532694927118</v>
      </c>
      <c r="E53" s="18">
        <f t="shared" si="42"/>
        <v>-0.22972473246541947</v>
      </c>
      <c r="F53" s="18">
        <f t="shared" si="54"/>
        <v>0.14390433957383042</v>
      </c>
      <c r="H53" s="18">
        <f t="shared" si="51"/>
        <v>0.14390433957383042</v>
      </c>
      <c r="I53" s="18">
        <f t="shared" si="51"/>
        <v>2.7102606900182513</v>
      </c>
      <c r="J53" s="18">
        <f t="shared" si="51"/>
        <v>2.8095537703582751</v>
      </c>
      <c r="L53" t="str">
        <f>$A$15</f>
        <v>Process, plant and machine operatives</v>
      </c>
      <c r="M53" s="18">
        <f t="shared" si="43"/>
        <v>0.73518000296466379</v>
      </c>
      <c r="N53" s="18">
        <f t="shared" si="44"/>
        <v>-12.913239261149945</v>
      </c>
      <c r="O53" s="18">
        <f t="shared" si="45"/>
        <v>0.43516050027456732</v>
      </c>
      <c r="P53" s="18">
        <f t="shared" si="46"/>
        <v>-0.35271102167792057</v>
      </c>
      <c r="Q53" s="18">
        <f t="shared" si="55"/>
        <v>-9.0776310754703271E-2</v>
      </c>
      <c r="S53" s="18">
        <f t="shared" ref="S53:U53" si="67">IF($F$6-$D$6 &lt;&gt; 0,(EXP(LN(1+(S33/100))/($F$6-$D$6))-1)*100,0)</f>
        <v>-9.0776310754703271E-2</v>
      </c>
      <c r="T53" s="18">
        <f t="shared" si="67"/>
        <v>2.6028409582119938</v>
      </c>
      <c r="U53" s="18">
        <f t="shared" si="67"/>
        <v>2.539620771810136</v>
      </c>
      <c r="W53" t="str">
        <f>$A$15</f>
        <v>Process, plant and machine operatives</v>
      </c>
      <c r="X53" s="18">
        <f t="shared" si="47"/>
        <v>2.0661842952766296</v>
      </c>
      <c r="Y53" s="18">
        <f t="shared" si="48"/>
        <v>-14.286980469358523</v>
      </c>
      <c r="Z53" s="18">
        <f t="shared" si="49"/>
        <v>4.0714445952380052</v>
      </c>
      <c r="AA53" s="18">
        <f t="shared" si="50"/>
        <v>0.50483513102155264</v>
      </c>
      <c r="AB53" s="18">
        <f t="shared" si="57"/>
        <v>1.6799126942759868</v>
      </c>
      <c r="AD53" s="18">
        <f t="shared" ref="AD53:AF53" si="68">IF($F$6-$D$6 &lt;&gt; 0,(EXP(LN(1+(AD33/100))/($F$6-$D$6))-1)*100,0)</f>
        <v>1.6799126942759868</v>
      </c>
      <c r="AE53" s="18">
        <f t="shared" si="68"/>
        <v>3.4614984425882289</v>
      </c>
      <c r="AF53" s="18">
        <f t="shared" si="68"/>
        <v>4.5524852057190701</v>
      </c>
    </row>
    <row r="54" spans="1:32" x14ac:dyDescent="0.2">
      <c r="A54" t="str">
        <f>$A$16</f>
        <v>Elementary occupations</v>
      </c>
      <c r="B54" s="18">
        <f t="shared" si="42"/>
        <v>-6.0946361299285545E-2</v>
      </c>
      <c r="C54" s="18">
        <f t="shared" si="42"/>
        <v>-10.722502820765378</v>
      </c>
      <c r="D54" s="18">
        <f t="shared" si="42"/>
        <v>0.73561729288453837</v>
      </c>
      <c r="E54" s="18">
        <f t="shared" si="42"/>
        <v>-0.29357364329050117</v>
      </c>
      <c r="F54" s="18">
        <f t="shared" si="54"/>
        <v>4.8316332934073003E-2</v>
      </c>
      <c r="H54" s="18">
        <f t="shared" si="51"/>
        <v>4.8316332934073003E-2</v>
      </c>
      <c r="I54" s="18">
        <f t="shared" si="51"/>
        <v>2.7191706111886926</v>
      </c>
      <c r="J54" s="18">
        <f t="shared" si="51"/>
        <v>2.752395135522967</v>
      </c>
      <c r="L54" t="str">
        <f>$A$16</f>
        <v>Elementary occupations</v>
      </c>
      <c r="M54" s="18">
        <f t="shared" si="43"/>
        <v>-1.4001349724349743</v>
      </c>
      <c r="N54" s="18">
        <f t="shared" si="44"/>
        <v>-7.7787125888093112</v>
      </c>
      <c r="O54" s="18">
        <f t="shared" si="45"/>
        <v>1.4747562141642856</v>
      </c>
      <c r="P54" s="18">
        <f t="shared" si="46"/>
        <v>-0.19755676103055952</v>
      </c>
      <c r="Q54" s="18">
        <f t="shared" si="55"/>
        <v>0.35679604292562228</v>
      </c>
      <c r="S54" s="18">
        <f t="shared" ref="S54:U54" si="69">IF($F$6-$D$6 &lt;&gt; 0,(EXP(LN(1+(S34/100))/($F$6-$D$6))-1)*100,0)</f>
        <v>0.35679604292562228</v>
      </c>
      <c r="T54" s="18">
        <f t="shared" si="69"/>
        <v>2.3239405605473218</v>
      </c>
      <c r="U54" s="18">
        <f t="shared" si="69"/>
        <v>2.5844722478629345</v>
      </c>
      <c r="W54" t="str">
        <f>$A$16</f>
        <v>Elementary occupations</v>
      </c>
      <c r="X54" s="18">
        <f t="shared" si="47"/>
        <v>1.5115274590358441</v>
      </c>
      <c r="Y54" s="18">
        <f t="shared" si="48"/>
        <v>-13.936664254141895</v>
      </c>
      <c r="Z54" s="18">
        <f t="shared" si="49"/>
        <v>-0.15763674913060743</v>
      </c>
      <c r="AA54" s="18">
        <f t="shared" si="50"/>
        <v>-0.41660912285197416</v>
      </c>
      <c r="AB54" s="18">
        <f t="shared" si="57"/>
        <v>-0.33035972064853203</v>
      </c>
      <c r="AD54" s="18">
        <f t="shared" ref="AD54:AF54" si="70">IF($F$6-$D$6 &lt;&gt; 0,(EXP(LN(1+(AD34/100))/($F$6-$D$6))-1)*100,0)</f>
        <v>-0.33035972064853203</v>
      </c>
      <c r="AE54" s="18">
        <f t="shared" si="70"/>
        <v>3.1560766951940877</v>
      </c>
      <c r="AF54" s="18">
        <f t="shared" si="70"/>
        <v>2.9441037144086302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1.4191301054205852</v>
      </c>
      <c r="C56" s="26">
        <f>IF(D$6-C$6 &lt;&gt; 0,(EXP(LN(D18/C18)/(D$6-C$6))-1)*100,0)</f>
        <v>-2.2677266251338368</v>
      </c>
      <c r="D56" s="26">
        <f>IF(E$6-D$6 &lt;&gt; 0,(EXP(LN(E18/D18)/(E$6-D$6))-1)*100,0)</f>
        <v>0.55954536947928624</v>
      </c>
      <c r="E56" s="26">
        <f>IF(F$6-E$6 &lt;&gt; 0,(EXP(LN(F18/E18)/(F$6-E$6))-1)*100,0)</f>
        <v>0.36987230131872995</v>
      </c>
      <c r="F56" s="26">
        <f t="shared" si="54"/>
        <v>0.43305687324404207</v>
      </c>
      <c r="H56" s="26">
        <f t="shared" si="51"/>
        <v>0.43305687324404207</v>
      </c>
      <c r="I56" s="26">
        <f t="shared" ref="I56" si="71">IF($F$6-$D$6 &lt;&gt; 0,(EXP(LN(1+(I36/100))/($F$6-$D$6))-1)*100,0)</f>
        <v>2.7349997538345994</v>
      </c>
      <c r="J56" s="26">
        <f t="shared" ref="J56" si="72">IF($F$6-$D$6 &lt;&gt; 0,(EXP(LN(1+(J36/100))/($F$6-$D$6))-1)*100,0)</f>
        <v>3.0347827473421685</v>
      </c>
      <c r="L56" s="24" t="str">
        <f>$A$18</f>
        <v>All occupations</v>
      </c>
      <c r="M56" s="26">
        <f>IF(N$6-M$6 &lt;&gt; 0,(EXP(LN(N18/M18)/(N$6-M$6))-1)*100,0)</f>
        <v>1.1793906968020185</v>
      </c>
      <c r="N56" s="26">
        <f>IF(O$6-N$6 &lt;&gt; 0,(EXP(LN(O18/N18)/(O$6-N$6))-1)*100,0)</f>
        <v>-2.9354389639839384</v>
      </c>
      <c r="O56" s="26">
        <f>IF(P$6-O$6 &lt;&gt; 0,(EXP(LN(P18/O18)/(P$6-O$6))-1)*100,0)</f>
        <v>0.49476734989815085</v>
      </c>
      <c r="P56" s="26">
        <f>IF(Q$6-P$6 &lt;&gt; 0,(EXP(LN(Q18/P18)/(Q$6-P$6))-1)*100,0)</f>
        <v>0.26036839326764039</v>
      </c>
      <c r="Q56" s="26">
        <f t="shared" ref="Q56" si="73">IF(Q$6-O$6 &lt;&gt; 0,(EXP(LN(Q18/O18)/(Q$6-O$6))-1)*100,0)</f>
        <v>0.33844056867462502</v>
      </c>
      <c r="S56" s="26">
        <f t="shared" ref="S56:U56" si="74">IF($F$6-$D$6 &lt;&gt; 0,(EXP(LN(1+(S36/100))/($F$6-$D$6))-1)*100,0)</f>
        <v>0.33844056867462502</v>
      </c>
      <c r="T56" s="26">
        <f t="shared" si="74"/>
        <v>2.3341553301529316</v>
      </c>
      <c r="U56" s="26">
        <f t="shared" si="74"/>
        <v>2.5808547664789128</v>
      </c>
      <c r="W56" s="24" t="str">
        <f>$A$18</f>
        <v>All occupations</v>
      </c>
      <c r="X56" s="26">
        <f>IF(Y$6-X$6 &lt;&gt; 0,(EXP(LN(Y18/X18)/(Y$6-X$6))-1)*100,0)</f>
        <v>1.6991178592236755</v>
      </c>
      <c r="Y56" s="26">
        <f>IF(Z$6-Y$6 &lt;&gt; 0,(EXP(LN(Z18/Y18)/(Z$6-Y$6))-1)*100,0)</f>
        <v>-1.4978400690110583</v>
      </c>
      <c r="Z56" s="26">
        <f>IF(AA$6-Z$6 &lt;&gt; 0,(EXP(LN(AA18/Z18)/(AA$6-Z$6))-1)*100,0)</f>
        <v>0.63294374282802934</v>
      </c>
      <c r="AA56" s="26">
        <f>IF(AB$6-AA$6 &lt;&gt; 0,(EXP(LN(AB18/AA18)/(AB$6-AA$6))-1)*100,0)</f>
        <v>0.49216055403593639</v>
      </c>
      <c r="AB56" s="26">
        <f t="shared" ref="AB56" si="75">IF(AB$6-Z$6 &lt;&gt; 0,(EXP(LN(AB18/Z18)/(AB$6-Z$6))-1)*100,0)</f>
        <v>0.53906638640854876</v>
      </c>
      <c r="AD56" s="26">
        <f t="shared" ref="AD56:AF56" si="76">IF($F$6-$D$6 &lt;&gt; 0,(EXP(LN(1+(AD36/100))/($F$6-$D$6))-1)*100,0)</f>
        <v>0.53906638640854876</v>
      </c>
      <c r="AE56" s="26">
        <f t="shared" si="76"/>
        <v>3.1653542921933342</v>
      </c>
      <c r="AF56" s="26">
        <f t="shared" si="76"/>
        <v>3.5186899489835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21.664947105987039</v>
      </c>
      <c r="C64" s="27">
        <f t="shared" si="77"/>
        <v>5.133245359033026</v>
      </c>
      <c r="D64" s="27">
        <f t="shared" si="77"/>
        <v>-9.6244237208394736</v>
      </c>
      <c r="E64" s="27">
        <f t="shared" si="77"/>
        <v>17.031791386578163</v>
      </c>
      <c r="F64" s="27">
        <f>F8-D8</f>
        <v>7.4073676657386898</v>
      </c>
      <c r="L64" t="str">
        <f>$A$8</f>
        <v>Managers, directors and senior officials</v>
      </c>
      <c r="M64" s="27">
        <f t="shared" ref="M64:M72" si="78">N8-M8</f>
        <v>12.57024894211068</v>
      </c>
      <c r="N64" s="27">
        <f t="shared" ref="N64:N72" si="79">O8-N8</f>
        <v>-0.13606109507897202</v>
      </c>
      <c r="O64" s="27">
        <f t="shared" ref="O64:O72" si="80">P8-O8</f>
        <v>-7.0911099091313901</v>
      </c>
      <c r="P64" s="27">
        <f t="shared" ref="P64:P72" si="81">Q8-P8</f>
        <v>7.2912229919217992</v>
      </c>
      <c r="Q64" s="27">
        <f>Q8-O8</f>
        <v>0.20011308279040918</v>
      </c>
      <c r="W64" t="str">
        <f>$A$8</f>
        <v>Managers, directors and senior officials</v>
      </c>
      <c r="X64" s="27">
        <f t="shared" ref="X64:X72" si="82">Y8-X8</f>
        <v>9.0946981638762594</v>
      </c>
      <c r="Y64" s="27">
        <f t="shared" ref="Y64:Y72" si="83">Z8-Y8</f>
        <v>5.2693064541120123</v>
      </c>
      <c r="Z64" s="27">
        <f t="shared" ref="Z64:Z72" si="84">AA8-Z8</f>
        <v>-2.533313811708048</v>
      </c>
      <c r="AA64" s="27">
        <f t="shared" ref="AA64:AA72" si="85">AB8-AA8</f>
        <v>9.7405683946565844</v>
      </c>
      <c r="AB64" s="27">
        <f>AB8-Z8</f>
        <v>7.2072545829485364</v>
      </c>
    </row>
    <row r="65" spans="1:31" x14ac:dyDescent="0.2">
      <c r="A65" t="str">
        <f>$A$9</f>
        <v>Professional occupations</v>
      </c>
      <c r="B65" s="27">
        <f t="shared" si="77"/>
        <v>50.464929331993687</v>
      </c>
      <c r="C65" s="27">
        <f t="shared" si="77"/>
        <v>17.977391218570858</v>
      </c>
      <c r="D65" s="27">
        <f t="shared" si="77"/>
        <v>24.837982920220099</v>
      </c>
      <c r="E65" s="27">
        <f t="shared" si="77"/>
        <v>44.406437884288891</v>
      </c>
      <c r="F65" s="27">
        <f t="shared" ref="F65:F72" si="86">F9-D9</f>
        <v>69.244420804508991</v>
      </c>
      <c r="L65" t="str">
        <f>$A$9</f>
        <v>Professional occupations</v>
      </c>
      <c r="M65" s="27">
        <f t="shared" si="78"/>
        <v>22.786760000801564</v>
      </c>
      <c r="N65" s="27">
        <f t="shared" si="79"/>
        <v>11.280412344892426</v>
      </c>
      <c r="O65" s="27">
        <f t="shared" si="80"/>
        <v>18.517685787562186</v>
      </c>
      <c r="P65" s="27">
        <f t="shared" si="81"/>
        <v>19.019888937603952</v>
      </c>
      <c r="Q65" s="27">
        <f t="shared" ref="Q65:Q72" si="87">Q9-O9</f>
        <v>37.537574725166138</v>
      </c>
      <c r="W65" t="str">
        <f>$A$9</f>
        <v>Professional occupations</v>
      </c>
      <c r="X65" s="27">
        <f t="shared" si="82"/>
        <v>27.678169331192009</v>
      </c>
      <c r="Y65" s="27">
        <f t="shared" si="83"/>
        <v>6.6969788736786029</v>
      </c>
      <c r="Z65" s="27">
        <f t="shared" si="84"/>
        <v>6.3202971326578279</v>
      </c>
      <c r="AA65" s="27">
        <f t="shared" si="85"/>
        <v>25.386548946685053</v>
      </c>
      <c r="AB65" s="27">
        <f t="shared" ref="AB65:AB72" si="88">AB9-Z9</f>
        <v>31.706846079342881</v>
      </c>
    </row>
    <row r="66" spans="1:31" x14ac:dyDescent="0.2">
      <c r="A66" t="str">
        <f>$A$10</f>
        <v>Associate professional occupations</v>
      </c>
      <c r="B66" s="27">
        <f t="shared" si="77"/>
        <v>20.726180430921232</v>
      </c>
      <c r="C66" s="27">
        <f t="shared" si="77"/>
        <v>7.4280352639498801</v>
      </c>
      <c r="D66" s="27">
        <f t="shared" si="77"/>
        <v>13.406019835407392</v>
      </c>
      <c r="E66" s="27">
        <f t="shared" si="77"/>
        <v>23.351239105039468</v>
      </c>
      <c r="F66" s="27">
        <f t="shared" si="86"/>
        <v>36.75725894044686</v>
      </c>
      <c r="L66" t="str">
        <f>$A$10</f>
        <v>Associate professional occupations</v>
      </c>
      <c r="M66" s="27">
        <f t="shared" si="78"/>
        <v>8.8963920568427142</v>
      </c>
      <c r="N66" s="27">
        <f t="shared" si="79"/>
        <v>4.5150973740985592</v>
      </c>
      <c r="O66" s="27">
        <f t="shared" si="80"/>
        <v>-4.8994923152009875</v>
      </c>
      <c r="P66" s="27">
        <f t="shared" si="81"/>
        <v>3.3814348375083796</v>
      </c>
      <c r="Q66" s="27">
        <f t="shared" si="87"/>
        <v>-1.5180574776926079</v>
      </c>
      <c r="W66" t="str">
        <f>$A$10</f>
        <v>Associate professional occupations</v>
      </c>
      <c r="X66" s="27">
        <f t="shared" si="82"/>
        <v>11.829788374078575</v>
      </c>
      <c r="Y66" s="27">
        <f t="shared" si="83"/>
        <v>2.9129378898514915</v>
      </c>
      <c r="Z66" s="27">
        <f t="shared" si="84"/>
        <v>18.305512150608365</v>
      </c>
      <c r="AA66" s="27">
        <f t="shared" si="85"/>
        <v>19.969804267530918</v>
      </c>
      <c r="AB66" s="27">
        <f t="shared" si="88"/>
        <v>38.275316418139283</v>
      </c>
    </row>
    <row r="67" spans="1:31" x14ac:dyDescent="0.2">
      <c r="A67" t="str">
        <f>$A$11</f>
        <v>Administrative and secretarial occupations</v>
      </c>
      <c r="B67" s="27">
        <f t="shared" si="77"/>
        <v>-7.5439240733780082</v>
      </c>
      <c r="C67" s="27">
        <f t="shared" si="77"/>
        <v>5.8671864114944015</v>
      </c>
      <c r="D67" s="27">
        <f t="shared" si="77"/>
        <v>5.1171071528203811</v>
      </c>
      <c r="E67" s="27">
        <f t="shared" si="77"/>
        <v>-13.015766926243373</v>
      </c>
      <c r="F67" s="27">
        <f t="shared" si="86"/>
        <v>-7.8986597734229917</v>
      </c>
      <c r="L67" t="str">
        <f>$A$11</f>
        <v>Administrative and secretarial occupations</v>
      </c>
      <c r="M67" s="27">
        <f t="shared" si="78"/>
        <v>-4.0047502677656368</v>
      </c>
      <c r="N67" s="27">
        <f t="shared" si="79"/>
        <v>9.8110597014159353</v>
      </c>
      <c r="O67" s="27">
        <f t="shared" si="80"/>
        <v>4.993459783329655</v>
      </c>
      <c r="P67" s="27">
        <f t="shared" si="81"/>
        <v>8.7089969970965058</v>
      </c>
      <c r="Q67" s="27">
        <f t="shared" si="87"/>
        <v>13.702456780426161</v>
      </c>
      <c r="W67" t="str">
        <f>$A$11</f>
        <v>Administrative and secretarial occupations</v>
      </c>
      <c r="X67" s="27">
        <f t="shared" si="82"/>
        <v>-3.5391738056126769</v>
      </c>
      <c r="Y67" s="27">
        <f t="shared" si="83"/>
        <v>-3.9438732899213846</v>
      </c>
      <c r="Z67" s="27">
        <f t="shared" si="84"/>
        <v>0.1236473694903566</v>
      </c>
      <c r="AA67" s="27">
        <f t="shared" si="85"/>
        <v>-21.724763923339623</v>
      </c>
      <c r="AB67" s="27">
        <f t="shared" si="88"/>
        <v>-21.601116553849266</v>
      </c>
    </row>
    <row r="68" spans="1:31" x14ac:dyDescent="0.2">
      <c r="A68" t="str">
        <f>$A$12</f>
        <v>Skilled trades occupations</v>
      </c>
      <c r="B68" s="27">
        <f t="shared" si="77"/>
        <v>4.4218273704349826</v>
      </c>
      <c r="C68" s="27">
        <f t="shared" si="77"/>
        <v>-28.307310091894863</v>
      </c>
      <c r="D68" s="27">
        <f t="shared" si="77"/>
        <v>-2.000341093704435</v>
      </c>
      <c r="E68" s="27">
        <f t="shared" si="77"/>
        <v>-11.127950957362003</v>
      </c>
      <c r="F68" s="27">
        <f t="shared" si="86"/>
        <v>-13.128292051066438</v>
      </c>
      <c r="L68" t="str">
        <f>$A$12</f>
        <v>Skilled trades occupations</v>
      </c>
      <c r="M68" s="27">
        <f t="shared" si="78"/>
        <v>4.8707559172383412</v>
      </c>
      <c r="N68" s="27">
        <f t="shared" si="79"/>
        <v>-29.620422541862354</v>
      </c>
      <c r="O68" s="27">
        <f t="shared" si="80"/>
        <v>-3.0555893774371157</v>
      </c>
      <c r="P68" s="27">
        <f t="shared" si="81"/>
        <v>-12.342554671059588</v>
      </c>
      <c r="Q68" s="27">
        <f t="shared" si="87"/>
        <v>-15.398144048496704</v>
      </c>
      <c r="W68" t="str">
        <f>$A$12</f>
        <v>Skilled trades occupations</v>
      </c>
      <c r="X68" s="27">
        <f t="shared" si="82"/>
        <v>-0.44892854680330885</v>
      </c>
      <c r="Y68" s="27">
        <f t="shared" si="83"/>
        <v>1.3131124499674556</v>
      </c>
      <c r="Z68" s="27">
        <f t="shared" si="84"/>
        <v>1.0552482837327553</v>
      </c>
      <c r="AA68" s="27">
        <f t="shared" si="85"/>
        <v>1.2146037136975707</v>
      </c>
      <c r="AB68" s="27">
        <f t="shared" si="88"/>
        <v>2.269851997430326</v>
      </c>
    </row>
    <row r="69" spans="1:31" x14ac:dyDescent="0.2">
      <c r="A69" t="str">
        <f>$A$13</f>
        <v>Caring, leisure and other service occupations</v>
      </c>
      <c r="B69" s="27">
        <f t="shared" si="77"/>
        <v>6.732953106868365</v>
      </c>
      <c r="C69" s="27">
        <f t="shared" si="77"/>
        <v>-7.5193209359137541</v>
      </c>
      <c r="D69" s="27">
        <f t="shared" si="77"/>
        <v>3.0936339317816817</v>
      </c>
      <c r="E69" s="27">
        <f t="shared" si="77"/>
        <v>12.981336490074199</v>
      </c>
      <c r="F69" s="27">
        <f t="shared" si="86"/>
        <v>16.07497042185588</v>
      </c>
      <c r="L69" t="str">
        <f>$A$13</f>
        <v>Caring, leisure and other service occupations</v>
      </c>
      <c r="M69" s="27">
        <f t="shared" si="78"/>
        <v>1.0570756111148114</v>
      </c>
      <c r="N69" s="27">
        <f t="shared" si="79"/>
        <v>-0.81800377464348628</v>
      </c>
      <c r="O69" s="27">
        <f t="shared" si="80"/>
        <v>1.8023048300585671</v>
      </c>
      <c r="P69" s="27">
        <f t="shared" si="81"/>
        <v>2.849258460561483</v>
      </c>
      <c r="Q69" s="27">
        <f t="shared" si="87"/>
        <v>4.6515632906200501</v>
      </c>
      <c r="W69" t="str">
        <f>$A$13</f>
        <v>Caring, leisure and other service occupations</v>
      </c>
      <c r="X69" s="27">
        <f t="shared" si="82"/>
        <v>5.6758774957535252</v>
      </c>
      <c r="Y69" s="27">
        <f t="shared" si="83"/>
        <v>-6.7013171612704241</v>
      </c>
      <c r="Z69" s="27">
        <f t="shared" si="84"/>
        <v>1.291329101723079</v>
      </c>
      <c r="AA69" s="27">
        <f t="shared" si="85"/>
        <v>10.132078029512854</v>
      </c>
      <c r="AB69" s="27">
        <f t="shared" si="88"/>
        <v>11.423407131235933</v>
      </c>
    </row>
    <row r="70" spans="1:31" x14ac:dyDescent="0.2">
      <c r="A70" t="str">
        <f>$A$14</f>
        <v>Sales and customer service occupations</v>
      </c>
      <c r="B70" s="27">
        <f t="shared" si="77"/>
        <v>-3.5061179075886741</v>
      </c>
      <c r="C70" s="27">
        <f t="shared" si="77"/>
        <v>-1.3850682120811086</v>
      </c>
      <c r="D70" s="27">
        <f t="shared" si="77"/>
        <v>2.2280046598914396</v>
      </c>
      <c r="E70" s="27">
        <f t="shared" si="77"/>
        <v>1.7788058568158931</v>
      </c>
      <c r="F70" s="27">
        <f t="shared" si="86"/>
        <v>4.0068105167073327</v>
      </c>
      <c r="L70" t="str">
        <f>$A$14</f>
        <v>Sales and customer service occupations</v>
      </c>
      <c r="M70" s="27">
        <f t="shared" si="78"/>
        <v>-0.34220197808287622</v>
      </c>
      <c r="N70" s="27">
        <f t="shared" si="79"/>
        <v>1.2104912897618689</v>
      </c>
      <c r="O70" s="27">
        <f t="shared" si="80"/>
        <v>3.3668618536788983</v>
      </c>
      <c r="P70" s="27">
        <f t="shared" si="81"/>
        <v>1.9424204540966272</v>
      </c>
      <c r="Q70" s="27">
        <f t="shared" si="87"/>
        <v>5.3092823077755256</v>
      </c>
      <c r="W70" t="str">
        <f>$A$14</f>
        <v>Sales and customer service occupations</v>
      </c>
      <c r="X70" s="27">
        <f t="shared" si="82"/>
        <v>-3.1639159295056913</v>
      </c>
      <c r="Y70" s="27">
        <f t="shared" si="83"/>
        <v>-2.5955595018430557</v>
      </c>
      <c r="Z70" s="27">
        <f t="shared" si="84"/>
        <v>-1.1388571937874445</v>
      </c>
      <c r="AA70" s="27">
        <f t="shared" si="85"/>
        <v>-0.16361459728057071</v>
      </c>
      <c r="AB70" s="27">
        <f t="shared" si="88"/>
        <v>-1.3024717910680152</v>
      </c>
    </row>
    <row r="71" spans="1:31" x14ac:dyDescent="0.2">
      <c r="A71" t="str">
        <f>$A$15</f>
        <v>Process, plant and machine operatives</v>
      </c>
      <c r="B71" s="27">
        <f t="shared" si="77"/>
        <v>5.0290075379626558</v>
      </c>
      <c r="C71" s="27">
        <f t="shared" si="77"/>
        <v>-18.868207318059589</v>
      </c>
      <c r="D71" s="27">
        <f t="shared" si="77"/>
        <v>5.7152827504663577</v>
      </c>
      <c r="E71" s="27">
        <f t="shared" si="77"/>
        <v>-2.9810488069481949</v>
      </c>
      <c r="F71" s="27">
        <f t="shared" si="86"/>
        <v>2.7342339435181628</v>
      </c>
      <c r="L71" t="str">
        <f>$A$15</f>
        <v>Process, plant and machine operatives</v>
      </c>
      <c r="M71" s="27">
        <f t="shared" si="78"/>
        <v>3.6637515055192722</v>
      </c>
      <c r="N71" s="27">
        <f t="shared" si="79"/>
        <v>-16.384978820361994</v>
      </c>
      <c r="O71" s="27">
        <f t="shared" si="80"/>
        <v>2.4252808593989386</v>
      </c>
      <c r="P71" s="27">
        <f t="shared" si="81"/>
        <v>-3.9203767415459225</v>
      </c>
      <c r="Q71" s="27">
        <f t="shared" si="87"/>
        <v>-1.495095882146984</v>
      </c>
      <c r="W71" t="str">
        <f>$A$15</f>
        <v>Process, plant and machine operatives</v>
      </c>
      <c r="X71" s="27">
        <f t="shared" si="82"/>
        <v>1.365256032443309</v>
      </c>
      <c r="Y71" s="27">
        <f t="shared" si="83"/>
        <v>-2.4832284976974037</v>
      </c>
      <c r="Z71" s="27">
        <f t="shared" si="84"/>
        <v>3.2900018910673126</v>
      </c>
      <c r="AA71" s="27">
        <f t="shared" si="85"/>
        <v>0.93932793459779873</v>
      </c>
      <c r="AB71" s="27">
        <f t="shared" si="88"/>
        <v>4.2293298256651113</v>
      </c>
    </row>
    <row r="72" spans="1:31" x14ac:dyDescent="0.2">
      <c r="A72" t="str">
        <f>$A$16</f>
        <v>Elementary occupations</v>
      </c>
      <c r="B72" s="27">
        <f t="shared" si="77"/>
        <v>-0.47080290320221252</v>
      </c>
      <c r="C72" s="27">
        <f t="shared" si="77"/>
        <v>-20.675951695098917</v>
      </c>
      <c r="D72" s="27">
        <f t="shared" si="77"/>
        <v>6.4257335639571522</v>
      </c>
      <c r="E72" s="27">
        <f t="shared" si="77"/>
        <v>-5.1738440322446309</v>
      </c>
      <c r="F72" s="27">
        <f t="shared" si="86"/>
        <v>1.2518895317125214</v>
      </c>
      <c r="L72" t="str">
        <f>$A$16</f>
        <v>Elementary occupations</v>
      </c>
      <c r="M72" s="27">
        <f t="shared" si="78"/>
        <v>-5.8397439838168026</v>
      </c>
      <c r="N72" s="27">
        <f t="shared" si="79"/>
        <v>-7.8290393328235695</v>
      </c>
      <c r="O72" s="27">
        <f t="shared" si="80"/>
        <v>7.0490611656028079</v>
      </c>
      <c r="P72" s="27">
        <f t="shared" si="81"/>
        <v>-1.9554926868718354</v>
      </c>
      <c r="Q72" s="27">
        <f t="shared" si="87"/>
        <v>5.0935684787309725</v>
      </c>
      <c r="W72" t="str">
        <f>$A$16</f>
        <v>Elementary occupations</v>
      </c>
      <c r="X72" s="27">
        <f t="shared" si="82"/>
        <v>5.3689410806148459</v>
      </c>
      <c r="Y72" s="27">
        <f t="shared" si="83"/>
        <v>-12.846912362275319</v>
      </c>
      <c r="Z72" s="27">
        <f t="shared" si="84"/>
        <v>-0.62332760164561307</v>
      </c>
      <c r="AA72" s="27">
        <f t="shared" si="85"/>
        <v>-3.2183513453728096</v>
      </c>
      <c r="AB72" s="27">
        <f t="shared" si="88"/>
        <v>-3.8416789470184227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97.518999999999096</v>
      </c>
      <c r="C74" s="29">
        <f t="shared" ref="C74" si="89">D18-C18</f>
        <v>-40.350000000000136</v>
      </c>
      <c r="D74" s="29">
        <f>E18-D18</f>
        <v>49.199000000000524</v>
      </c>
      <c r="E74" s="29">
        <f>F18-E18</f>
        <v>67.250999999998385</v>
      </c>
      <c r="F74" s="29">
        <f>F18-D18</f>
        <v>116.44999999999891</v>
      </c>
      <c r="L74" s="24" t="str">
        <f>$A$18</f>
        <v>All occupations</v>
      </c>
      <c r="M74" s="29">
        <f>N18-M18</f>
        <v>43.658287803962025</v>
      </c>
      <c r="N74" s="29">
        <f t="shared" ref="N74" si="90">O18-N18</f>
        <v>-27.9714448546016</v>
      </c>
      <c r="O74" s="29">
        <f>P18-O18</f>
        <v>23.108462677861667</v>
      </c>
      <c r="P74" s="29">
        <f>Q18-P18</f>
        <v>24.974798579311368</v>
      </c>
      <c r="Q74" s="29">
        <f>Q18-O18</f>
        <v>48.083261257173035</v>
      </c>
      <c r="W74" s="24" t="str">
        <f>$A$18</f>
        <v>All occupations</v>
      </c>
      <c r="X74" s="29">
        <f>Y18-X18</f>
        <v>53.860712196036729</v>
      </c>
      <c r="Y74" s="29">
        <f t="shared" ref="Y74" si="91">Z18-Y18</f>
        <v>-12.378555145397854</v>
      </c>
      <c r="Z74" s="29">
        <f>AA18-Z18</f>
        <v>26.090537322138516</v>
      </c>
      <c r="AA74" s="29">
        <f>AB18-AA18</f>
        <v>42.276201420687812</v>
      </c>
      <c r="AB74" s="29">
        <f>AB18-Z18</f>
        <v>68.366738742826328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142.21066828701515</v>
      </c>
      <c r="C80" s="11">
        <f t="shared" si="92"/>
        <v>163.87561539300219</v>
      </c>
      <c r="D80" s="11">
        <f t="shared" si="92"/>
        <v>169.00886075203522</v>
      </c>
      <c r="E80" s="11">
        <f t="shared" si="92"/>
        <v>159.38443703119574</v>
      </c>
      <c r="F80" s="11">
        <f t="shared" si="92"/>
        <v>176.41622841777391</v>
      </c>
      <c r="H80" s="40">
        <f>IF(D$6-B$6 &lt;&gt; 0,(EXP(LN(D8/B8)/(D$6-B$6))-1)*100,0)</f>
        <v>3.5131344198076508</v>
      </c>
      <c r="I80" s="40">
        <f t="shared" ref="I80:I88" si="93">F46</f>
        <v>0.2863758955131912</v>
      </c>
      <c r="L80" t="str">
        <f t="shared" ref="L80:Q88" si="94">L8</f>
        <v>Managers, directors and senior officials</v>
      </c>
      <c r="M80" s="11">
        <f t="shared" si="94"/>
        <v>96.31237499576298</v>
      </c>
      <c r="N80" s="11">
        <f t="shared" si="94"/>
        <v>108.88262393787366</v>
      </c>
      <c r="O80" s="11">
        <f t="shared" si="94"/>
        <v>108.74656284279469</v>
      </c>
      <c r="P80" s="11">
        <f t="shared" si="94"/>
        <v>101.6554529336633</v>
      </c>
      <c r="Q80" s="11">
        <f t="shared" si="94"/>
        <v>108.9466759255851</v>
      </c>
      <c r="S80" s="40">
        <f t="shared" ref="S80:S88" si="95">IF(O$6-M$6 &lt;&gt; 0,(EXP(LN(O8/M8)/(O$6-M$6))-1)*100,0)</f>
        <v>2.4581923271634443</v>
      </c>
      <c r="T80" s="40">
        <f t="shared" ref="T80:T88" si="96">Q46</f>
        <v>1.2257333870713261E-2</v>
      </c>
      <c r="W80" t="str">
        <f t="shared" ref="W80:AB88" si="97">W8</f>
        <v>Managers, directors and senior officials</v>
      </c>
      <c r="X80" s="11">
        <f t="shared" si="97"/>
        <v>45.898293291252116</v>
      </c>
      <c r="Y80" s="11">
        <f t="shared" si="97"/>
        <v>54.992991455128376</v>
      </c>
      <c r="Z80" s="11">
        <f t="shared" si="97"/>
        <v>60.262297909240388</v>
      </c>
      <c r="AA80" s="11">
        <f t="shared" si="97"/>
        <v>57.72898409753234</v>
      </c>
      <c r="AB80" s="11">
        <f t="shared" si="97"/>
        <v>67.469552492188924</v>
      </c>
      <c r="AD80" s="40">
        <f t="shared" ref="AD80:AD88" si="98">IF(Z$6-X$6 &lt;&gt; 0,(EXP(LN(Z8/X8)/(Z$6-X$6))-1)*100,0)</f>
        <v>5.5965745313729665</v>
      </c>
      <c r="AE80" s="40">
        <f t="shared" ref="AE80:AE88" si="99">AB46</f>
        <v>0.75597487465095536</v>
      </c>
    </row>
    <row r="81" spans="1:31" x14ac:dyDescent="0.2">
      <c r="A81" t="str">
        <f t="shared" si="92"/>
        <v>Professional occupations</v>
      </c>
      <c r="B81" s="11">
        <f t="shared" si="92"/>
        <v>306.94231982001133</v>
      </c>
      <c r="C81" s="11">
        <f t="shared" si="92"/>
        <v>357.40724915200502</v>
      </c>
      <c r="D81" s="11">
        <f t="shared" si="92"/>
        <v>375.38464037057588</v>
      </c>
      <c r="E81" s="11">
        <f t="shared" si="92"/>
        <v>400.22262329079598</v>
      </c>
      <c r="F81" s="11">
        <f t="shared" si="92"/>
        <v>444.62906117508487</v>
      </c>
      <c r="H81" s="40">
        <f t="shared" ref="H81:H88" si="100">IF(D$6-B$6 &lt;&gt; 0,(EXP(LN(D9/B9)/(D$6-B$6))-1)*100,0)</f>
        <v>4.1079621466780569</v>
      </c>
      <c r="I81" s="40">
        <f t="shared" si="93"/>
        <v>1.1349870274754537</v>
      </c>
      <c r="L81" t="str">
        <f t="shared" si="94"/>
        <v>Professional occupations</v>
      </c>
      <c r="M81" s="11">
        <f t="shared" si="94"/>
        <v>161.54422819297093</v>
      </c>
      <c r="N81" s="11">
        <f t="shared" si="94"/>
        <v>184.3309881937725</v>
      </c>
      <c r="O81" s="11">
        <f t="shared" si="94"/>
        <v>195.61140053866492</v>
      </c>
      <c r="P81" s="11">
        <f t="shared" si="94"/>
        <v>214.12908632622711</v>
      </c>
      <c r="Q81" s="11">
        <f t="shared" si="94"/>
        <v>233.14897526383106</v>
      </c>
      <c r="S81" s="40">
        <f t="shared" si="95"/>
        <v>3.9011951961912761</v>
      </c>
      <c r="T81" s="40">
        <f t="shared" si="96"/>
        <v>1.177192253922521</v>
      </c>
      <c r="W81" t="str">
        <f t="shared" si="97"/>
        <v>Professional occupations</v>
      </c>
      <c r="X81" s="11">
        <f t="shared" si="97"/>
        <v>145.39809162704032</v>
      </c>
      <c r="Y81" s="11">
        <f t="shared" si="97"/>
        <v>173.07626095823233</v>
      </c>
      <c r="Z81" s="11">
        <f t="shared" si="97"/>
        <v>179.77323983191093</v>
      </c>
      <c r="AA81" s="11">
        <f t="shared" si="97"/>
        <v>186.09353696456876</v>
      </c>
      <c r="AB81" s="11">
        <f t="shared" si="97"/>
        <v>211.48008591125381</v>
      </c>
      <c r="AD81" s="40">
        <f t="shared" si="98"/>
        <v>4.3357801569602117</v>
      </c>
      <c r="AE81" s="40">
        <f t="shared" si="99"/>
        <v>1.0887816163898556</v>
      </c>
    </row>
    <row r="82" spans="1:31" x14ac:dyDescent="0.2">
      <c r="A82" t="str">
        <f t="shared" si="92"/>
        <v>Associate professional occupations</v>
      </c>
      <c r="B82" s="11">
        <f t="shared" si="92"/>
        <v>195.79757075873209</v>
      </c>
      <c r="C82" s="11">
        <f t="shared" si="92"/>
        <v>216.52375118965332</v>
      </c>
      <c r="D82" s="11">
        <f t="shared" si="92"/>
        <v>223.95178645360321</v>
      </c>
      <c r="E82" s="11">
        <f t="shared" si="92"/>
        <v>237.3578062890106</v>
      </c>
      <c r="F82" s="11">
        <f t="shared" si="92"/>
        <v>260.70904539405007</v>
      </c>
      <c r="H82" s="40">
        <f t="shared" si="100"/>
        <v>2.7234143997410865</v>
      </c>
      <c r="I82" s="40">
        <f t="shared" si="93"/>
        <v>1.0183113737758154</v>
      </c>
      <c r="L82" t="str">
        <f t="shared" si="94"/>
        <v>Associate professional occupations</v>
      </c>
      <c r="M82" s="11">
        <f t="shared" si="94"/>
        <v>110.05326173442867</v>
      </c>
      <c r="N82" s="11">
        <f t="shared" si="94"/>
        <v>118.94965379127139</v>
      </c>
      <c r="O82" s="11">
        <f t="shared" si="94"/>
        <v>123.46475116536995</v>
      </c>
      <c r="P82" s="11">
        <f t="shared" si="94"/>
        <v>118.56525885016896</v>
      </c>
      <c r="Q82" s="11">
        <f t="shared" si="94"/>
        <v>121.94669368767734</v>
      </c>
      <c r="S82" s="40">
        <f t="shared" si="95"/>
        <v>2.3264749542875052</v>
      </c>
      <c r="T82" s="40">
        <f t="shared" si="96"/>
        <v>-8.2443912329221991E-2</v>
      </c>
      <c r="W82" t="str">
        <f t="shared" si="97"/>
        <v>Associate professional occupations</v>
      </c>
      <c r="X82" s="11">
        <f t="shared" si="97"/>
        <v>85.744309024303291</v>
      </c>
      <c r="Y82" s="11">
        <f t="shared" si="97"/>
        <v>97.574097398381866</v>
      </c>
      <c r="Z82" s="11">
        <f t="shared" si="97"/>
        <v>100.48703528823336</v>
      </c>
      <c r="AA82" s="11">
        <f t="shared" si="97"/>
        <v>118.79254743884172</v>
      </c>
      <c r="AB82" s="11">
        <f t="shared" si="97"/>
        <v>138.76235170637264</v>
      </c>
      <c r="AD82" s="40">
        <f t="shared" si="98"/>
        <v>3.2240621301955041</v>
      </c>
      <c r="AE82" s="40">
        <f t="shared" si="99"/>
        <v>2.1748733096675688</v>
      </c>
    </row>
    <row r="83" spans="1:31" x14ac:dyDescent="0.2">
      <c r="A83" t="str">
        <f t="shared" si="92"/>
        <v>Administrative and secretarial occupations</v>
      </c>
      <c r="B83" s="11">
        <f t="shared" si="92"/>
        <v>212.05938773828487</v>
      </c>
      <c r="C83" s="11">
        <f t="shared" si="92"/>
        <v>204.51546366490686</v>
      </c>
      <c r="D83" s="11">
        <f t="shared" si="92"/>
        <v>210.38265007640126</v>
      </c>
      <c r="E83" s="11">
        <f t="shared" si="92"/>
        <v>215.49975722922164</v>
      </c>
      <c r="F83" s="11">
        <f t="shared" si="92"/>
        <v>202.48399030297827</v>
      </c>
      <c r="H83" s="40">
        <f t="shared" si="100"/>
        <v>-0.15864104054514883</v>
      </c>
      <c r="I83" s="40">
        <f t="shared" si="93"/>
        <v>-0.25478947694764775</v>
      </c>
      <c r="L83" t="str">
        <f t="shared" si="94"/>
        <v>Administrative and secretarial occupations</v>
      </c>
      <c r="M83" s="11">
        <f t="shared" si="94"/>
        <v>58.170929329569859</v>
      </c>
      <c r="N83" s="11">
        <f t="shared" si="94"/>
        <v>54.166179061804222</v>
      </c>
      <c r="O83" s="11">
        <f t="shared" si="94"/>
        <v>63.977238763220157</v>
      </c>
      <c r="P83" s="11">
        <f t="shared" si="94"/>
        <v>68.970698546549812</v>
      </c>
      <c r="Q83" s="11">
        <f t="shared" si="94"/>
        <v>77.679695543646318</v>
      </c>
      <c r="S83" s="40">
        <f t="shared" si="95"/>
        <v>1.9210520788608854</v>
      </c>
      <c r="T83" s="40">
        <f t="shared" si="96"/>
        <v>1.3021823620438244</v>
      </c>
      <c r="W83" t="str">
        <f t="shared" si="97"/>
        <v>Administrative and secretarial occupations</v>
      </c>
      <c r="X83" s="11">
        <f t="shared" si="97"/>
        <v>153.88845840871511</v>
      </c>
      <c r="Y83" s="11">
        <f t="shared" si="97"/>
        <v>150.34928460310243</v>
      </c>
      <c r="Z83" s="11">
        <f t="shared" si="97"/>
        <v>146.40541131318105</v>
      </c>
      <c r="AA83" s="11">
        <f t="shared" si="97"/>
        <v>146.5290586826714</v>
      </c>
      <c r="AB83" s="11">
        <f t="shared" si="97"/>
        <v>124.80429475933178</v>
      </c>
      <c r="AD83" s="40">
        <f t="shared" si="98"/>
        <v>-0.99201634392093174</v>
      </c>
      <c r="AE83" s="40">
        <f t="shared" si="99"/>
        <v>-1.058575201362455</v>
      </c>
    </row>
    <row r="84" spans="1:31" x14ac:dyDescent="0.2">
      <c r="A84" t="str">
        <f t="shared" si="92"/>
        <v>Skilled trades occupations</v>
      </c>
      <c r="B84" s="11">
        <f t="shared" si="92"/>
        <v>187.00541064747708</v>
      </c>
      <c r="C84" s="11">
        <f t="shared" si="92"/>
        <v>191.42723801791206</v>
      </c>
      <c r="D84" s="11">
        <f t="shared" si="92"/>
        <v>163.1199279260172</v>
      </c>
      <c r="E84" s="11">
        <f t="shared" si="92"/>
        <v>161.11958683231276</v>
      </c>
      <c r="F84" s="11">
        <f t="shared" si="92"/>
        <v>149.99163587495076</v>
      </c>
      <c r="H84" s="40">
        <f t="shared" si="100"/>
        <v>-2.6960277822388079</v>
      </c>
      <c r="I84" s="40">
        <f t="shared" si="93"/>
        <v>-0.55781276614624842</v>
      </c>
      <c r="L84" t="str">
        <f t="shared" si="94"/>
        <v>Skilled trades occupations</v>
      </c>
      <c r="M84" s="11">
        <f t="shared" si="94"/>
        <v>171.53952541826663</v>
      </c>
      <c r="N84" s="11">
        <f t="shared" si="94"/>
        <v>176.41028133550498</v>
      </c>
      <c r="O84" s="11">
        <f t="shared" si="94"/>
        <v>146.78985879364262</v>
      </c>
      <c r="P84" s="11">
        <f t="shared" si="94"/>
        <v>143.73426941620551</v>
      </c>
      <c r="Q84" s="11">
        <f t="shared" si="94"/>
        <v>131.39171474514592</v>
      </c>
      <c r="S84" s="40">
        <f t="shared" si="95"/>
        <v>-3.0681794346951174</v>
      </c>
      <c r="T84" s="40">
        <f t="shared" si="96"/>
        <v>-0.73607084220385088</v>
      </c>
      <c r="W84" t="str">
        <f t="shared" si="97"/>
        <v>Skilled trades occupations</v>
      </c>
      <c r="X84" s="11">
        <f t="shared" si="97"/>
        <v>15.465885229210397</v>
      </c>
      <c r="Y84" s="11">
        <f t="shared" si="97"/>
        <v>15.016956682407088</v>
      </c>
      <c r="Z84" s="11">
        <f t="shared" si="97"/>
        <v>16.330069132374543</v>
      </c>
      <c r="AA84" s="11">
        <f t="shared" si="97"/>
        <v>17.385317416107299</v>
      </c>
      <c r="AB84" s="11">
        <f t="shared" si="97"/>
        <v>18.599921129804869</v>
      </c>
      <c r="AD84" s="40">
        <f t="shared" si="98"/>
        <v>1.0933639112022053</v>
      </c>
      <c r="AE84" s="40">
        <f t="shared" si="99"/>
        <v>0.87143642434963642</v>
      </c>
    </row>
    <row r="85" spans="1:31" x14ac:dyDescent="0.2">
      <c r="A85" t="str">
        <f t="shared" si="92"/>
        <v>Caring, leisure and other service occupations</v>
      </c>
      <c r="B85" s="11">
        <f t="shared" si="92"/>
        <v>168.16143667460381</v>
      </c>
      <c r="C85" s="11">
        <f t="shared" si="92"/>
        <v>174.89438978147217</v>
      </c>
      <c r="D85" s="11">
        <f t="shared" si="92"/>
        <v>167.37506884555842</v>
      </c>
      <c r="E85" s="11">
        <f t="shared" si="92"/>
        <v>170.4687027773401</v>
      </c>
      <c r="F85" s="11">
        <f t="shared" si="92"/>
        <v>183.4500392674143</v>
      </c>
      <c r="H85" s="40">
        <f t="shared" si="100"/>
        <v>-9.3700778449856692E-2</v>
      </c>
      <c r="I85" s="40">
        <f t="shared" si="93"/>
        <v>0.61324032987657429</v>
      </c>
      <c r="L85" t="str">
        <f t="shared" si="94"/>
        <v>Caring, leisure and other service occupations</v>
      </c>
      <c r="M85" s="11">
        <f t="shared" si="94"/>
        <v>25.46461191668606</v>
      </c>
      <c r="N85" s="11">
        <f t="shared" si="94"/>
        <v>26.521687527800871</v>
      </c>
      <c r="O85" s="11">
        <f t="shared" si="94"/>
        <v>25.703683753157385</v>
      </c>
      <c r="P85" s="11">
        <f t="shared" si="94"/>
        <v>27.505988583215952</v>
      </c>
      <c r="Q85" s="11">
        <f t="shared" si="94"/>
        <v>30.355247043777435</v>
      </c>
      <c r="S85" s="40">
        <f t="shared" si="95"/>
        <v>0.18706671144554932</v>
      </c>
      <c r="T85" s="40">
        <f t="shared" si="96"/>
        <v>1.1150715485068297</v>
      </c>
      <c r="W85" t="str">
        <f t="shared" si="97"/>
        <v>Caring, leisure and other service occupations</v>
      </c>
      <c r="X85" s="11">
        <f t="shared" si="97"/>
        <v>142.69682475791794</v>
      </c>
      <c r="Y85" s="11">
        <f t="shared" si="97"/>
        <v>148.37270225367146</v>
      </c>
      <c r="Z85" s="11">
        <f t="shared" si="97"/>
        <v>141.67138509240104</v>
      </c>
      <c r="AA85" s="11">
        <f t="shared" si="97"/>
        <v>142.96271419412412</v>
      </c>
      <c r="AB85" s="11">
        <f t="shared" si="97"/>
        <v>153.09479222363697</v>
      </c>
      <c r="AD85" s="40">
        <f>IF(Z$6-X$6 &lt;&gt; 0,(EXP(LN(Z13/X13)/(Z$6-X$6))-1)*100,0)</f>
        <v>-0.14413775816889407</v>
      </c>
      <c r="AE85" s="40">
        <f t="shared" si="99"/>
        <v>0.51831931976915602</v>
      </c>
    </row>
    <row r="86" spans="1:31" x14ac:dyDescent="0.2">
      <c r="A86" t="str">
        <f t="shared" si="92"/>
        <v>Sales and customer service occupations</v>
      </c>
      <c r="B86" s="11">
        <f t="shared" si="92"/>
        <v>137.08357032807385</v>
      </c>
      <c r="C86" s="11">
        <f t="shared" si="92"/>
        <v>133.57745242048517</v>
      </c>
      <c r="D86" s="11">
        <f t="shared" si="92"/>
        <v>132.19238420840406</v>
      </c>
      <c r="E86" s="11">
        <f t="shared" si="92"/>
        <v>134.4203888682955</v>
      </c>
      <c r="F86" s="11">
        <f t="shared" si="92"/>
        <v>136.1991947251114</v>
      </c>
      <c r="H86" s="40">
        <f t="shared" si="100"/>
        <v>-0.72401478486500137</v>
      </c>
      <c r="I86" s="40">
        <f t="shared" si="93"/>
        <v>0.19926602874646981</v>
      </c>
      <c r="L86" t="str">
        <f t="shared" si="94"/>
        <v>Sales and customer service occupations</v>
      </c>
      <c r="M86" s="11">
        <f t="shared" si="94"/>
        <v>56.436663579950377</v>
      </c>
      <c r="N86" s="11">
        <f t="shared" si="94"/>
        <v>56.094461601867501</v>
      </c>
      <c r="O86" s="11">
        <f t="shared" si="94"/>
        <v>57.30495289162937</v>
      </c>
      <c r="P86" s="11">
        <f t="shared" si="94"/>
        <v>60.671814745308268</v>
      </c>
      <c r="Q86" s="11">
        <f t="shared" si="94"/>
        <v>62.614235199404895</v>
      </c>
      <c r="S86" s="40">
        <f t="shared" si="95"/>
        <v>0.30582764356266168</v>
      </c>
      <c r="T86" s="40">
        <f t="shared" si="96"/>
        <v>0.59245205430562553</v>
      </c>
      <c r="W86" t="str">
        <f t="shared" si="97"/>
        <v>Sales and customer service occupations</v>
      </c>
      <c r="X86" s="11">
        <f t="shared" si="97"/>
        <v>80.646906748123342</v>
      </c>
      <c r="Y86" s="11">
        <f t="shared" si="97"/>
        <v>77.482990818617651</v>
      </c>
      <c r="Z86" s="11">
        <f t="shared" si="97"/>
        <v>74.887431316774595</v>
      </c>
      <c r="AA86" s="11">
        <f t="shared" si="97"/>
        <v>73.748574122987151</v>
      </c>
      <c r="AB86" s="11">
        <f t="shared" si="97"/>
        <v>73.58495952570658</v>
      </c>
      <c r="AD86" s="40">
        <f t="shared" si="98"/>
        <v>-1.4709616734795095</v>
      </c>
      <c r="AE86" s="40">
        <f t="shared" si="99"/>
        <v>-0.11690108189469361</v>
      </c>
    </row>
    <row r="87" spans="1:31" x14ac:dyDescent="0.2">
      <c r="A87" t="str">
        <f t="shared" si="92"/>
        <v>Process, plant and machine operatives</v>
      </c>
      <c r="B87" s="11">
        <f t="shared" si="92"/>
        <v>139.237168996642</v>
      </c>
      <c r="C87" s="11">
        <f t="shared" si="92"/>
        <v>144.26617653460465</v>
      </c>
      <c r="D87" s="11">
        <f t="shared" si="92"/>
        <v>125.39796921654506</v>
      </c>
      <c r="E87" s="11">
        <f t="shared" si="92"/>
        <v>131.11325196701142</v>
      </c>
      <c r="F87" s="11">
        <f t="shared" si="92"/>
        <v>128.13220316006323</v>
      </c>
      <c r="H87" s="40">
        <f t="shared" si="100"/>
        <v>-2.0719596774433024</v>
      </c>
      <c r="I87" s="40">
        <f t="shared" si="93"/>
        <v>0.14390433957383042</v>
      </c>
      <c r="L87" t="str">
        <f t="shared" si="94"/>
        <v>Process, plant and machine operatives</v>
      </c>
      <c r="M87" s="11">
        <f t="shared" si="94"/>
        <v>123.22136607808297</v>
      </c>
      <c r="N87" s="11">
        <f t="shared" si="94"/>
        <v>126.88511758360224</v>
      </c>
      <c r="O87" s="11">
        <f t="shared" si="94"/>
        <v>110.50013876324024</v>
      </c>
      <c r="P87" s="11">
        <f t="shared" si="94"/>
        <v>112.92541962263918</v>
      </c>
      <c r="Q87" s="11">
        <f t="shared" si="94"/>
        <v>109.00504288109326</v>
      </c>
      <c r="S87" s="40">
        <f t="shared" si="95"/>
        <v>-2.1557382363463273</v>
      </c>
      <c r="T87" s="40">
        <f t="shared" si="96"/>
        <v>-9.0776310754703271E-2</v>
      </c>
      <c r="W87" t="str">
        <f t="shared" si="97"/>
        <v>Process, plant and machine operatives</v>
      </c>
      <c r="X87" s="11">
        <f t="shared" si="97"/>
        <v>16.015802918559089</v>
      </c>
      <c r="Y87" s="11">
        <f t="shared" si="97"/>
        <v>17.381058951002398</v>
      </c>
      <c r="Z87" s="11">
        <f t="shared" si="97"/>
        <v>14.897830453304994</v>
      </c>
      <c r="AA87" s="11">
        <f t="shared" si="97"/>
        <v>18.187832344372307</v>
      </c>
      <c r="AB87" s="11">
        <f t="shared" si="97"/>
        <v>19.127160278970106</v>
      </c>
      <c r="AD87" s="40">
        <f t="shared" si="98"/>
        <v>-1.4367847431269509</v>
      </c>
      <c r="AE87" s="40">
        <f t="shared" si="99"/>
        <v>1.6799126942759868</v>
      </c>
    </row>
    <row r="88" spans="1:31" x14ac:dyDescent="0.2">
      <c r="A88" t="str">
        <f t="shared" si="92"/>
        <v>Elementary occupations</v>
      </c>
      <c r="B88" s="11">
        <f t="shared" si="92"/>
        <v>193.29846674916095</v>
      </c>
      <c r="C88" s="11">
        <f t="shared" si="92"/>
        <v>192.82766384595874</v>
      </c>
      <c r="D88" s="11">
        <f t="shared" si="92"/>
        <v>172.15171215085982</v>
      </c>
      <c r="E88" s="11">
        <f t="shared" si="92"/>
        <v>178.57744571481697</v>
      </c>
      <c r="F88" s="11">
        <f t="shared" si="92"/>
        <v>173.40360168257234</v>
      </c>
      <c r="H88" s="40">
        <f t="shared" si="100"/>
        <v>-2.290545779592934</v>
      </c>
      <c r="I88" s="40">
        <f t="shared" si="93"/>
        <v>4.8316332934073003E-2</v>
      </c>
      <c r="L88" t="str">
        <f t="shared" si="94"/>
        <v>Elementary occupations</v>
      </c>
      <c r="M88" s="11">
        <f t="shared" si="94"/>
        <v>106.48672436057811</v>
      </c>
      <c r="N88" s="11">
        <f t="shared" si="94"/>
        <v>100.64698037676131</v>
      </c>
      <c r="O88" s="11">
        <f t="shared" si="94"/>
        <v>92.817941043937736</v>
      </c>
      <c r="P88" s="11">
        <f t="shared" si="94"/>
        <v>99.867002209540544</v>
      </c>
      <c r="Q88" s="11">
        <f t="shared" si="94"/>
        <v>97.911509522668709</v>
      </c>
      <c r="S88" s="40">
        <f t="shared" si="95"/>
        <v>-2.7102040590105347</v>
      </c>
      <c r="T88" s="40">
        <f t="shared" si="96"/>
        <v>0.35679604292562228</v>
      </c>
      <c r="W88" t="str">
        <f t="shared" si="97"/>
        <v>Elementary occupations</v>
      </c>
      <c r="X88" s="11">
        <f t="shared" si="97"/>
        <v>86.811742388582516</v>
      </c>
      <c r="Y88" s="11">
        <f t="shared" si="97"/>
        <v>92.180683469197362</v>
      </c>
      <c r="Z88" s="11">
        <f t="shared" si="97"/>
        <v>79.333771106922043</v>
      </c>
      <c r="AA88" s="11">
        <f t="shared" si="97"/>
        <v>78.71044350527643</v>
      </c>
      <c r="AB88" s="11">
        <f t="shared" si="97"/>
        <v>75.492092159903621</v>
      </c>
      <c r="AD88" s="40">
        <f t="shared" si="98"/>
        <v>-1.7854287338457953</v>
      </c>
      <c r="AE88" s="40">
        <f t="shared" si="99"/>
        <v>-0.33035972064853203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1681.7960000000012</v>
      </c>
      <c r="C90" s="34">
        <f t="shared" si="101"/>
        <v>1779.3150000000003</v>
      </c>
      <c r="D90" s="34">
        <f t="shared" si="101"/>
        <v>1738.9650000000001</v>
      </c>
      <c r="E90" s="34">
        <f t="shared" si="101"/>
        <v>1788.1640000000007</v>
      </c>
      <c r="F90" s="34">
        <f t="shared" si="101"/>
        <v>1855.4149999999991</v>
      </c>
      <c r="H90" s="43">
        <f>IF(D$6-B$6 &lt;&gt; 0,(EXP(LN(D18/B18)/(D$6-B$6))-1)*100,0)</f>
        <v>0.67079660252966633</v>
      </c>
      <c r="I90" s="43">
        <f>F56</f>
        <v>0.43305687324404207</v>
      </c>
      <c r="L90" s="24" t="str">
        <f t="shared" ref="L90:Q90" si="102">L18</f>
        <v>All occupations</v>
      </c>
      <c r="M90" s="34">
        <f t="shared" si="102"/>
        <v>909.22968560629658</v>
      </c>
      <c r="N90" s="34">
        <f t="shared" si="102"/>
        <v>952.88797341025861</v>
      </c>
      <c r="O90" s="34">
        <f t="shared" si="102"/>
        <v>924.91652855565701</v>
      </c>
      <c r="P90" s="34">
        <f t="shared" si="102"/>
        <v>948.02499123351868</v>
      </c>
      <c r="Q90" s="34">
        <f t="shared" si="102"/>
        <v>972.99978981283004</v>
      </c>
      <c r="S90" s="43">
        <f>IF(O$6-M$6 &lt;&gt; 0,(EXP(LN(O18/M18)/(O$6-M$6))-1)*100,0)</f>
        <v>0.34270092840653632</v>
      </c>
      <c r="T90" s="43">
        <f>Q56</f>
        <v>0.33844056867462502</v>
      </c>
      <c r="W90" s="24" t="str">
        <f t="shared" ref="W90:AB90" si="103">W18</f>
        <v>All occupations</v>
      </c>
      <c r="X90" s="34">
        <f t="shared" si="103"/>
        <v>772.56631439370415</v>
      </c>
      <c r="Y90" s="34">
        <f t="shared" si="103"/>
        <v>826.42702658974088</v>
      </c>
      <c r="Z90" s="34">
        <f t="shared" si="103"/>
        <v>814.04847144434302</v>
      </c>
      <c r="AA90" s="34">
        <f t="shared" si="103"/>
        <v>840.13900876648154</v>
      </c>
      <c r="AB90" s="34">
        <f t="shared" si="103"/>
        <v>882.41521018716935</v>
      </c>
      <c r="AD90" s="43">
        <f>IF(Z$6-X$6 &lt;&gt; 0,(EXP(LN(Z18/X18)/(Z$6-X$6))-1)*100,0)</f>
        <v>1.0515313877339283</v>
      </c>
      <c r="AE90" s="43">
        <f>AB56</f>
        <v>0.53906638640854876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West Midlands and Warwickshire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West Midlands and Warwickshire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West Midlands and Warwickshire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99.089197902651549</v>
      </c>
      <c r="C8" s="11">
        <v>117.96917012665905</v>
      </c>
      <c r="D8" s="11">
        <v>121.00356464808603</v>
      </c>
      <c r="E8" s="11">
        <v>109.71182744298871</v>
      </c>
      <c r="F8" s="11">
        <v>120.00663309309914</v>
      </c>
      <c r="G8" s="10"/>
      <c r="H8" s="11">
        <f>F8-D8</f>
        <v>-0.99693155498688668</v>
      </c>
      <c r="I8" s="11">
        <f>'RD T1'!E7</f>
        <v>58.32436203421959</v>
      </c>
      <c r="J8" s="11">
        <f>SUM(H8:I8)</f>
        <v>57.327430479232703</v>
      </c>
      <c r="L8" s="10" t="str">
        <f>name!D4</f>
        <v>11 Corporate managers and directors</v>
      </c>
      <c r="M8" s="11">
        <v>70.54020079462228</v>
      </c>
      <c r="N8" s="11">
        <v>80.849820841166419</v>
      </c>
      <c r="O8" s="11">
        <v>82.054009132575615</v>
      </c>
      <c r="P8" s="11">
        <v>71.462468869298306</v>
      </c>
      <c r="Q8" s="11">
        <v>74.826495563321984</v>
      </c>
      <c r="R8" s="10"/>
      <c r="S8" s="11">
        <f>Q8-O8</f>
        <v>-7.227513569253631</v>
      </c>
      <c r="T8" s="11">
        <f>'RD T1'!T7</f>
        <v>34.343854121944901</v>
      </c>
      <c r="U8" s="11">
        <f>SUM(S8:T8)</f>
        <v>27.11634055269127</v>
      </c>
      <c r="W8" s="10" t="str">
        <f>name!D4</f>
        <v>11 Corporate managers and directors</v>
      </c>
      <c r="X8" s="11">
        <v>28.548997108029219</v>
      </c>
      <c r="Y8" s="11">
        <v>37.119349285492433</v>
      </c>
      <c r="Z8" s="11">
        <v>38.949555515510255</v>
      </c>
      <c r="AA8" s="11">
        <v>38.249358573690259</v>
      </c>
      <c r="AB8" s="11">
        <v>45.180137529777269</v>
      </c>
      <c r="AC8" s="10"/>
      <c r="AD8" s="11">
        <f>AB8-Z8</f>
        <v>6.2305820142670143</v>
      </c>
      <c r="AE8" s="11">
        <f>'RD T1'!T36</f>
        <v>23.980507912274657</v>
      </c>
      <c r="AF8" s="11">
        <f>SUM(AD8:AE8)</f>
        <v>30.211089926541671</v>
      </c>
    </row>
    <row r="9" spans="1:32" x14ac:dyDescent="0.2">
      <c r="A9" s="10" t="str">
        <f>name!D5</f>
        <v>12 Other managers and proprietors</v>
      </c>
      <c r="B9" s="11">
        <v>43.12147038436359</v>
      </c>
      <c r="C9" s="11">
        <v>45.906445266343127</v>
      </c>
      <c r="D9" s="11">
        <v>48.005296103949206</v>
      </c>
      <c r="E9" s="11">
        <v>49.672609588207045</v>
      </c>
      <c r="F9" s="11">
        <v>56.409595324674768</v>
      </c>
      <c r="H9" s="11">
        <f t="shared" ref="H9:H32" si="2">F9-D9</f>
        <v>8.4042992207255622</v>
      </c>
      <c r="I9" s="11">
        <f>'RD T1'!E8</f>
        <v>29.544747301693448</v>
      </c>
      <c r="J9" s="11">
        <f>SUM(H9:I9)</f>
        <v>37.94904652241901</v>
      </c>
      <c r="L9" s="10" t="str">
        <f>name!D5</f>
        <v>12 Other managers and proprietors</v>
      </c>
      <c r="M9" s="11">
        <v>25.772174201140693</v>
      </c>
      <c r="N9" s="11">
        <v>28.032803096707234</v>
      </c>
      <c r="O9" s="11">
        <v>26.69255371021907</v>
      </c>
      <c r="P9" s="11">
        <v>30.192984064364992</v>
      </c>
      <c r="Q9" s="11">
        <v>34.120180362263113</v>
      </c>
      <c r="S9" s="11">
        <f t="shared" ref="S9:S32" si="3">Q9-O9</f>
        <v>7.4276266520440437</v>
      </c>
      <c r="T9" s="11">
        <f>'RD T1'!T8</f>
        <v>16.025516928251179</v>
      </c>
      <c r="U9" s="11">
        <f>SUM(S9:T9)</f>
        <v>23.453143580295222</v>
      </c>
      <c r="W9" s="10" t="str">
        <f>name!D5</f>
        <v>12 Other managers and proprietors</v>
      </c>
      <c r="X9" s="11">
        <v>17.349296183222901</v>
      </c>
      <c r="Y9" s="11">
        <v>17.873642169635939</v>
      </c>
      <c r="Z9" s="11">
        <v>21.312742393730137</v>
      </c>
      <c r="AA9" s="11">
        <v>19.479625523842081</v>
      </c>
      <c r="AB9" s="11">
        <v>22.289414962411652</v>
      </c>
      <c r="AD9" s="11">
        <f t="shared" ref="AD9:AD32" si="4">AB9-Z9</f>
        <v>0.97667256868151497</v>
      </c>
      <c r="AE9" s="11">
        <f>'RD T1'!T37</f>
        <v>13.519230373442271</v>
      </c>
      <c r="AF9" s="11">
        <f>SUM(AD9:AE9)</f>
        <v>14.495902942123786</v>
      </c>
    </row>
    <row r="10" spans="1:32" x14ac:dyDescent="0.2">
      <c r="A10" s="10" t="str">
        <f>name!D6</f>
        <v>21 Science, research, engineering and technology professionals</v>
      </c>
      <c r="B10" s="11">
        <v>84.547658618718842</v>
      </c>
      <c r="C10" s="11">
        <v>97.355022515458941</v>
      </c>
      <c r="D10" s="11">
        <v>102.5973914087643</v>
      </c>
      <c r="E10" s="11">
        <v>124.18029856694409</v>
      </c>
      <c r="F10" s="11">
        <v>140.92765716885566</v>
      </c>
      <c r="G10" s="11"/>
      <c r="H10" s="11">
        <f t="shared" si="2"/>
        <v>38.330265760091365</v>
      </c>
      <c r="I10" s="11">
        <f>'RD T1'!E9</f>
        <v>46.539573387888211</v>
      </c>
      <c r="J10" s="11">
        <f t="shared" ref="J10:J32" si="5">SUM(H10:I10)</f>
        <v>84.869839147979576</v>
      </c>
      <c r="L10" s="10" t="str">
        <f>name!D6</f>
        <v>21 Science, research, engineering and technology professionals</v>
      </c>
      <c r="M10" s="11">
        <v>70.972874588932768</v>
      </c>
      <c r="N10" s="11">
        <v>82.247386942475941</v>
      </c>
      <c r="O10" s="11">
        <v>83.89620797864437</v>
      </c>
      <c r="P10" s="11">
        <v>98.86986982559668</v>
      </c>
      <c r="Q10" s="11">
        <v>109.3537075575048</v>
      </c>
      <c r="R10" s="11"/>
      <c r="S10" s="11">
        <f t="shared" si="3"/>
        <v>25.457499578860435</v>
      </c>
      <c r="T10" s="11">
        <f>'RD T1'!T9</f>
        <v>32.932901700509873</v>
      </c>
      <c r="U10" s="11">
        <f t="shared" ref="U10:U32" si="6">SUM(S10:T10)</f>
        <v>58.390401279370309</v>
      </c>
      <c r="W10" s="10" t="str">
        <f>name!D6</f>
        <v>21 Science, research, engineering and technology professionals</v>
      </c>
      <c r="X10" s="11">
        <v>13.574784029785976</v>
      </c>
      <c r="Y10" s="11">
        <v>15.107635572982993</v>
      </c>
      <c r="Z10" s="11">
        <v>18.701183430119876</v>
      </c>
      <c r="AA10" s="11">
        <v>25.310428741347348</v>
      </c>
      <c r="AB10" s="11">
        <v>31.57394961135083</v>
      </c>
      <c r="AC10" s="11"/>
      <c r="AD10" s="11">
        <f t="shared" si="4"/>
        <v>12.872766181230954</v>
      </c>
      <c r="AE10" s="11">
        <f>'RD T1'!T38</f>
        <v>13.606671687378341</v>
      </c>
      <c r="AF10" s="11">
        <f t="shared" ref="AF10:AF32" si="7">SUM(AD10:AE10)</f>
        <v>26.479437868609295</v>
      </c>
    </row>
    <row r="11" spans="1:32" x14ac:dyDescent="0.2">
      <c r="A11" s="10" t="str">
        <f>name!D7</f>
        <v>22 Health professionals</v>
      </c>
      <c r="B11" s="11">
        <v>69.138058667564124</v>
      </c>
      <c r="C11" s="11">
        <v>87.514516045349964</v>
      </c>
      <c r="D11" s="11">
        <v>86.062592303894519</v>
      </c>
      <c r="E11" s="11">
        <v>84.674743201994588</v>
      </c>
      <c r="F11" s="11">
        <v>91.008335683546207</v>
      </c>
      <c r="G11" s="11"/>
      <c r="H11" s="11">
        <f t="shared" si="2"/>
        <v>4.9457433796516881</v>
      </c>
      <c r="I11" s="11">
        <f>'RD T1'!E10</f>
        <v>45.771940571368823</v>
      </c>
      <c r="J11" s="11">
        <f t="shared" si="5"/>
        <v>50.717683951020511</v>
      </c>
      <c r="L11" s="10" t="str">
        <f>name!D7</f>
        <v>22 Health professionals</v>
      </c>
      <c r="M11" s="11">
        <v>16.244402804372644</v>
      </c>
      <c r="N11" s="11">
        <v>20.837469027281866</v>
      </c>
      <c r="O11" s="11">
        <v>22.220815428224096</v>
      </c>
      <c r="P11" s="11">
        <v>21.819963034697071</v>
      </c>
      <c r="Q11" s="11">
        <v>23.233879726891523</v>
      </c>
      <c r="R11" s="11"/>
      <c r="S11" s="11">
        <f t="shared" si="3"/>
        <v>1.0130642986674268</v>
      </c>
      <c r="T11" s="11">
        <f>'RD T1'!T10</f>
        <v>8.5131331553282816</v>
      </c>
      <c r="U11" s="11">
        <f t="shared" si="6"/>
        <v>9.5261974539957084</v>
      </c>
      <c r="W11" s="10" t="str">
        <f>name!D7</f>
        <v>22 Health professionals</v>
      </c>
      <c r="X11" s="11">
        <v>52.893655863191562</v>
      </c>
      <c r="Y11" s="11">
        <v>66.677047018068066</v>
      </c>
      <c r="Z11" s="11">
        <v>63.841776875670426</v>
      </c>
      <c r="AA11" s="11">
        <v>62.854780167297392</v>
      </c>
      <c r="AB11" s="11">
        <v>67.774455956654663</v>
      </c>
      <c r="AC11" s="11"/>
      <c r="AD11" s="11">
        <f t="shared" si="4"/>
        <v>3.9326790809842365</v>
      </c>
      <c r="AE11" s="11">
        <f>'RD T1'!T39</f>
        <v>37.25880741604054</v>
      </c>
      <c r="AF11" s="11">
        <f t="shared" si="7"/>
        <v>41.191486497024776</v>
      </c>
    </row>
    <row r="12" spans="1:32" x14ac:dyDescent="0.2">
      <c r="A12" s="10" t="str">
        <f>name!D8</f>
        <v>23 Teaching and other educational professionals</v>
      </c>
      <c r="B12" s="11">
        <v>69.954845076795237</v>
      </c>
      <c r="C12" s="11">
        <v>73.393765154365596</v>
      </c>
      <c r="D12" s="11">
        <v>77.883356645057759</v>
      </c>
      <c r="E12" s="11">
        <v>77.86254550764933</v>
      </c>
      <c r="F12" s="11">
        <v>86.191391859655269</v>
      </c>
      <c r="G12" s="11"/>
      <c r="H12" s="11">
        <f t="shared" si="2"/>
        <v>8.3080352145975098</v>
      </c>
      <c r="I12" s="11">
        <f>'RD T1'!E11</f>
        <v>40.737357845959508</v>
      </c>
      <c r="J12" s="11">
        <f t="shared" si="5"/>
        <v>49.045393060557018</v>
      </c>
      <c r="L12" s="10" t="str">
        <f>name!D8</f>
        <v>23 Teaching and other educational professionals</v>
      </c>
      <c r="M12" s="11">
        <v>23.548536130617332</v>
      </c>
      <c r="N12" s="11">
        <v>23.468657725171706</v>
      </c>
      <c r="O12" s="11">
        <v>25.336574843443202</v>
      </c>
      <c r="P12" s="11">
        <v>25.907537633624479</v>
      </c>
      <c r="Q12" s="11">
        <v>27.978951130483317</v>
      </c>
      <c r="R12" s="11"/>
      <c r="S12" s="11">
        <f t="shared" si="3"/>
        <v>2.6423762870401148</v>
      </c>
      <c r="T12" s="11">
        <f>'RD T1'!T11</f>
        <v>11.346185627100473</v>
      </c>
      <c r="U12" s="11">
        <f t="shared" si="6"/>
        <v>13.988561914140588</v>
      </c>
      <c r="W12" s="10" t="str">
        <f>name!D8</f>
        <v>23 Teaching and other educational professionals</v>
      </c>
      <c r="X12" s="11">
        <v>46.406308946177937</v>
      </c>
      <c r="Y12" s="11">
        <v>49.925107429193822</v>
      </c>
      <c r="Z12" s="11">
        <v>52.5467818016146</v>
      </c>
      <c r="AA12" s="11">
        <v>51.955007874024851</v>
      </c>
      <c r="AB12" s="11">
        <v>58.212440729171874</v>
      </c>
      <c r="AC12" s="11"/>
      <c r="AD12" s="11">
        <f t="shared" si="4"/>
        <v>5.6656589275572742</v>
      </c>
      <c r="AE12" s="11">
        <f>'RD T1'!T40</f>
        <v>29.391172218859044</v>
      </c>
      <c r="AF12" s="11">
        <f t="shared" si="7"/>
        <v>35.056831146416314</v>
      </c>
    </row>
    <row r="13" spans="1:32" x14ac:dyDescent="0.2">
      <c r="A13" s="10" t="str">
        <f>name!D9</f>
        <v>24 Business, media and public service professionals</v>
      </c>
      <c r="B13" s="11">
        <v>83.301757456933132</v>
      </c>
      <c r="C13" s="11">
        <v>99.143945436830521</v>
      </c>
      <c r="D13" s="11">
        <v>108.84130001285931</v>
      </c>
      <c r="E13" s="11">
        <v>113.50503601420799</v>
      </c>
      <c r="F13" s="11">
        <v>126.50167646302774</v>
      </c>
      <c r="G13" s="11"/>
      <c r="H13" s="11">
        <f t="shared" si="2"/>
        <v>17.660376450168428</v>
      </c>
      <c r="I13" s="11">
        <f>'RD T1'!E12</f>
        <v>55.426729867596734</v>
      </c>
      <c r="J13" s="11">
        <f t="shared" si="5"/>
        <v>73.087106317765162</v>
      </c>
      <c r="L13" s="10" t="str">
        <f>name!D9</f>
        <v>24 Business, media and public service professionals</v>
      </c>
      <c r="M13" s="11">
        <v>50.778414669048203</v>
      </c>
      <c r="N13" s="11">
        <v>57.777474498842963</v>
      </c>
      <c r="O13" s="11">
        <v>64.157802288353253</v>
      </c>
      <c r="P13" s="11">
        <v>67.53171583230889</v>
      </c>
      <c r="Q13" s="11">
        <v>72.582436848951389</v>
      </c>
      <c r="R13" s="11"/>
      <c r="S13" s="11">
        <f t="shared" si="3"/>
        <v>8.4246345605981361</v>
      </c>
      <c r="T13" s="11">
        <f>'RD T1'!T12</f>
        <v>28.986265133866002</v>
      </c>
      <c r="U13" s="11">
        <f t="shared" si="6"/>
        <v>37.410899694464135</v>
      </c>
      <c r="W13" s="10" t="str">
        <f>name!D9</f>
        <v>24 Business, media and public service professionals</v>
      </c>
      <c r="X13" s="11">
        <v>32.52334278788485</v>
      </c>
      <c r="Y13" s="11">
        <v>41.366470937987451</v>
      </c>
      <c r="Z13" s="11">
        <v>44.683497724506019</v>
      </c>
      <c r="AA13" s="11">
        <v>45.973320181899169</v>
      </c>
      <c r="AB13" s="11">
        <v>53.919239614076439</v>
      </c>
      <c r="AC13" s="11"/>
      <c r="AD13" s="11">
        <f t="shared" si="4"/>
        <v>9.23574188957042</v>
      </c>
      <c r="AE13" s="11">
        <f>'RD T1'!T41</f>
        <v>26.440464733730728</v>
      </c>
      <c r="AF13" s="11">
        <f t="shared" si="7"/>
        <v>35.676206623301148</v>
      </c>
    </row>
    <row r="14" spans="1:32" x14ac:dyDescent="0.2">
      <c r="A14" s="10" t="str">
        <f>name!D10</f>
        <v>31 Science, engineering and technology associate professionals</v>
      </c>
      <c r="B14" s="11">
        <v>27.002303337407621</v>
      </c>
      <c r="C14" s="11">
        <v>30.86539287525882</v>
      </c>
      <c r="D14" s="11">
        <v>33.333807781206424</v>
      </c>
      <c r="E14" s="11">
        <v>31.032143088843331</v>
      </c>
      <c r="F14" s="11">
        <v>33.145135660038122</v>
      </c>
      <c r="G14" s="11"/>
      <c r="H14" s="11">
        <f t="shared" si="2"/>
        <v>-0.18867212116830245</v>
      </c>
      <c r="I14" s="11">
        <f>'RD T1'!E13</f>
        <v>12.710453101960571</v>
      </c>
      <c r="J14" s="11">
        <f t="shared" si="5"/>
        <v>12.521780980792268</v>
      </c>
      <c r="L14" s="10" t="str">
        <f>name!D10</f>
        <v>31 Science, engineering and technology associate professionals</v>
      </c>
      <c r="M14" s="11">
        <v>21.013437191012095</v>
      </c>
      <c r="N14" s="11">
        <v>24.709769240424205</v>
      </c>
      <c r="O14" s="11">
        <v>25.795133280888724</v>
      </c>
      <c r="P14" s="11">
        <v>23.020316859545545</v>
      </c>
      <c r="Q14" s="11">
        <v>23.62999785998116</v>
      </c>
      <c r="R14" s="11"/>
      <c r="S14" s="11">
        <f t="shared" si="3"/>
        <v>-2.1651354209075642</v>
      </c>
      <c r="T14" s="11">
        <f>'RD T1'!T13</f>
        <v>8.4572809558845297</v>
      </c>
      <c r="U14" s="11">
        <f t="shared" si="6"/>
        <v>6.2921455349769655</v>
      </c>
      <c r="W14" s="10" t="str">
        <f>name!D10</f>
        <v>31 Science, engineering and technology associate professionals</v>
      </c>
      <c r="X14" s="11">
        <v>5.9888661463954511</v>
      </c>
      <c r="Y14" s="11">
        <v>6.1556236348345692</v>
      </c>
      <c r="Z14" s="11">
        <v>7.5386745003177129</v>
      </c>
      <c r="AA14" s="11">
        <v>8.0118262292977835</v>
      </c>
      <c r="AB14" s="11">
        <v>9.5151378000570013</v>
      </c>
      <c r="AC14" s="11"/>
      <c r="AD14" s="11">
        <f t="shared" si="4"/>
        <v>1.9764632997392884</v>
      </c>
      <c r="AE14" s="11">
        <f>'RD T1'!T42</f>
        <v>4.2531721460760412</v>
      </c>
      <c r="AF14" s="11">
        <f t="shared" si="7"/>
        <v>6.2296354458153296</v>
      </c>
    </row>
    <row r="15" spans="1:32" x14ac:dyDescent="0.2">
      <c r="A15" s="10" t="str">
        <f>name!D11</f>
        <v>32 Health and social care associate professionals</v>
      </c>
      <c r="B15" s="11">
        <v>29.432192219142681</v>
      </c>
      <c r="C15" s="11">
        <v>35.766138915482301</v>
      </c>
      <c r="D15" s="11">
        <v>35.883040382728645</v>
      </c>
      <c r="E15" s="11">
        <v>57.467556463108274</v>
      </c>
      <c r="F15" s="11">
        <v>68.391296403098394</v>
      </c>
      <c r="G15" s="11"/>
      <c r="H15" s="11">
        <f t="shared" si="2"/>
        <v>32.50825602036975</v>
      </c>
      <c r="I15" s="11">
        <f>'RD T1'!E14</f>
        <v>34.019200548808449</v>
      </c>
      <c r="J15" s="11">
        <f t="shared" si="5"/>
        <v>66.527456569178199</v>
      </c>
      <c r="L15" s="10" t="str">
        <f>name!D11</f>
        <v>32 Health and social care associate professionals</v>
      </c>
      <c r="M15" s="11">
        <v>6.7533551822368763</v>
      </c>
      <c r="N15" s="11">
        <v>7.6117570114323696</v>
      </c>
      <c r="O15" s="11">
        <v>8.0354019362795395</v>
      </c>
      <c r="P15" s="11">
        <v>10.715018136807869</v>
      </c>
      <c r="Q15" s="11">
        <v>11.927674718259643</v>
      </c>
      <c r="R15" s="11"/>
      <c r="S15" s="11">
        <f t="shared" si="3"/>
        <v>3.892272781980104</v>
      </c>
      <c r="T15" s="11">
        <f>'RD T1'!T14</f>
        <v>5.2309624262979302</v>
      </c>
      <c r="U15" s="11">
        <f t="shared" si="6"/>
        <v>9.1232352082780341</v>
      </c>
      <c r="W15" s="10" t="str">
        <f>name!D11</f>
        <v>32 Health and social care associate professionals</v>
      </c>
      <c r="X15" s="11">
        <v>22.678837036905815</v>
      </c>
      <c r="Y15" s="11">
        <v>28.154381904049952</v>
      </c>
      <c r="Z15" s="11">
        <v>27.8476384464491</v>
      </c>
      <c r="AA15" s="11">
        <v>46.752538326300396</v>
      </c>
      <c r="AB15" s="11">
        <v>56.463621684838607</v>
      </c>
      <c r="AC15" s="11"/>
      <c r="AD15" s="11">
        <f t="shared" si="4"/>
        <v>28.615983238389507</v>
      </c>
      <c r="AE15" s="11">
        <f>'RD T1'!T43</f>
        <v>28.78823812251051</v>
      </c>
      <c r="AF15" s="11">
        <f t="shared" si="7"/>
        <v>57.404221360900017</v>
      </c>
    </row>
    <row r="16" spans="1:32" x14ac:dyDescent="0.2">
      <c r="A16" s="10" t="str">
        <f>name!D12</f>
        <v>33 Protective service occupations</v>
      </c>
      <c r="B16" s="11">
        <v>16.596171709530029</v>
      </c>
      <c r="C16" s="11">
        <v>17.450992269828404</v>
      </c>
      <c r="D16" s="11">
        <v>18.48316898699532</v>
      </c>
      <c r="E16" s="11">
        <v>15.815520305510825</v>
      </c>
      <c r="F16" s="11">
        <v>17.298557615959592</v>
      </c>
      <c r="G16" s="11"/>
      <c r="H16" s="11">
        <f t="shared" si="2"/>
        <v>-1.1846113710357287</v>
      </c>
      <c r="I16" s="11">
        <f>'RD T1'!E15</f>
        <v>5.6449105287163093</v>
      </c>
      <c r="J16" s="11">
        <f t="shared" si="5"/>
        <v>4.4602991576805806</v>
      </c>
      <c r="L16" s="10" t="str">
        <f>name!D12</f>
        <v>33 Protective service occupations</v>
      </c>
      <c r="M16" s="11">
        <v>12.826599897856507</v>
      </c>
      <c r="N16" s="11">
        <v>13.036361392774316</v>
      </c>
      <c r="O16" s="11">
        <v>13.567292881078497</v>
      </c>
      <c r="P16" s="11">
        <v>11.480165035388668</v>
      </c>
      <c r="Q16" s="11">
        <v>11.487934746391653</v>
      </c>
      <c r="R16" s="11"/>
      <c r="S16" s="11">
        <f t="shared" si="3"/>
        <v>-2.0793581346868439</v>
      </c>
      <c r="T16" s="11">
        <f>'RD T1'!T15</f>
        <v>3.2589654864060993</v>
      </c>
      <c r="U16" s="11">
        <f t="shared" si="6"/>
        <v>1.1796073517192553</v>
      </c>
      <c r="W16" s="10" t="str">
        <f>name!D12</f>
        <v>33 Protective service occupations</v>
      </c>
      <c r="X16" s="11">
        <v>3.7695718116735257</v>
      </c>
      <c r="Y16" s="11">
        <v>4.4146308770540834</v>
      </c>
      <c r="Z16" s="11">
        <v>4.9158761059167961</v>
      </c>
      <c r="AA16" s="11">
        <v>4.3353552701221698</v>
      </c>
      <c r="AB16" s="11">
        <v>5.8106228695679576</v>
      </c>
      <c r="AC16" s="11"/>
      <c r="AD16" s="11">
        <f t="shared" si="4"/>
        <v>0.89474676365116146</v>
      </c>
      <c r="AE16" s="11">
        <f>'RD T1'!T44</f>
        <v>2.3859450423102095</v>
      </c>
      <c r="AF16" s="11">
        <f t="shared" si="7"/>
        <v>3.280691805961371</v>
      </c>
    </row>
    <row r="17" spans="1:32" x14ac:dyDescent="0.2">
      <c r="A17" s="10" t="str">
        <f>name!D13</f>
        <v>34 Culture, media and sports occupations</v>
      </c>
      <c r="B17" s="11">
        <v>26.886072801216123</v>
      </c>
      <c r="C17" s="11">
        <v>28.580760555035475</v>
      </c>
      <c r="D17" s="11">
        <v>29.607627214546341</v>
      </c>
      <c r="E17" s="11">
        <v>25.562528271914275</v>
      </c>
      <c r="F17" s="11">
        <v>28.003628982068516</v>
      </c>
      <c r="G17" s="11"/>
      <c r="H17" s="11">
        <f t="shared" si="2"/>
        <v>-1.6039982324778244</v>
      </c>
      <c r="I17" s="11">
        <f>'RD T1'!E16</f>
        <v>12.286604246137834</v>
      </c>
      <c r="J17" s="11">
        <f t="shared" si="5"/>
        <v>10.68260601366001</v>
      </c>
      <c r="L17" s="10" t="str">
        <f>name!D13</f>
        <v>34 Culture, media and sports occupations</v>
      </c>
      <c r="M17" s="11">
        <v>16.197817277751398</v>
      </c>
      <c r="N17" s="11">
        <v>17.418664213292995</v>
      </c>
      <c r="O17" s="11">
        <v>17.85138717163343</v>
      </c>
      <c r="P17" s="11">
        <v>15.256277263930494</v>
      </c>
      <c r="Q17" s="11">
        <v>16.230287791320094</v>
      </c>
      <c r="R17" s="11"/>
      <c r="S17" s="11">
        <f t="shared" si="3"/>
        <v>-1.6210993803133356</v>
      </c>
      <c r="T17" s="11">
        <f>'RD T1'!T16</f>
        <v>6.329645682972953</v>
      </c>
      <c r="U17" s="11">
        <f t="shared" si="6"/>
        <v>4.7085463026596175</v>
      </c>
      <c r="W17" s="10" t="str">
        <f>name!D13</f>
        <v>34 Culture, media and sports occupations</v>
      </c>
      <c r="X17" s="11">
        <v>10.688255523464756</v>
      </c>
      <c r="Y17" s="11">
        <v>11.162096341742448</v>
      </c>
      <c r="Z17" s="11">
        <v>11.756240042912916</v>
      </c>
      <c r="AA17" s="11">
        <v>10.306251007983766</v>
      </c>
      <c r="AB17" s="11">
        <v>11.773341190748448</v>
      </c>
      <c r="AC17" s="11"/>
      <c r="AD17" s="11">
        <f t="shared" si="4"/>
        <v>1.7101147835532515E-2</v>
      </c>
      <c r="AE17" s="11">
        <f>'RD T1'!T45</f>
        <v>5.9569585631648838</v>
      </c>
      <c r="AF17" s="11">
        <f t="shared" si="7"/>
        <v>5.9740597110004163</v>
      </c>
    </row>
    <row r="18" spans="1:32" x14ac:dyDescent="0.2">
      <c r="A18" s="10" t="str">
        <f>name!D14</f>
        <v>35 Business and public service associate professionals</v>
      </c>
      <c r="B18" s="11">
        <v>95.880830691435634</v>
      </c>
      <c r="C18" s="11">
        <v>103.86046657404833</v>
      </c>
      <c r="D18" s="11">
        <v>106.64414208812647</v>
      </c>
      <c r="E18" s="11">
        <v>107.4800581596339</v>
      </c>
      <c r="F18" s="11">
        <v>113.87042673288545</v>
      </c>
      <c r="G18" s="11"/>
      <c r="H18" s="11">
        <f t="shared" si="2"/>
        <v>7.2262846447589766</v>
      </c>
      <c r="I18" s="11">
        <f>'RD T1'!E17</f>
        <v>50.123202644483627</v>
      </c>
      <c r="J18" s="11">
        <f t="shared" si="5"/>
        <v>57.349487289242603</v>
      </c>
      <c r="L18" s="10" t="str">
        <f>name!D14</f>
        <v>35 Business and public service associate professionals</v>
      </c>
      <c r="M18" s="11">
        <v>53.262052185571797</v>
      </c>
      <c r="N18" s="11">
        <v>56.173101933347496</v>
      </c>
      <c r="O18" s="11">
        <v>58.215535895489751</v>
      </c>
      <c r="P18" s="11">
        <v>58.093481554496393</v>
      </c>
      <c r="Q18" s="11">
        <v>58.670798571724781</v>
      </c>
      <c r="R18" s="11"/>
      <c r="S18" s="11">
        <f t="shared" si="3"/>
        <v>0.45526267623503003</v>
      </c>
      <c r="T18" s="11">
        <f>'RD T1'!T17</f>
        <v>22.432715053261692</v>
      </c>
      <c r="U18" s="11">
        <f t="shared" si="6"/>
        <v>22.887977729496722</v>
      </c>
      <c r="W18" s="10" t="str">
        <f>name!D14</f>
        <v>35 Business and public service associate professionals</v>
      </c>
      <c r="X18" s="11">
        <v>42.618778505863744</v>
      </c>
      <c r="Y18" s="11">
        <v>47.687364640700814</v>
      </c>
      <c r="Z18" s="11">
        <v>48.428606192636842</v>
      </c>
      <c r="AA18" s="11">
        <v>49.386576605137606</v>
      </c>
      <c r="AB18" s="11">
        <v>55.199628161160632</v>
      </c>
      <c r="AC18" s="11"/>
      <c r="AD18" s="11">
        <f t="shared" si="4"/>
        <v>6.7710219685237902</v>
      </c>
      <c r="AE18" s="11">
        <f>'RD T1'!T46</f>
        <v>27.690487591221938</v>
      </c>
      <c r="AF18" s="11">
        <f t="shared" si="7"/>
        <v>34.461509559745728</v>
      </c>
    </row>
    <row r="19" spans="1:32" x14ac:dyDescent="0.2">
      <c r="A19" s="10" t="str">
        <f>name!D15</f>
        <v>41 Administrative occupations</v>
      </c>
      <c r="B19" s="11">
        <v>172.76022276603067</v>
      </c>
      <c r="C19" s="11">
        <v>169.07101960036093</v>
      </c>
      <c r="D19" s="11">
        <v>175.85163552112826</v>
      </c>
      <c r="E19" s="11">
        <v>183.40851805110069</v>
      </c>
      <c r="F19" s="11">
        <v>181.64825801444667</v>
      </c>
      <c r="G19" s="11"/>
      <c r="H19" s="11">
        <f t="shared" si="2"/>
        <v>5.7966224933184094</v>
      </c>
      <c r="I19" s="11">
        <f>'RD T1'!E18</f>
        <v>90.972085274823868</v>
      </c>
      <c r="J19" s="11">
        <f t="shared" si="5"/>
        <v>96.768707768142278</v>
      </c>
      <c r="L19" s="10" t="str">
        <f>name!D15</f>
        <v>41 Administrative occupations</v>
      </c>
      <c r="M19" s="11">
        <v>54.720675888713004</v>
      </c>
      <c r="N19" s="11">
        <v>51.567505621252963</v>
      </c>
      <c r="O19" s="11">
        <v>61.293793786438506</v>
      </c>
      <c r="P19" s="11">
        <v>66.619387361474594</v>
      </c>
      <c r="Q19" s="11">
        <v>74.930785659459147</v>
      </c>
      <c r="R19" s="11"/>
      <c r="S19" s="11">
        <f t="shared" si="3"/>
        <v>13.636991873020641</v>
      </c>
      <c r="T19" s="11">
        <f>'RD T1'!T18</f>
        <v>26.290696817927635</v>
      </c>
      <c r="U19" s="11">
        <f t="shared" si="6"/>
        <v>39.927688690948273</v>
      </c>
      <c r="W19" s="10" t="str">
        <f>name!D15</f>
        <v>41 Administrative occupations</v>
      </c>
      <c r="X19" s="11">
        <v>118.03954687731773</v>
      </c>
      <c r="Y19" s="11">
        <v>117.50351397910778</v>
      </c>
      <c r="Z19" s="11">
        <v>114.55784173468973</v>
      </c>
      <c r="AA19" s="11">
        <v>116.78913068962571</v>
      </c>
      <c r="AB19" s="11">
        <v>106.71747235498735</v>
      </c>
      <c r="AC19" s="11"/>
      <c r="AD19" s="11">
        <f t="shared" si="4"/>
        <v>-7.8403693797023806</v>
      </c>
      <c r="AE19" s="11">
        <f>'RD T1'!T47</f>
        <v>64.681388456896201</v>
      </c>
      <c r="AF19" s="11">
        <f t="shared" si="7"/>
        <v>56.84101907719382</v>
      </c>
    </row>
    <row r="20" spans="1:32" x14ac:dyDescent="0.2">
      <c r="A20" s="10" t="str">
        <f>name!D16</f>
        <v>42 Secretarial and related occupations</v>
      </c>
      <c r="B20" s="11">
        <v>39.299164972254196</v>
      </c>
      <c r="C20" s="11">
        <v>35.444444064545948</v>
      </c>
      <c r="D20" s="11">
        <v>34.531014555273011</v>
      </c>
      <c r="E20" s="11">
        <v>32.091239178120944</v>
      </c>
      <c r="F20" s="11">
        <v>20.835732288531613</v>
      </c>
      <c r="G20" s="11"/>
      <c r="H20" s="11">
        <f t="shared" si="2"/>
        <v>-13.695282266741398</v>
      </c>
      <c r="I20" s="11">
        <f>'RD T1'!E19</f>
        <v>15.046862696705356</v>
      </c>
      <c r="J20" s="11">
        <f t="shared" si="5"/>
        <v>1.351580429963958</v>
      </c>
      <c r="L20" s="10" t="str">
        <f>name!D16</f>
        <v>42 Secretarial and related occupations</v>
      </c>
      <c r="M20" s="11">
        <v>3.4502534408568568</v>
      </c>
      <c r="N20" s="11">
        <v>2.5986734405512588</v>
      </c>
      <c r="O20" s="11">
        <v>2.6834449767816504</v>
      </c>
      <c r="P20" s="11">
        <v>2.3513111850752235</v>
      </c>
      <c r="Q20" s="11">
        <v>2.748909884187174</v>
      </c>
      <c r="R20" s="11"/>
      <c r="S20" s="11">
        <f t="shared" si="3"/>
        <v>6.5464907405523576E-2</v>
      </c>
      <c r="T20" s="11">
        <f>'RD T1'!T19</f>
        <v>0.83162299614876756</v>
      </c>
      <c r="U20" s="11">
        <f t="shared" si="6"/>
        <v>0.89708790355429113</v>
      </c>
      <c r="W20" s="10" t="str">
        <f>name!D16</f>
        <v>42 Secretarial and related occupations</v>
      </c>
      <c r="X20" s="11">
        <v>35.84891153139737</v>
      </c>
      <c r="Y20" s="11">
        <v>32.845770623994646</v>
      </c>
      <c r="Z20" s="11">
        <v>31.847569578491317</v>
      </c>
      <c r="AA20" s="11">
        <v>29.739927993045704</v>
      </c>
      <c r="AB20" s="11">
        <v>18.086822404344439</v>
      </c>
      <c r="AC20" s="11"/>
      <c r="AD20" s="11">
        <f t="shared" si="4"/>
        <v>-13.760747174146879</v>
      </c>
      <c r="AE20" s="11">
        <f>'RD T1'!T48</f>
        <v>14.215239700556591</v>
      </c>
      <c r="AF20" s="11">
        <f t="shared" si="7"/>
        <v>0.45449252640971238</v>
      </c>
    </row>
    <row r="21" spans="1:32" x14ac:dyDescent="0.2">
      <c r="A21" s="10" t="str">
        <f>name!D17</f>
        <v>51 Skilled agricultural and related trades</v>
      </c>
      <c r="B21" s="11">
        <v>15.63345239982781</v>
      </c>
      <c r="C21" s="11">
        <v>13.860322645639624</v>
      </c>
      <c r="D21" s="11">
        <v>11.671537276006319</v>
      </c>
      <c r="E21" s="11">
        <v>11.607277424406021</v>
      </c>
      <c r="F21" s="11">
        <v>12.763696110699184</v>
      </c>
      <c r="G21" s="11"/>
      <c r="H21" s="11">
        <f t="shared" si="2"/>
        <v>1.0921588346928655</v>
      </c>
      <c r="I21" s="11">
        <f>'RD T1'!E20</f>
        <v>6.5798250786061079</v>
      </c>
      <c r="J21" s="11">
        <f t="shared" si="5"/>
        <v>7.6719839132989733</v>
      </c>
      <c r="L21" s="10" t="str">
        <f>name!D17</f>
        <v>51 Skilled agricultural and related trades</v>
      </c>
      <c r="M21" s="11">
        <v>13.404826424981001</v>
      </c>
      <c r="N21" s="11">
        <v>11.679874447682316</v>
      </c>
      <c r="O21" s="11">
        <v>9.4642388541700626</v>
      </c>
      <c r="P21" s="11">
        <v>9.22685296203219</v>
      </c>
      <c r="Q21" s="11">
        <v>9.9319204628246567</v>
      </c>
      <c r="R21" s="11"/>
      <c r="S21" s="11">
        <f t="shared" si="3"/>
        <v>0.46768160865459407</v>
      </c>
      <c r="T21" s="11">
        <f>'RD T1'!T20</f>
        <v>4.8560702222308043</v>
      </c>
      <c r="U21" s="11">
        <f t="shared" si="6"/>
        <v>5.3237518308853984</v>
      </c>
      <c r="W21" s="10" t="str">
        <f>name!D17</f>
        <v>51 Skilled agricultural and related trades</v>
      </c>
      <c r="X21" s="11">
        <v>2.2286259748468309</v>
      </c>
      <c r="Y21" s="11">
        <v>2.180448197957312</v>
      </c>
      <c r="Z21" s="11">
        <v>2.2072984218362421</v>
      </c>
      <c r="AA21" s="11">
        <v>2.3804244623738469</v>
      </c>
      <c r="AB21" s="11">
        <v>2.8317756478745131</v>
      </c>
      <c r="AC21" s="11"/>
      <c r="AD21" s="11">
        <f t="shared" si="4"/>
        <v>0.62447722603827094</v>
      </c>
      <c r="AE21" s="11">
        <f>'RD T1'!T49</f>
        <v>1.7237548563753033</v>
      </c>
      <c r="AF21" s="11">
        <f t="shared" si="7"/>
        <v>2.3482320824135741</v>
      </c>
    </row>
    <row r="22" spans="1:32" x14ac:dyDescent="0.2">
      <c r="A22" s="10" t="str">
        <f>name!D18</f>
        <v>52 Skilled metal, electrical and electronic trades</v>
      </c>
      <c r="B22" s="11">
        <v>82.603521847802156</v>
      </c>
      <c r="C22" s="11">
        <v>84.624727793848223</v>
      </c>
      <c r="D22" s="11">
        <v>69.719974422239602</v>
      </c>
      <c r="E22" s="11">
        <v>68.809325729879276</v>
      </c>
      <c r="F22" s="11">
        <v>64.175766289237842</v>
      </c>
      <c r="G22" s="11"/>
      <c r="H22" s="11">
        <f t="shared" si="2"/>
        <v>-5.5442081330017601</v>
      </c>
      <c r="I22" s="11">
        <f>'RD T1'!E21</f>
        <v>25.342891742132025</v>
      </c>
      <c r="J22" s="11">
        <f t="shared" si="5"/>
        <v>19.798683609130265</v>
      </c>
      <c r="L22" s="10" t="str">
        <f>name!D18</f>
        <v>52 Skilled metal, electrical and electronic trades</v>
      </c>
      <c r="M22" s="11">
        <v>81.482019504272373</v>
      </c>
      <c r="N22" s="11">
        <v>82.746924318568475</v>
      </c>
      <c r="O22" s="11">
        <v>68.276076094807621</v>
      </c>
      <c r="P22" s="11">
        <v>66.396117373878539</v>
      </c>
      <c r="Q22" s="11">
        <v>61.247133731411303</v>
      </c>
      <c r="R22" s="11"/>
      <c r="S22" s="11">
        <f t="shared" si="3"/>
        <v>-7.0289423633963182</v>
      </c>
      <c r="T22" s="11">
        <f>'RD T1'!T21</f>
        <v>23.953236896536243</v>
      </c>
      <c r="U22" s="11">
        <f t="shared" si="6"/>
        <v>16.924294533139925</v>
      </c>
      <c r="W22" s="10" t="str">
        <f>name!D18</f>
        <v>52 Skilled metal, electrical and electronic trades</v>
      </c>
      <c r="X22" s="11">
        <v>1.1215023435297051</v>
      </c>
      <c r="Y22" s="11">
        <v>1.877803475279693</v>
      </c>
      <c r="Z22" s="11">
        <v>1.4438983274319137</v>
      </c>
      <c r="AA22" s="11">
        <v>2.4132083560007951</v>
      </c>
      <c r="AB22" s="11">
        <v>2.9286325578265378</v>
      </c>
      <c r="AC22" s="11"/>
      <c r="AD22" s="11">
        <f t="shared" si="4"/>
        <v>1.484734230394624</v>
      </c>
      <c r="AE22" s="11">
        <f>'RD T1'!T50</f>
        <v>1.3896548455957796</v>
      </c>
      <c r="AF22" s="11">
        <f t="shared" si="7"/>
        <v>2.8743890759904036</v>
      </c>
    </row>
    <row r="23" spans="1:32" x14ac:dyDescent="0.2">
      <c r="A23" s="10" t="str">
        <f>name!D19</f>
        <v>53 Skilled construction and building trades</v>
      </c>
      <c r="B23" s="11">
        <v>56.899438998929469</v>
      </c>
      <c r="C23" s="11">
        <v>64.675061016869549</v>
      </c>
      <c r="D23" s="11">
        <v>53.497405240613752</v>
      </c>
      <c r="E23" s="11">
        <v>51.988333347014503</v>
      </c>
      <c r="F23" s="11">
        <v>44.918569770132912</v>
      </c>
      <c r="G23" s="11"/>
      <c r="H23" s="11">
        <f t="shared" si="2"/>
        <v>-8.5788354704808398</v>
      </c>
      <c r="I23" s="11">
        <f>'RD T1'!E22</f>
        <v>20.991889698624433</v>
      </c>
      <c r="J23" s="11">
        <f t="shared" si="5"/>
        <v>12.413054228143594</v>
      </c>
      <c r="L23" s="10" t="str">
        <f>name!D19</f>
        <v>53 Skilled construction and building trades</v>
      </c>
      <c r="M23" s="11">
        <v>56.153986534489398</v>
      </c>
      <c r="N23" s="11">
        <v>63.961894847818776</v>
      </c>
      <c r="O23" s="11">
        <v>52.614490018287349</v>
      </c>
      <c r="P23" s="11">
        <v>51.46606305737528</v>
      </c>
      <c r="Q23" s="11">
        <v>44.353385690983735</v>
      </c>
      <c r="R23" s="11"/>
      <c r="S23" s="11">
        <f t="shared" si="3"/>
        <v>-8.2611043273036131</v>
      </c>
      <c r="T23" s="11">
        <f>'RD T1'!T22</f>
        <v>20.702079923945981</v>
      </c>
      <c r="U23" s="11">
        <f t="shared" si="6"/>
        <v>12.440975596642367</v>
      </c>
      <c r="W23" s="10" t="str">
        <f>name!D19</f>
        <v>53 Skilled construction and building trades</v>
      </c>
      <c r="X23" s="11">
        <v>0.74545246444009083</v>
      </c>
      <c r="Y23" s="11">
        <v>0.7131661690508605</v>
      </c>
      <c r="Z23" s="11">
        <v>0.88291522232641617</v>
      </c>
      <c r="AA23" s="11">
        <v>0.52227028963918454</v>
      </c>
      <c r="AB23" s="11">
        <v>0.56518407914918734</v>
      </c>
      <c r="AC23" s="11"/>
      <c r="AD23" s="11">
        <f t="shared" si="4"/>
        <v>-0.31773114317722884</v>
      </c>
      <c r="AE23" s="11">
        <f>'RD T1'!T51</f>
        <v>0.28980977467844965</v>
      </c>
      <c r="AF23" s="11">
        <f t="shared" si="7"/>
        <v>-2.7921368498779187E-2</v>
      </c>
    </row>
    <row r="24" spans="1:32" x14ac:dyDescent="0.2">
      <c r="A24" s="10" t="str">
        <f>name!D20</f>
        <v>54 Textiles, printing and other skilled trades</v>
      </c>
      <c r="B24" s="11">
        <v>31.868997400917639</v>
      </c>
      <c r="C24" s="11">
        <v>28.267126561554655</v>
      </c>
      <c r="D24" s="11">
        <v>28.231010987157536</v>
      </c>
      <c r="E24" s="11">
        <v>28.714650331012958</v>
      </c>
      <c r="F24" s="11">
        <v>28.133603704880809</v>
      </c>
      <c r="G24" s="11"/>
      <c r="H24" s="11">
        <f t="shared" si="2"/>
        <v>-9.7407282276726903E-2</v>
      </c>
      <c r="I24" s="11">
        <f>'RD T1'!E23</f>
        <v>12.193375731410278</v>
      </c>
      <c r="J24" s="11">
        <f t="shared" si="5"/>
        <v>12.095968449133551</v>
      </c>
      <c r="L24" s="10" t="str">
        <f>name!D20</f>
        <v>54 Textiles, printing and other skilled trades</v>
      </c>
      <c r="M24" s="11">
        <v>20.498692954523879</v>
      </c>
      <c r="N24" s="11">
        <v>18.021587721435409</v>
      </c>
      <c r="O24" s="11">
        <v>16.435053826377587</v>
      </c>
      <c r="P24" s="11">
        <v>16.645236022919477</v>
      </c>
      <c r="Q24" s="11">
        <v>15.859274859926204</v>
      </c>
      <c r="R24" s="11"/>
      <c r="S24" s="11">
        <f t="shared" si="3"/>
        <v>-0.5757789664513826</v>
      </c>
      <c r="T24" s="11">
        <f>'RD T1'!T23</f>
        <v>5.232065280858528</v>
      </c>
      <c r="U24" s="11">
        <f t="shared" si="6"/>
        <v>4.6562863144071454</v>
      </c>
      <c r="W24" s="10" t="str">
        <f>name!D20</f>
        <v>54 Textiles, printing and other skilled trades</v>
      </c>
      <c r="X24" s="11">
        <v>11.370304446393771</v>
      </c>
      <c r="Y24" s="11">
        <v>10.245538840119222</v>
      </c>
      <c r="Z24" s="11">
        <v>11.79595716077997</v>
      </c>
      <c r="AA24" s="11">
        <v>12.069414308093471</v>
      </c>
      <c r="AB24" s="11">
        <v>12.27432884495463</v>
      </c>
      <c r="AC24" s="11"/>
      <c r="AD24" s="11">
        <f t="shared" si="4"/>
        <v>0.47837168417465925</v>
      </c>
      <c r="AE24" s="11">
        <f>'RD T1'!T52</f>
        <v>6.9613104505517516</v>
      </c>
      <c r="AF24" s="11">
        <f t="shared" si="7"/>
        <v>7.4396821347264108</v>
      </c>
    </row>
    <row r="25" spans="1:32" x14ac:dyDescent="0.2">
      <c r="A25" s="10" t="str">
        <f>name!D21</f>
        <v>61 Caring personal service occupations</v>
      </c>
      <c r="B25" s="11">
        <v>128.76241342771939</v>
      </c>
      <c r="C25" s="11">
        <v>137.31337205600127</v>
      </c>
      <c r="D25" s="11">
        <v>132.53675873292067</v>
      </c>
      <c r="E25" s="11">
        <v>138.38176045513703</v>
      </c>
      <c r="F25" s="11">
        <v>151.04154212143902</v>
      </c>
      <c r="G25" s="11"/>
      <c r="H25" s="11">
        <f t="shared" si="2"/>
        <v>18.504783388518348</v>
      </c>
      <c r="I25" s="11">
        <f>'RD T1'!E24</f>
        <v>80.586451734766356</v>
      </c>
      <c r="J25" s="11">
        <f t="shared" si="5"/>
        <v>99.091235123284704</v>
      </c>
      <c r="L25" s="10" t="str">
        <f>name!D21</f>
        <v>61 Caring personal service occupations</v>
      </c>
      <c r="M25" s="11">
        <v>14.086212892187463</v>
      </c>
      <c r="N25" s="11">
        <v>15.060125291928415</v>
      </c>
      <c r="O25" s="11">
        <v>14.33324302184975</v>
      </c>
      <c r="P25" s="11">
        <v>17.049284343168029</v>
      </c>
      <c r="Q25" s="11">
        <v>19.417682973139151</v>
      </c>
      <c r="R25" s="11"/>
      <c r="S25" s="11">
        <f t="shared" si="3"/>
        <v>5.0844399512894007</v>
      </c>
      <c r="T25" s="11">
        <f>'RD T1'!T24</f>
        <v>7.7034405618157678</v>
      </c>
      <c r="U25" s="11">
        <f t="shared" si="6"/>
        <v>12.787880513105168</v>
      </c>
      <c r="W25" s="10" t="str">
        <f>name!D21</f>
        <v>61 Caring personal service occupations</v>
      </c>
      <c r="X25" s="11">
        <v>114.67620053553208</v>
      </c>
      <c r="Y25" s="11">
        <v>122.25324676407305</v>
      </c>
      <c r="Z25" s="11">
        <v>118.20351571107093</v>
      </c>
      <c r="AA25" s="11">
        <v>121.33247611196894</v>
      </c>
      <c r="AB25" s="11">
        <v>131.62385914829997</v>
      </c>
      <c r="AC25" s="11"/>
      <c r="AD25" s="11">
        <f t="shared" si="4"/>
        <v>13.420343437229036</v>
      </c>
      <c r="AE25" s="11">
        <f>'RD T1'!T53</f>
        <v>72.883011172950589</v>
      </c>
      <c r="AF25" s="11">
        <f t="shared" si="7"/>
        <v>86.303354610179625</v>
      </c>
    </row>
    <row r="26" spans="1:32" x14ac:dyDescent="0.2">
      <c r="A26" s="10" t="str">
        <f>name!D22</f>
        <v>62 Leisure, travel and related personal service occupations</v>
      </c>
      <c r="B26" s="11">
        <v>37.802675228286056</v>
      </c>
      <c r="C26" s="11">
        <v>36.158254348237016</v>
      </c>
      <c r="D26" s="11">
        <v>33.115912570969414</v>
      </c>
      <c r="E26" s="11">
        <v>30.775949062116982</v>
      </c>
      <c r="F26" s="11">
        <v>30.956117757390484</v>
      </c>
      <c r="G26" s="11"/>
      <c r="H26" s="11">
        <f t="shared" si="2"/>
        <v>-2.1597948135789302</v>
      </c>
      <c r="I26" s="11">
        <f>'RD T1'!E25</f>
        <v>15.864245117949677</v>
      </c>
      <c r="J26" s="11">
        <f t="shared" si="5"/>
        <v>13.704450304370747</v>
      </c>
      <c r="L26" s="10" t="str">
        <f>name!D22</f>
        <v>62 Leisure, travel and related personal service occupations</v>
      </c>
      <c r="M26" s="11">
        <v>10.149572595378947</v>
      </c>
      <c r="N26" s="11">
        <v>10.508295540185943</v>
      </c>
      <c r="O26" s="11">
        <v>10.040080731411759</v>
      </c>
      <c r="P26" s="11">
        <v>9.6734736956176484</v>
      </c>
      <c r="Q26" s="11">
        <v>10.022922597124444</v>
      </c>
      <c r="R26" s="11"/>
      <c r="S26" s="11">
        <f t="shared" si="3"/>
        <v>-1.7158134287315718E-2</v>
      </c>
      <c r="T26" s="11">
        <f>'RD T1'!T25</f>
        <v>4.2655810136815511</v>
      </c>
      <c r="U26" s="11">
        <f t="shared" si="6"/>
        <v>4.2484228793942354</v>
      </c>
      <c r="W26" s="10" t="str">
        <f>name!D22</f>
        <v>62 Leisure, travel and related personal service occupations</v>
      </c>
      <c r="X26" s="11">
        <v>27.653102632907139</v>
      </c>
      <c r="Y26" s="11">
        <v>25.649958808051046</v>
      </c>
      <c r="Z26" s="11">
        <v>23.075831839557662</v>
      </c>
      <c r="AA26" s="11">
        <v>21.102475366499363</v>
      </c>
      <c r="AB26" s="11">
        <v>20.933195160266035</v>
      </c>
      <c r="AC26" s="11"/>
      <c r="AD26" s="11">
        <f t="shared" si="4"/>
        <v>-2.1426366792916269</v>
      </c>
      <c r="AE26" s="11">
        <f>'RD T1'!T54</f>
        <v>11.598664104268122</v>
      </c>
      <c r="AF26" s="11">
        <f t="shared" si="7"/>
        <v>9.4560274249764955</v>
      </c>
    </row>
    <row r="27" spans="1:32" x14ac:dyDescent="0.2">
      <c r="A27" s="10" t="str">
        <f>name!D23</f>
        <v>63 Community and civil enforcement occupations</v>
      </c>
      <c r="B27" s="11">
        <v>1.596348018598355</v>
      </c>
      <c r="C27" s="11">
        <v>1.4227633772338653</v>
      </c>
      <c r="D27" s="11">
        <v>1.7223975416683197</v>
      </c>
      <c r="E27" s="11">
        <v>1.3109932600861021</v>
      </c>
      <c r="F27" s="11">
        <v>1.4523793885848122</v>
      </c>
      <c r="G27" s="11"/>
      <c r="H27" s="11">
        <f t="shared" si="2"/>
        <v>-0.27001815308350752</v>
      </c>
      <c r="I27" s="11">
        <f>'RD T1'!E26</f>
        <v>0.69516742995349678</v>
      </c>
      <c r="J27" s="11">
        <f t="shared" si="5"/>
        <v>0.42514927686998927</v>
      </c>
      <c r="L27" s="10" t="str">
        <f>name!D23</f>
        <v>63 Community and civil enforcement occupations</v>
      </c>
      <c r="M27" s="11">
        <v>1.2288264291196502</v>
      </c>
      <c r="N27" s="11">
        <v>0.95326669568651634</v>
      </c>
      <c r="O27" s="11">
        <v>1.3303599998958744</v>
      </c>
      <c r="P27" s="11">
        <v>0.78323054443027507</v>
      </c>
      <c r="Q27" s="11">
        <v>0.91464147351384217</v>
      </c>
      <c r="R27" s="11"/>
      <c r="S27" s="11">
        <f t="shared" si="3"/>
        <v>-0.41571852638203222</v>
      </c>
      <c r="T27" s="11">
        <f>'RD T1'!T26</f>
        <v>0.35544790076486155</v>
      </c>
      <c r="U27" s="11">
        <f t="shared" si="6"/>
        <v>-6.027062561717067E-2</v>
      </c>
      <c r="W27" s="10" t="str">
        <f>name!D23</f>
        <v>63 Community and civil enforcement occupations</v>
      </c>
      <c r="X27" s="11">
        <v>0.36752158947870428</v>
      </c>
      <c r="Y27" s="11">
        <v>0.46949668154734864</v>
      </c>
      <c r="Z27" s="11">
        <v>0.39203754177244482</v>
      </c>
      <c r="AA27" s="11">
        <v>0.52776271565582755</v>
      </c>
      <c r="AB27" s="11">
        <v>0.53773791507096769</v>
      </c>
      <c r="AC27" s="11"/>
      <c r="AD27" s="11">
        <f t="shared" si="4"/>
        <v>0.14570037329852287</v>
      </c>
      <c r="AE27" s="11">
        <f>'RD T1'!T55</f>
        <v>0.33971952918863502</v>
      </c>
      <c r="AF27" s="11">
        <f t="shared" si="7"/>
        <v>0.48541990248715788</v>
      </c>
    </row>
    <row r="28" spans="1:32" x14ac:dyDescent="0.2">
      <c r="A28" s="10" t="str">
        <f>name!D24</f>
        <v>71 Sales occupations</v>
      </c>
      <c r="B28" s="11">
        <v>106.03309779114254</v>
      </c>
      <c r="C28" s="11">
        <v>99.352008129088162</v>
      </c>
      <c r="D28" s="11">
        <v>97.22957547583465</v>
      </c>
      <c r="E28" s="11">
        <v>94.801768085402358</v>
      </c>
      <c r="F28" s="11">
        <v>91.630020682364886</v>
      </c>
      <c r="G28" s="11"/>
      <c r="H28" s="11">
        <f t="shared" si="2"/>
        <v>-5.599554793469764</v>
      </c>
      <c r="I28" s="11">
        <f>'RD T1'!E27</f>
        <v>42.705671544200108</v>
      </c>
      <c r="J28" s="11">
        <f t="shared" si="5"/>
        <v>37.106116750730344</v>
      </c>
      <c r="L28" s="10" t="str">
        <f>name!D24</f>
        <v>71 Sales occupations</v>
      </c>
      <c r="M28" s="11">
        <v>42.896930434053466</v>
      </c>
      <c r="N28" s="11">
        <v>43.078337420884083</v>
      </c>
      <c r="O28" s="11">
        <v>42.438096568139535</v>
      </c>
      <c r="P28" s="11">
        <v>41.851665592136023</v>
      </c>
      <c r="Q28" s="11">
        <v>40.983411946979118</v>
      </c>
      <c r="R28" s="11"/>
      <c r="S28" s="11">
        <f t="shared" si="3"/>
        <v>-1.4546846211604176</v>
      </c>
      <c r="T28" s="11">
        <f>'RD T1'!T27</f>
        <v>13.639246918854649</v>
      </c>
      <c r="U28" s="11">
        <f t="shared" si="6"/>
        <v>12.184562297694232</v>
      </c>
      <c r="W28" s="10" t="str">
        <f>name!D24</f>
        <v>71 Sales occupations</v>
      </c>
      <c r="X28" s="11">
        <v>63.136167357088951</v>
      </c>
      <c r="Y28" s="11">
        <v>56.273670708204058</v>
      </c>
      <c r="Z28" s="11">
        <v>54.791478907694994</v>
      </c>
      <c r="AA28" s="11">
        <v>52.950102493266286</v>
      </c>
      <c r="AB28" s="11">
        <v>50.646608735385826</v>
      </c>
      <c r="AC28" s="11"/>
      <c r="AD28" s="11">
        <f t="shared" si="4"/>
        <v>-4.1448701723091688</v>
      </c>
      <c r="AE28" s="11">
        <f>'RD T1'!T56</f>
        <v>29.066424625345455</v>
      </c>
      <c r="AF28" s="11">
        <f t="shared" si="7"/>
        <v>24.921554453036286</v>
      </c>
    </row>
    <row r="29" spans="1:32" x14ac:dyDescent="0.2">
      <c r="A29" s="10" t="str">
        <f>name!D25</f>
        <v>72 Customer service occupations</v>
      </c>
      <c r="B29" s="11">
        <v>31.050472536931309</v>
      </c>
      <c r="C29" s="11">
        <v>34.225444291397004</v>
      </c>
      <c r="D29" s="11">
        <v>34.962808732569414</v>
      </c>
      <c r="E29" s="11">
        <v>39.618620782893139</v>
      </c>
      <c r="F29" s="11">
        <v>44.569174042746504</v>
      </c>
      <c r="G29" s="11"/>
      <c r="H29" s="11">
        <f t="shared" si="2"/>
        <v>9.6063653101770896</v>
      </c>
      <c r="I29" s="11">
        <f>'RD T1'!E28</f>
        <v>18.306493779028241</v>
      </c>
      <c r="J29" s="11">
        <f t="shared" si="5"/>
        <v>27.91285908920533</v>
      </c>
      <c r="L29" s="10" t="str">
        <f>name!D25</f>
        <v>72 Customer service occupations</v>
      </c>
      <c r="M29" s="11">
        <v>13.539733145896911</v>
      </c>
      <c r="N29" s="11">
        <v>13.01612418098342</v>
      </c>
      <c r="O29" s="11">
        <v>14.866856323489836</v>
      </c>
      <c r="P29" s="11">
        <v>18.820149153172245</v>
      </c>
      <c r="Q29" s="11">
        <v>21.630823252425778</v>
      </c>
      <c r="R29" s="11"/>
      <c r="S29" s="11">
        <f t="shared" si="3"/>
        <v>6.7639669289359414</v>
      </c>
      <c r="T29" s="11">
        <f>'RD T1'!T28</f>
        <v>6.6557064393840388</v>
      </c>
      <c r="U29" s="11">
        <f t="shared" si="6"/>
        <v>13.41967336831998</v>
      </c>
      <c r="W29" s="10" t="str">
        <f>name!D25</f>
        <v>72 Customer service occupations</v>
      </c>
      <c r="X29" s="11">
        <v>17.510739391034395</v>
      </c>
      <c r="Y29" s="11">
        <v>21.209320110413596</v>
      </c>
      <c r="Z29" s="11">
        <v>20.095952409079597</v>
      </c>
      <c r="AA29" s="11">
        <v>20.798471629720868</v>
      </c>
      <c r="AB29" s="11">
        <v>22.938350790320747</v>
      </c>
      <c r="AC29" s="11"/>
      <c r="AD29" s="11">
        <f t="shared" si="4"/>
        <v>2.84239838124115</v>
      </c>
      <c r="AE29" s="11">
        <f>'RD T1'!T57</f>
        <v>11.650787339644205</v>
      </c>
      <c r="AF29" s="11">
        <f t="shared" si="7"/>
        <v>14.493185720885355</v>
      </c>
    </row>
    <row r="30" spans="1:32" x14ac:dyDescent="0.2">
      <c r="A30" s="10" t="str">
        <f>name!D26</f>
        <v>81 Process, plant and machine operatives</v>
      </c>
      <c r="B30" s="11">
        <v>64.558561655457538</v>
      </c>
      <c r="C30" s="11">
        <v>62.473375588207453</v>
      </c>
      <c r="D30" s="11">
        <v>52.858350075291099</v>
      </c>
      <c r="E30" s="11">
        <v>55.587756149292723</v>
      </c>
      <c r="F30" s="11">
        <v>52.259709317698366</v>
      </c>
      <c r="G30" s="11"/>
      <c r="H30" s="11">
        <f t="shared" si="2"/>
        <v>-0.59864075759273305</v>
      </c>
      <c r="I30" s="11">
        <f>'RD T1'!E29</f>
        <v>21.834156703512864</v>
      </c>
      <c r="J30" s="11">
        <f t="shared" si="5"/>
        <v>21.235515945920131</v>
      </c>
      <c r="L30" s="10" t="str">
        <f>name!D26</f>
        <v>81 Process, plant and machine operatives</v>
      </c>
      <c r="M30" s="11">
        <v>52.054779242643647</v>
      </c>
      <c r="N30" s="11">
        <v>48.963554509541531</v>
      </c>
      <c r="O30" s="11">
        <v>41.211812214844265</v>
      </c>
      <c r="P30" s="11">
        <v>41.792523391328189</v>
      </c>
      <c r="Q30" s="11">
        <v>38.115993156326816</v>
      </c>
      <c r="R30" s="11"/>
      <c r="S30" s="11">
        <f t="shared" si="3"/>
        <v>-3.0958190585174492</v>
      </c>
      <c r="T30" s="11">
        <f>'RD T1'!T29</f>
        <v>14.785329221989844</v>
      </c>
      <c r="U30" s="11">
        <f t="shared" si="6"/>
        <v>11.689510163472395</v>
      </c>
      <c r="W30" s="10" t="str">
        <f>name!D26</f>
        <v>81 Process, plant and machine operatives</v>
      </c>
      <c r="X30" s="11">
        <v>12.503782412813942</v>
      </c>
      <c r="Y30" s="11">
        <v>13.509821078665954</v>
      </c>
      <c r="Z30" s="11">
        <v>11.6465378604469</v>
      </c>
      <c r="AA30" s="11">
        <v>13.795232757964481</v>
      </c>
      <c r="AB30" s="11">
        <v>14.143716161371625</v>
      </c>
      <c r="AC30" s="11"/>
      <c r="AD30" s="11">
        <f t="shared" si="4"/>
        <v>2.497178300924725</v>
      </c>
      <c r="AE30" s="11">
        <f>'RD T1'!T58</f>
        <v>7.0488274815230199</v>
      </c>
      <c r="AF30" s="11">
        <f t="shared" si="7"/>
        <v>9.5460057824477449</v>
      </c>
    </row>
    <row r="31" spans="1:32" x14ac:dyDescent="0.2">
      <c r="A31" s="10" t="str">
        <f>name!D27</f>
        <v>82 Transport and mobile machine drivers and operatives</v>
      </c>
      <c r="B31" s="11">
        <v>74.67860734118446</v>
      </c>
      <c r="C31" s="11">
        <v>81.792800946397193</v>
      </c>
      <c r="D31" s="11">
        <v>72.539619141253965</v>
      </c>
      <c r="E31" s="11">
        <v>75.525495817718706</v>
      </c>
      <c r="F31" s="11">
        <v>75.872493842364875</v>
      </c>
      <c r="G31" s="11"/>
      <c r="H31" s="11">
        <f t="shared" si="2"/>
        <v>3.3328747011109101</v>
      </c>
      <c r="I31" s="11">
        <f>'RD T1'!E30</f>
        <v>40.050709519430491</v>
      </c>
      <c r="J31" s="11">
        <f t="shared" si="5"/>
        <v>43.383584220541401</v>
      </c>
      <c r="L31" s="10" t="str">
        <f>name!D27</f>
        <v>82 Transport and mobile machine drivers and operatives</v>
      </c>
      <c r="M31" s="11">
        <v>71.166586835439318</v>
      </c>
      <c r="N31" s="11">
        <v>77.921563074060714</v>
      </c>
      <c r="O31" s="11">
        <v>69.288326548395972</v>
      </c>
      <c r="P31" s="11">
        <v>71.132896231310994</v>
      </c>
      <c r="Q31" s="11">
        <v>70.889049724766451</v>
      </c>
      <c r="R31" s="11"/>
      <c r="S31" s="11">
        <f t="shared" si="3"/>
        <v>1.6007231763704795</v>
      </c>
      <c r="T31" s="11">
        <f>'RD T1'!T30</f>
        <v>37.1772125223195</v>
      </c>
      <c r="U31" s="11">
        <f t="shared" si="6"/>
        <v>38.77793569868998</v>
      </c>
      <c r="W31" s="10" t="str">
        <f>name!D27</f>
        <v>82 Transport and mobile machine drivers and operatives</v>
      </c>
      <c r="X31" s="11">
        <v>3.5120205057451472</v>
      </c>
      <c r="Y31" s="11">
        <v>3.8712378723364433</v>
      </c>
      <c r="Z31" s="11">
        <v>3.2512925928580945</v>
      </c>
      <c r="AA31" s="11">
        <v>4.3925995864078251</v>
      </c>
      <c r="AB31" s="11">
        <v>4.9834441175984816</v>
      </c>
      <c r="AC31" s="11"/>
      <c r="AD31" s="11">
        <f t="shared" si="4"/>
        <v>1.7321515247403871</v>
      </c>
      <c r="AE31" s="11">
        <f>'RD T1'!T59</f>
        <v>2.8734969971109812</v>
      </c>
      <c r="AF31" s="11">
        <f t="shared" si="7"/>
        <v>4.6056485218513679</v>
      </c>
    </row>
    <row r="32" spans="1:32" x14ac:dyDescent="0.2">
      <c r="A32" s="10" t="str">
        <f>name!D28</f>
        <v>91 Elementary trades and related occupations</v>
      </c>
      <c r="B32" s="11">
        <v>34.971900151447379</v>
      </c>
      <c r="C32" s="11">
        <v>31.375854209207475</v>
      </c>
      <c r="D32" s="11">
        <v>27.299717656715796</v>
      </c>
      <c r="E32" s="11">
        <v>48.763336243892702</v>
      </c>
      <c r="F32" s="11">
        <v>54.590274225179733</v>
      </c>
      <c r="G32" s="11"/>
      <c r="H32" s="11">
        <f t="shared" si="2"/>
        <v>27.290556568463938</v>
      </c>
      <c r="I32" s="11">
        <f>'RD T1'!E31</f>
        <v>22.911210527644521</v>
      </c>
      <c r="J32" s="11">
        <f t="shared" si="5"/>
        <v>50.201767096108455</v>
      </c>
      <c r="L32" s="10" t="str">
        <f>name!D28</f>
        <v>91 Elementary trades and related occupations</v>
      </c>
      <c r="M32" s="11">
        <v>26.524555553064157</v>
      </c>
      <c r="N32" s="11">
        <v>23.887710554791941</v>
      </c>
      <c r="O32" s="11">
        <v>21.351409682391303</v>
      </c>
      <c r="P32" s="11">
        <v>29.393910788999257</v>
      </c>
      <c r="Q32" s="11">
        <v>31.618135735754539</v>
      </c>
      <c r="R32" s="11"/>
      <c r="S32" s="11">
        <f t="shared" si="3"/>
        <v>10.266726053363236</v>
      </c>
      <c r="T32" s="11">
        <f>'RD T1'!T31</f>
        <v>10.068499150635452</v>
      </c>
      <c r="U32" s="11">
        <f t="shared" si="6"/>
        <v>20.335225203998689</v>
      </c>
      <c r="W32" s="10" t="str">
        <f>name!D28</f>
        <v>91 Elementary trades and related occupations</v>
      </c>
      <c r="X32" s="11">
        <v>8.4473445983831699</v>
      </c>
      <c r="Y32" s="11">
        <v>7.4881436544155022</v>
      </c>
      <c r="Z32" s="11">
        <v>5.948307974324468</v>
      </c>
      <c r="AA32" s="11">
        <v>19.369425454893427</v>
      </c>
      <c r="AB32" s="11">
        <v>22.972138489425205</v>
      </c>
      <c r="AC32" s="11"/>
      <c r="AD32" s="11">
        <f t="shared" si="4"/>
        <v>17.023830515100737</v>
      </c>
      <c r="AE32" s="11">
        <f>'RD T1'!T60</f>
        <v>12.842711377009067</v>
      </c>
      <c r="AF32" s="11">
        <f t="shared" si="7"/>
        <v>29.866541892109804</v>
      </c>
    </row>
    <row r="33" spans="1:32" x14ac:dyDescent="0.2">
      <c r="A33" s="10" t="str">
        <f>name!D29</f>
        <v>92 Elementary administration and service occupations</v>
      </c>
      <c r="B33" s="11">
        <v>158.32656659771357</v>
      </c>
      <c r="C33" s="11">
        <v>161.45180963675128</v>
      </c>
      <c r="D33" s="11">
        <v>144.85199449414404</v>
      </c>
      <c r="E33" s="11">
        <v>129.81410947092428</v>
      </c>
      <c r="F33" s="11">
        <v>118.81332745739262</v>
      </c>
      <c r="G33" s="11"/>
      <c r="H33" s="11">
        <f t="shared" ref="H33" si="8">F33-D33</f>
        <v>-26.03866703675142</v>
      </c>
      <c r="I33" s="11">
        <f>'RD T1'!E32</f>
        <v>62.381749121641874</v>
      </c>
      <c r="J33" s="11">
        <f>SUM(H33:I33)</f>
        <v>36.343082084890455</v>
      </c>
      <c r="L33" s="10" t="str">
        <f>name!D29</f>
        <v>92 Elementary administration and service occupations</v>
      </c>
      <c r="M33" s="11">
        <v>79.962168807513947</v>
      </c>
      <c r="N33" s="11">
        <v>76.759269821969369</v>
      </c>
      <c r="O33" s="11">
        <v>71.46653136154643</v>
      </c>
      <c r="P33" s="11">
        <v>70.473091420541294</v>
      </c>
      <c r="Q33" s="11">
        <v>66.293373786914174</v>
      </c>
      <c r="R33" s="11"/>
      <c r="S33" s="11">
        <f t="shared" ref="S33" si="9">Q33-O33</f>
        <v>-5.1731575746322562</v>
      </c>
      <c r="T33" s="11">
        <f>'RD T1'!T32</f>
        <v>28.119437657957363</v>
      </c>
      <c r="U33" s="11">
        <f t="shared" ref="U33" si="10">SUM(S33:T33)</f>
        <v>22.946280083325107</v>
      </c>
      <c r="W33" s="10" t="str">
        <f>name!D29</f>
        <v>92 Elementary administration and service occupations</v>
      </c>
      <c r="X33" s="11">
        <v>78.364397790199348</v>
      </c>
      <c r="Y33" s="11">
        <v>84.692539814781853</v>
      </c>
      <c r="Z33" s="11">
        <v>73.385463132597579</v>
      </c>
      <c r="AA33" s="11">
        <v>59.341018050383006</v>
      </c>
      <c r="AB33" s="11">
        <v>52.519953670478408</v>
      </c>
      <c r="AC33" s="11"/>
      <c r="AD33" s="11">
        <f t="shared" ref="AD33" si="11">AB33-Z33</f>
        <v>-20.865509462119171</v>
      </c>
      <c r="AE33" s="11">
        <f>'RD T1'!T61</f>
        <v>34.262311463684497</v>
      </c>
      <c r="AF33" s="11">
        <f t="shared" ref="AF33" si="12">SUM(AD33:AE33)</f>
        <v>13.396802001565327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1681.7960000000012</v>
      </c>
      <c r="C35" s="34">
        <f>SUM(C8:C33)</f>
        <v>1779.3150000000003</v>
      </c>
      <c r="D35" s="34">
        <f>SUM(D8:D33)</f>
        <v>1738.9649999999999</v>
      </c>
      <c r="E35" s="34">
        <f>SUM(E8:E33)</f>
        <v>1788.1640000000014</v>
      </c>
      <c r="F35" s="34">
        <f>SUM(F8:F33)</f>
        <v>1855.4149999999991</v>
      </c>
      <c r="G35" s="11"/>
      <c r="H35" s="34">
        <f>F35-D35</f>
        <v>116.44999999999914</v>
      </c>
      <c r="I35" s="34">
        <f>SUM(I8:I33)</f>
        <v>867.59186777926254</v>
      </c>
      <c r="J35" s="34">
        <f>SUM(J8:J33)</f>
        <v>984.04186777926179</v>
      </c>
      <c r="L35" s="231" t="str">
        <f>name!D3</f>
        <v>All occupations</v>
      </c>
      <c r="M35" s="34">
        <f>SUM(M8:M33)</f>
        <v>909.2296856062967</v>
      </c>
      <c r="N35" s="34">
        <f>SUM(N8:N33)</f>
        <v>952.8879734102585</v>
      </c>
      <c r="O35" s="34">
        <f>SUM(O8:O33)</f>
        <v>924.91652855565701</v>
      </c>
      <c r="P35" s="34">
        <f>SUM(P8:P33)</f>
        <v>948.02499123351856</v>
      </c>
      <c r="Q35" s="34">
        <f>SUM(Q8:Q33)</f>
        <v>972.99978981282993</v>
      </c>
      <c r="R35" s="11"/>
      <c r="S35" s="34">
        <f>Q35-O35</f>
        <v>48.083261257172921</v>
      </c>
      <c r="T35" s="34">
        <f>SUM(T8:T33)</f>
        <v>382.4930997968749</v>
      </c>
      <c r="U35" s="34">
        <f>SUM(U8:U33)</f>
        <v>430.57636105404782</v>
      </c>
      <c r="W35" s="231" t="str">
        <f>name!D3</f>
        <v>All occupations</v>
      </c>
      <c r="X35" s="34">
        <f>SUM(X8:X33)</f>
        <v>772.56631439370403</v>
      </c>
      <c r="Y35" s="34">
        <f>SUM(Y8:Y33)</f>
        <v>826.42702658974076</v>
      </c>
      <c r="Z35" s="34">
        <f>SUM(Z8:Z33)</f>
        <v>814.04847144434291</v>
      </c>
      <c r="AA35" s="34">
        <f>SUM(AA8:AA33)</f>
        <v>840.13900876648165</v>
      </c>
      <c r="AB35" s="34">
        <f>SUM(AB8:AB33)</f>
        <v>882.41521018716924</v>
      </c>
      <c r="AC35" s="11"/>
      <c r="AD35" s="34">
        <f t="shared" ref="AD35" si="13">AB35-Z35</f>
        <v>68.366738742826328</v>
      </c>
      <c r="AE35" s="34">
        <f>SUM(AE8:AE33)</f>
        <v>485.09876798238776</v>
      </c>
      <c r="AF35" s="34">
        <f>SUM(AF8:AF33)</f>
        <v>553.46550672521414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West Midlands and Warwickshire (Continued)</v>
      </c>
      <c r="L38" s="19" t="str">
        <f>CONCATENATE(L$1," (Continued)")</f>
        <v>Occupation Table 2.1  Males: Employment Change by Occupation (SOC 2020) and Replacement Demand, 2015-2035, West Midlands and Warwickshire (Continued)</v>
      </c>
      <c r="W38" s="19" t="str">
        <f>CONCATENATE(W$1," (Continued)")</f>
        <v>Occupation Table 2.2  Females: Employment Change by Occupation (SOC 2020) and Replacement Demand, 2015-2035, West Midlands and Warwickshire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5.8918678545228715</v>
      </c>
      <c r="C45" s="173">
        <f t="shared" si="20"/>
        <v>6.6300329130400764</v>
      </c>
      <c r="D45" s="173">
        <f t="shared" si="20"/>
        <v>6.9583668819145892</v>
      </c>
      <c r="E45" s="173">
        <f t="shared" si="20"/>
        <v>6.1354454872701059</v>
      </c>
      <c r="F45" s="173">
        <f t="shared" si="20"/>
        <v>6.4679132750947472</v>
      </c>
      <c r="H45" s="68">
        <f t="shared" ref="H45:H70" si="21">IF(D8&gt;0,(H8/D8)*100,0)</f>
        <v>-0.82388610441870624</v>
      </c>
      <c r="I45" s="69">
        <f t="shared" ref="I45:I70" si="22">IF(D8&gt;0,I8/D8*100,0)</f>
        <v>48.200532111466302</v>
      </c>
      <c r="J45" s="69">
        <f t="shared" ref="J45:J70" si="23">IF(D8&gt;0,(J8/D8)*100,0)</f>
        <v>47.376646007047597</v>
      </c>
      <c r="L45" t="str">
        <f t="shared" ref="L45:L70" si="24">L8</f>
        <v>11 Corporate managers and directors</v>
      </c>
      <c r="M45" s="173">
        <f t="shared" ref="M45:Q45" si="25">M8/M$35*100</f>
        <v>7.7582377600863683</v>
      </c>
      <c r="N45" s="173">
        <f t="shared" si="25"/>
        <v>8.4847141633885599</v>
      </c>
      <c r="O45" s="173">
        <f t="shared" si="25"/>
        <v>8.8715042492224203</v>
      </c>
      <c r="P45" s="173">
        <f t="shared" si="25"/>
        <v>7.5380363946223854</v>
      </c>
      <c r="Q45" s="173">
        <f t="shared" si="25"/>
        <v>7.6902889750588646</v>
      </c>
      <c r="S45" s="68">
        <f t="shared" ref="S45:S70" si="26">IF(O8&gt;0,(S8/O8)*100,0)</f>
        <v>-8.808239409211625</v>
      </c>
      <c r="T45" s="69">
        <f t="shared" ref="T45:T70" si="27">IF(O8&gt;0,T8/O8*100,0)</f>
        <v>41.855181099628098</v>
      </c>
      <c r="U45" s="69">
        <f t="shared" ref="U45:U70" si="28">IF(O8&gt;0,(U8/O8)*100,0)</f>
        <v>33.046941690416467</v>
      </c>
      <c r="W45" t="str">
        <f t="shared" ref="W45:W70" si="29">W8</f>
        <v>11 Corporate managers and directors</v>
      </c>
      <c r="X45" s="173">
        <f t="shared" ref="X45:AB45" si="30">X8/X$35*100</f>
        <v>3.6953458332484965</v>
      </c>
      <c r="Y45" s="173">
        <f t="shared" si="30"/>
        <v>4.4915459068014503</v>
      </c>
      <c r="Z45" s="173">
        <f t="shared" si="30"/>
        <v>4.7846727660335961</v>
      </c>
      <c r="AA45" s="173">
        <f t="shared" si="30"/>
        <v>4.5527416504382012</v>
      </c>
      <c r="AB45" s="173">
        <f t="shared" si="30"/>
        <v>5.1200542565663731</v>
      </c>
      <c r="AD45" s="68">
        <f t="shared" ref="AD45:AD70" si="31">IF(Z8&gt;0,(AD8/Z8)*100,0)</f>
        <v>15.996542019037701</v>
      </c>
      <c r="AE45" s="69">
        <f t="shared" ref="AE45:AE70" si="32">IF(Z8&gt;0,AE8/Z8*100,0)</f>
        <v>61.568117003864877</v>
      </c>
      <c r="AF45" s="69">
        <f t="shared" ref="AF45:AF70" si="33">IF(Z8&gt;0,(AF8/Z8)*100,0)</f>
        <v>77.564659022902575</v>
      </c>
    </row>
    <row r="46" spans="1:32" x14ac:dyDescent="0.2">
      <c r="A46" t="str">
        <f t="shared" si="19"/>
        <v>12 Other managers and proprietors</v>
      </c>
      <c r="B46" s="173">
        <f t="shared" si="20"/>
        <v>2.5640131374056998</v>
      </c>
      <c r="C46" s="173">
        <f t="shared" si="20"/>
        <v>2.5800066467344522</v>
      </c>
      <c r="D46" s="173">
        <f t="shared" si="20"/>
        <v>2.760567124924838</v>
      </c>
      <c r="E46" s="173">
        <f t="shared" si="20"/>
        <v>2.7778553638372658</v>
      </c>
      <c r="F46" s="173">
        <f t="shared" si="20"/>
        <v>3.0402683671671729</v>
      </c>
      <c r="H46" s="68">
        <f t="shared" si="21"/>
        <v>17.507025063499555</v>
      </c>
      <c r="I46" s="69">
        <f t="shared" si="22"/>
        <v>61.544766306030382</v>
      </c>
      <c r="J46" s="69">
        <f t="shared" si="23"/>
        <v>79.051791369529937</v>
      </c>
      <c r="L46" t="str">
        <f t="shared" si="24"/>
        <v>12 Other managers and proprietors</v>
      </c>
      <c r="M46" s="173">
        <f t="shared" ref="M46:Q46" si="34">M9/M$35*100</f>
        <v>2.8345064629027346</v>
      </c>
      <c r="N46" s="173">
        <f t="shared" si="34"/>
        <v>2.9418781513614434</v>
      </c>
      <c r="O46" s="173">
        <f t="shared" si="34"/>
        <v>2.8859419078499946</v>
      </c>
      <c r="P46" s="173">
        <f t="shared" si="34"/>
        <v>3.1848299721592284</v>
      </c>
      <c r="Q46" s="173">
        <f t="shared" si="34"/>
        <v>3.5066996642236283</v>
      </c>
      <c r="S46" s="68">
        <f t="shared" si="26"/>
        <v>27.826586892659975</v>
      </c>
      <c r="T46" s="69">
        <f t="shared" si="27"/>
        <v>60.037406320234979</v>
      </c>
      <c r="U46" s="69">
        <f t="shared" si="28"/>
        <v>87.863993212894954</v>
      </c>
      <c r="W46" t="str">
        <f t="shared" si="29"/>
        <v>12 Other managers and proprietors</v>
      </c>
      <c r="X46" s="173">
        <f t="shared" ref="X46:AB46" si="35">X9/X$35*100</f>
        <v>2.2456708065039455</v>
      </c>
      <c r="Y46" s="173">
        <f t="shared" si="35"/>
        <v>2.1627610901584013</v>
      </c>
      <c r="Z46" s="173">
        <f t="shared" si="35"/>
        <v>2.6181171197232946</v>
      </c>
      <c r="AA46" s="173">
        <f t="shared" si="35"/>
        <v>2.3186193380596234</v>
      </c>
      <c r="AB46" s="173">
        <f t="shared" si="35"/>
        <v>2.5259554351611686</v>
      </c>
      <c r="AD46" s="68">
        <f t="shared" si="31"/>
        <v>4.5825757691738263</v>
      </c>
      <c r="AE46" s="69">
        <f t="shared" si="32"/>
        <v>63.432617556619128</v>
      </c>
      <c r="AF46" s="69">
        <f t="shared" si="33"/>
        <v>68.01519332579295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5.0272243850454386</v>
      </c>
      <c r="C47" s="173">
        <f t="shared" si="20"/>
        <v>5.471488888446336</v>
      </c>
      <c r="D47" s="173">
        <f t="shared" si="20"/>
        <v>5.8999112350601823</v>
      </c>
      <c r="E47" s="173">
        <f t="shared" si="20"/>
        <v>6.9445698810033081</v>
      </c>
      <c r="F47" s="173">
        <f t="shared" si="20"/>
        <v>7.5954790259244289</v>
      </c>
      <c r="H47" s="68">
        <f t="shared" si="21"/>
        <v>37.359883359390203</v>
      </c>
      <c r="I47" s="69">
        <f t="shared" si="22"/>
        <v>45.361361286923135</v>
      </c>
      <c r="J47" s="69">
        <f t="shared" si="23"/>
        <v>82.721244646313338</v>
      </c>
      <c r="L47" t="str">
        <f t="shared" si="24"/>
        <v>21 Science, research, engineering and technology professionals</v>
      </c>
      <c r="M47" s="173">
        <f t="shared" ref="M47:Q47" si="36">M10/M$35*100</f>
        <v>7.805824613129114</v>
      </c>
      <c r="N47" s="173">
        <f t="shared" si="36"/>
        <v>8.6313805229510407</v>
      </c>
      <c r="O47" s="173">
        <f t="shared" si="36"/>
        <v>9.070678854626598</v>
      </c>
      <c r="P47" s="173">
        <f t="shared" si="36"/>
        <v>10.429036232151706</v>
      </c>
      <c r="Q47" s="173">
        <f t="shared" si="36"/>
        <v>11.238821292915233</v>
      </c>
      <c r="S47" s="68">
        <f t="shared" si="26"/>
        <v>30.344040800199927</v>
      </c>
      <c r="T47" s="69">
        <f t="shared" si="27"/>
        <v>39.254338776423467</v>
      </c>
      <c r="U47" s="69">
        <f t="shared" si="28"/>
        <v>69.598379576623387</v>
      </c>
      <c r="W47" t="str">
        <f t="shared" si="29"/>
        <v>21 Science, research, engineering and technology professionals</v>
      </c>
      <c r="X47" s="173">
        <f t="shared" ref="X47:AB47" si="37">X10/X$35*100</f>
        <v>1.7571027595785378</v>
      </c>
      <c r="Y47" s="173">
        <f t="shared" si="37"/>
        <v>1.828066494306799</v>
      </c>
      <c r="Z47" s="173">
        <f t="shared" si="37"/>
        <v>2.2973058836335509</v>
      </c>
      <c r="AA47" s="173">
        <f t="shared" si="37"/>
        <v>3.012647725822053</v>
      </c>
      <c r="AB47" s="173">
        <f t="shared" si="37"/>
        <v>3.5781284418991004</v>
      </c>
      <c r="AD47" s="68">
        <f t="shared" si="31"/>
        <v>68.833965664965618</v>
      </c>
      <c r="AE47" s="69">
        <f t="shared" si="32"/>
        <v>72.758345685565644</v>
      </c>
      <c r="AF47" s="69">
        <f t="shared" si="33"/>
        <v>141.59231135053125</v>
      </c>
    </row>
    <row r="48" spans="1:32" x14ac:dyDescent="0.2">
      <c r="A48" t="str">
        <f t="shared" si="19"/>
        <v>22 Health professionals</v>
      </c>
      <c r="B48" s="173">
        <f t="shared" si="20"/>
        <v>4.1109658167556633</v>
      </c>
      <c r="C48" s="173">
        <f t="shared" si="20"/>
        <v>4.9184386151608877</v>
      </c>
      <c r="D48" s="173">
        <f t="shared" si="20"/>
        <v>4.9490698377422504</v>
      </c>
      <c r="E48" s="173">
        <f t="shared" si="20"/>
        <v>4.7352895596821387</v>
      </c>
      <c r="F48" s="173">
        <f t="shared" si="20"/>
        <v>4.9050123925669595</v>
      </c>
      <c r="H48" s="68">
        <f t="shared" si="21"/>
        <v>5.7466818593934947</v>
      </c>
      <c r="I48" s="69">
        <f t="shared" si="22"/>
        <v>53.184478117675226</v>
      </c>
      <c r="J48" s="69">
        <f t="shared" si="23"/>
        <v>58.931159977068724</v>
      </c>
      <c r="L48" t="str">
        <f t="shared" si="24"/>
        <v>22 Health professionals</v>
      </c>
      <c r="M48" s="173">
        <f t="shared" ref="M48:Q48" si="38">M11/M$35*100</f>
        <v>1.7866115747794218</v>
      </c>
      <c r="N48" s="173">
        <f t="shared" si="38"/>
        <v>2.1867700725309138</v>
      </c>
      <c r="O48" s="173">
        <f t="shared" si="38"/>
        <v>2.4024671137539255</v>
      </c>
      <c r="P48" s="173">
        <f t="shared" si="38"/>
        <v>2.3016231888893688</v>
      </c>
      <c r="Q48" s="173">
        <f t="shared" si="38"/>
        <v>2.3878607138610874</v>
      </c>
      <c r="S48" s="68">
        <f t="shared" si="26"/>
        <v>4.5590779597614057</v>
      </c>
      <c r="T48" s="69">
        <f t="shared" si="27"/>
        <v>38.311524538002331</v>
      </c>
      <c r="U48" s="69">
        <f t="shared" si="28"/>
        <v>42.870602497763734</v>
      </c>
      <c r="W48" t="str">
        <f t="shared" si="29"/>
        <v>22 Health professionals</v>
      </c>
      <c r="X48" s="173">
        <f t="shared" ref="X48:AB48" si="39">X11/X$35*100</f>
        <v>6.846487463629777</v>
      </c>
      <c r="Y48" s="173">
        <f t="shared" si="39"/>
        <v>8.0681106586278482</v>
      </c>
      <c r="Z48" s="173">
        <f t="shared" si="39"/>
        <v>7.8425031328168693</v>
      </c>
      <c r="AA48" s="173">
        <f t="shared" si="39"/>
        <v>7.481473840809123</v>
      </c>
      <c r="AB48" s="173">
        <f t="shared" si="39"/>
        <v>7.6805629792214267</v>
      </c>
      <c r="AD48" s="68">
        <f t="shared" si="31"/>
        <v>6.1600401389876538</v>
      </c>
      <c r="AE48" s="69">
        <f t="shared" si="32"/>
        <v>58.361169189574305</v>
      </c>
      <c r="AF48" s="69">
        <f t="shared" si="33"/>
        <v>64.521209328561952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4.1595321356927473</v>
      </c>
      <c r="C49" s="173">
        <f t="shared" si="20"/>
        <v>4.1248325987453365</v>
      </c>
      <c r="D49" s="173">
        <f t="shared" si="20"/>
        <v>4.4787190452400001</v>
      </c>
      <c r="E49" s="173">
        <f t="shared" si="20"/>
        <v>4.3543291055881488</v>
      </c>
      <c r="F49" s="173">
        <f t="shared" si="20"/>
        <v>4.645396952145763</v>
      </c>
      <c r="H49" s="68">
        <f t="shared" si="21"/>
        <v>10.667279342440503</v>
      </c>
      <c r="I49" s="69">
        <f t="shared" si="22"/>
        <v>52.305601094742457</v>
      </c>
      <c r="J49" s="69">
        <f t="shared" si="23"/>
        <v>62.972880437182965</v>
      </c>
      <c r="L49" t="str">
        <f t="shared" si="24"/>
        <v>23 Teaching and other educational professionals</v>
      </c>
      <c r="M49" s="173">
        <f t="shared" ref="M49:Q49" si="40">M12/M$35*100</f>
        <v>2.5899436086839369</v>
      </c>
      <c r="N49" s="173">
        <f t="shared" si="40"/>
        <v>2.4628978830722903</v>
      </c>
      <c r="O49" s="173">
        <f t="shared" si="40"/>
        <v>2.7393363683324607</v>
      </c>
      <c r="P49" s="173">
        <f t="shared" si="40"/>
        <v>2.7327905775896268</v>
      </c>
      <c r="Q49" s="173">
        <f t="shared" si="40"/>
        <v>2.8755351669567637</v>
      </c>
      <c r="S49" s="68">
        <f t="shared" si="26"/>
        <v>10.429098263548161</v>
      </c>
      <c r="T49" s="69">
        <f t="shared" si="27"/>
        <v>44.781844812132242</v>
      </c>
      <c r="U49" s="69">
        <f t="shared" si="28"/>
        <v>55.210943075680404</v>
      </c>
      <c r="W49" t="str">
        <f t="shared" si="29"/>
        <v>23 Teaching and other educational professionals</v>
      </c>
      <c r="X49" s="173">
        <f t="shared" ref="X49:AB49" si="41">X12/X$35*100</f>
        <v>6.0067735392523245</v>
      </c>
      <c r="Y49" s="173">
        <f t="shared" si="41"/>
        <v>6.0410787429363566</v>
      </c>
      <c r="Z49" s="173">
        <f t="shared" si="41"/>
        <v>6.4549942226882813</v>
      </c>
      <c r="AA49" s="173">
        <f t="shared" si="41"/>
        <v>6.1840965997170896</v>
      </c>
      <c r="AB49" s="173">
        <f t="shared" si="41"/>
        <v>6.5969443927450468</v>
      </c>
      <c r="AD49" s="68">
        <f t="shared" si="31"/>
        <v>10.782123535076673</v>
      </c>
      <c r="AE49" s="69">
        <f t="shared" si="32"/>
        <v>55.933343986359873</v>
      </c>
      <c r="AF49" s="69">
        <f t="shared" si="33"/>
        <v>66.715467521436551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4.9531427983496847</v>
      </c>
      <c r="C50" s="173">
        <f t="shared" si="20"/>
        <v>5.5720288671106868</v>
      </c>
      <c r="D50" s="173">
        <f t="shared" si="20"/>
        <v>6.2589701352735281</v>
      </c>
      <c r="E50" s="173">
        <f t="shared" si="20"/>
        <v>6.3475741606590832</v>
      </c>
      <c r="F50" s="173">
        <f t="shared" si="20"/>
        <v>6.8179720689456422</v>
      </c>
      <c r="H50" s="68">
        <f t="shared" si="21"/>
        <v>16.225804403367015</v>
      </c>
      <c r="I50" s="69">
        <f t="shared" si="22"/>
        <v>50.924354873607911</v>
      </c>
      <c r="J50" s="69">
        <f t="shared" si="23"/>
        <v>67.150159276974932</v>
      </c>
      <c r="L50" t="str">
        <f t="shared" si="24"/>
        <v>24 Business, media and public service professionals</v>
      </c>
      <c r="M50" s="173">
        <f t="shared" ref="M50:Q50" si="42">M13/M$35*100</f>
        <v>5.5847730747141089</v>
      </c>
      <c r="N50" s="173">
        <f t="shared" si="42"/>
        <v>6.0634068338658027</v>
      </c>
      <c r="O50" s="173">
        <f t="shared" si="42"/>
        <v>6.9366045807984014</v>
      </c>
      <c r="P50" s="173">
        <f t="shared" si="42"/>
        <v>7.1234109286971741</v>
      </c>
      <c r="Q50" s="173">
        <f t="shared" si="42"/>
        <v>7.4596559638428737</v>
      </c>
      <c r="S50" s="68">
        <f t="shared" si="26"/>
        <v>13.131114626922754</v>
      </c>
      <c r="T50" s="69">
        <f t="shared" si="27"/>
        <v>45.179641602418108</v>
      </c>
      <c r="U50" s="69">
        <f t="shared" si="28"/>
        <v>58.310756229340853</v>
      </c>
      <c r="W50" t="str">
        <f t="shared" si="29"/>
        <v>24 Business, media and public service professionals</v>
      </c>
      <c r="X50" s="173">
        <f t="shared" ref="X50:AB50" si="43">X13/X$35*100</f>
        <v>4.2097800773786744</v>
      </c>
      <c r="Y50" s="173">
        <f t="shared" si="43"/>
        <v>5.0054595998253593</v>
      </c>
      <c r="Z50" s="173">
        <f t="shared" si="43"/>
        <v>5.4890463273305299</v>
      </c>
      <c r="AA50" s="173">
        <f t="shared" si="43"/>
        <v>5.4721087465511973</v>
      </c>
      <c r="AB50" s="173">
        <f t="shared" si="43"/>
        <v>6.1104159347660856</v>
      </c>
      <c r="AD50" s="68">
        <f t="shared" si="31"/>
        <v>20.669245604972438</v>
      </c>
      <c r="AE50" s="69">
        <f t="shared" si="32"/>
        <v>59.172773127001285</v>
      </c>
      <c r="AF50" s="69">
        <f t="shared" si="33"/>
        <v>79.842018731973724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1.6055635366838548</v>
      </c>
      <c r="C51" s="173">
        <f t="shared" si="20"/>
        <v>1.7346783945090563</v>
      </c>
      <c r="D51" s="173">
        <f t="shared" si="20"/>
        <v>1.916876290276482</v>
      </c>
      <c r="E51" s="173">
        <f t="shared" si="20"/>
        <v>1.7354192953690661</v>
      </c>
      <c r="F51" s="173">
        <f t="shared" si="20"/>
        <v>1.7864001131842815</v>
      </c>
      <c r="H51" s="68">
        <f t="shared" si="21"/>
        <v>-0.56600830726178142</v>
      </c>
      <c r="I51" s="69">
        <f t="shared" si="22"/>
        <v>38.130816573337043</v>
      </c>
      <c r="J51" s="69">
        <f t="shared" si="23"/>
        <v>37.564808266075254</v>
      </c>
      <c r="L51" t="str">
        <f t="shared" si="24"/>
        <v>31 Science, engineering and technology associate professionals</v>
      </c>
      <c r="M51" s="173">
        <f t="shared" ref="M51:Q51" si="44">M14/M$35*100</f>
        <v>2.3111252881058122</v>
      </c>
      <c r="N51" s="173">
        <f t="shared" si="44"/>
        <v>2.5931452521109328</v>
      </c>
      <c r="O51" s="173">
        <f t="shared" si="44"/>
        <v>2.7889147273830446</v>
      </c>
      <c r="P51" s="173">
        <f t="shared" si="44"/>
        <v>2.4282394528010025</v>
      </c>
      <c r="Q51" s="173">
        <f t="shared" si="44"/>
        <v>2.4285717332504992</v>
      </c>
      <c r="S51" s="68">
        <f t="shared" si="26"/>
        <v>-8.3935810578334351</v>
      </c>
      <c r="T51" s="69">
        <f t="shared" si="27"/>
        <v>32.786343314420549</v>
      </c>
      <c r="U51" s="69">
        <f t="shared" si="28"/>
        <v>24.392762256587112</v>
      </c>
      <c r="W51" t="str">
        <f t="shared" si="29"/>
        <v>31 Science, engineering and technology associate professionals</v>
      </c>
      <c r="X51" s="173">
        <f t="shared" ref="X51:AB51" si="45">X14/X$35*100</f>
        <v>0.77519120816125719</v>
      </c>
      <c r="Y51" s="173">
        <f t="shared" si="45"/>
        <v>0.74484781315003823</v>
      </c>
      <c r="Z51" s="173">
        <f t="shared" si="45"/>
        <v>0.92607194347310273</v>
      </c>
      <c r="AA51" s="173">
        <f t="shared" si="45"/>
        <v>0.95363102363988506</v>
      </c>
      <c r="AB51" s="173">
        <f t="shared" si="45"/>
        <v>1.0783061862724175</v>
      </c>
      <c r="AD51" s="68">
        <f t="shared" si="31"/>
        <v>26.21765006110811</v>
      </c>
      <c r="AE51" s="69">
        <f t="shared" si="32"/>
        <v>56.418036697257499</v>
      </c>
      <c r="AF51" s="69">
        <f t="shared" si="33"/>
        <v>82.635686758365608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1.7500453217359693</v>
      </c>
      <c r="C52" s="173">
        <f t="shared" si="20"/>
        <v>2.0101071994268747</v>
      </c>
      <c r="D52" s="173">
        <f t="shared" si="20"/>
        <v>2.0634711096962071</v>
      </c>
      <c r="E52" s="173">
        <f t="shared" si="20"/>
        <v>3.213774377691768</v>
      </c>
      <c r="F52" s="173">
        <f t="shared" si="20"/>
        <v>3.6860377006275375</v>
      </c>
      <c r="H52" s="68">
        <f t="shared" si="21"/>
        <v>90.595043434548941</v>
      </c>
      <c r="I52" s="69">
        <f t="shared" si="22"/>
        <v>94.805791777841364</v>
      </c>
      <c r="J52" s="69">
        <f t="shared" si="23"/>
        <v>185.40083521239029</v>
      </c>
      <c r="L52" t="str">
        <f t="shared" si="24"/>
        <v>32 Health and social care associate professionals</v>
      </c>
      <c r="M52" s="173">
        <f t="shared" ref="M52:Q52" si="46">M15/M$35*100</f>
        <v>0.7427556852956877</v>
      </c>
      <c r="N52" s="173">
        <f t="shared" si="46"/>
        <v>0.79880922247249175</v>
      </c>
      <c r="O52" s="173">
        <f t="shared" si="46"/>
        <v>0.86877049854731914</v>
      </c>
      <c r="P52" s="173">
        <f t="shared" si="46"/>
        <v>1.1302463791451394</v>
      </c>
      <c r="Q52" s="173">
        <f t="shared" si="46"/>
        <v>1.2258661145809804</v>
      </c>
      <c r="S52" s="68">
        <f t="shared" si="26"/>
        <v>48.439055231408375</v>
      </c>
      <c r="T52" s="69">
        <f t="shared" si="27"/>
        <v>65.098951711181115</v>
      </c>
      <c r="U52" s="69">
        <f t="shared" si="28"/>
        <v>113.53800694258949</v>
      </c>
      <c r="W52" t="str">
        <f t="shared" si="29"/>
        <v>32 Health and social care associate professionals</v>
      </c>
      <c r="X52" s="173">
        <f t="shared" ref="X52:AB52" si="47">X15/X$35*100</f>
        <v>2.9355197883179458</v>
      </c>
      <c r="Y52" s="173">
        <f t="shared" si="47"/>
        <v>3.4067595804833837</v>
      </c>
      <c r="Z52" s="173">
        <f t="shared" si="47"/>
        <v>3.4208821001825394</v>
      </c>
      <c r="AA52" s="173">
        <f t="shared" si="47"/>
        <v>5.5648574626886962</v>
      </c>
      <c r="AB52" s="173">
        <f t="shared" si="47"/>
        <v>6.3987588873113479</v>
      </c>
      <c r="AD52" s="68">
        <f t="shared" si="31"/>
        <v>102.75910215301714</v>
      </c>
      <c r="AE52" s="69">
        <f t="shared" si="32"/>
        <v>103.37766406250275</v>
      </c>
      <c r="AF52" s="69">
        <f t="shared" si="33"/>
        <v>206.13676621551988</v>
      </c>
    </row>
    <row r="53" spans="1:32" x14ac:dyDescent="0.2">
      <c r="A53" t="str">
        <f t="shared" si="19"/>
        <v>33 Protective service occupations</v>
      </c>
      <c r="B53" s="173">
        <f t="shared" si="20"/>
        <v>0.98681241420065324</v>
      </c>
      <c r="C53" s="173">
        <f t="shared" si="20"/>
        <v>0.98077025539763352</v>
      </c>
      <c r="D53" s="173">
        <f t="shared" si="20"/>
        <v>1.0628833235283817</v>
      </c>
      <c r="E53" s="173">
        <f t="shared" si="20"/>
        <v>0.88445580525672218</v>
      </c>
      <c r="F53" s="173">
        <f t="shared" si="20"/>
        <v>0.93232821853653225</v>
      </c>
      <c r="H53" s="68">
        <f t="shared" si="21"/>
        <v>-6.4091356404803541</v>
      </c>
      <c r="I53" s="69">
        <f t="shared" si="22"/>
        <v>30.540815445057305</v>
      </c>
      <c r="J53" s="69">
        <f t="shared" si="23"/>
        <v>24.131679804576954</v>
      </c>
      <c r="L53" t="str">
        <f t="shared" si="24"/>
        <v>33 Protective service occupations</v>
      </c>
      <c r="M53" s="173">
        <f t="shared" ref="M53:Q53" si="48">M16/M$35*100</f>
        <v>1.4107106379070118</v>
      </c>
      <c r="N53" s="173">
        <f t="shared" si="48"/>
        <v>1.3680896135270679</v>
      </c>
      <c r="O53" s="173">
        <f t="shared" si="48"/>
        <v>1.4668667346949766</v>
      </c>
      <c r="P53" s="173">
        <f t="shared" si="48"/>
        <v>1.2109559496370765</v>
      </c>
      <c r="Q53" s="173">
        <f t="shared" si="48"/>
        <v>1.1806718631050803</v>
      </c>
      <c r="S53" s="68">
        <f t="shared" si="26"/>
        <v>-15.326256703625834</v>
      </c>
      <c r="T53" s="69">
        <f t="shared" si="27"/>
        <v>24.020749864928366</v>
      </c>
      <c r="U53" s="69">
        <f t="shared" si="28"/>
        <v>8.6944931613025336</v>
      </c>
      <c r="W53" t="str">
        <f t="shared" si="29"/>
        <v>33 Protective service occupations</v>
      </c>
      <c r="X53" s="173">
        <f t="shared" ref="X53:AB53" si="49">X16/X$35*100</f>
        <v>0.48792857537825951</v>
      </c>
      <c r="Y53" s="173">
        <f t="shared" si="49"/>
        <v>0.53418278142125886</v>
      </c>
      <c r="Z53" s="173">
        <f t="shared" si="49"/>
        <v>0.60388002414582231</v>
      </c>
      <c r="AA53" s="173">
        <f t="shared" si="49"/>
        <v>0.51602832684646727</v>
      </c>
      <c r="AB53" s="173">
        <f t="shared" si="49"/>
        <v>0.65849078783846726</v>
      </c>
      <c r="AD53" s="68">
        <f t="shared" si="31"/>
        <v>18.201165862871026</v>
      </c>
      <c r="AE53" s="69">
        <f t="shared" si="32"/>
        <v>48.535499896721625</v>
      </c>
      <c r="AF53" s="69">
        <f t="shared" si="33"/>
        <v>66.736665759592654</v>
      </c>
    </row>
    <row r="54" spans="1:32" x14ac:dyDescent="0.2">
      <c r="A54" t="str">
        <f t="shared" si="19"/>
        <v>34 Culture, media and sports occupations</v>
      </c>
      <c r="B54" s="173">
        <f t="shared" si="20"/>
        <v>1.5986524406774723</v>
      </c>
      <c r="C54" s="173">
        <f t="shared" si="20"/>
        <v>1.6062788519759272</v>
      </c>
      <c r="D54" s="173">
        <f t="shared" si="20"/>
        <v>1.7026005247113278</v>
      </c>
      <c r="E54" s="173">
        <f t="shared" si="20"/>
        <v>1.4295404824118065</v>
      </c>
      <c r="F54" s="173">
        <f t="shared" si="20"/>
        <v>1.5092919364168411</v>
      </c>
      <c r="H54" s="68">
        <f t="shared" si="21"/>
        <v>-5.4175169825489222</v>
      </c>
      <c r="I54" s="69">
        <f t="shared" si="22"/>
        <v>41.498105056190987</v>
      </c>
      <c r="J54" s="69">
        <f t="shared" si="23"/>
        <v>36.080588073642069</v>
      </c>
      <c r="L54" t="str">
        <f t="shared" si="24"/>
        <v>34 Culture, media and sports occupations</v>
      </c>
      <c r="M54" s="173">
        <f t="shared" ref="M54:Q54" si="50">M17/M$35*100</f>
        <v>1.7814879489939106</v>
      </c>
      <c r="N54" s="173">
        <f t="shared" si="50"/>
        <v>1.827986573380072</v>
      </c>
      <c r="O54" s="173">
        <f t="shared" si="50"/>
        <v>1.9300538611316662</v>
      </c>
      <c r="P54" s="173">
        <f t="shared" si="50"/>
        <v>1.6092695240111607</v>
      </c>
      <c r="Q54" s="173">
        <f t="shared" si="50"/>
        <v>1.668066937038313</v>
      </c>
      <c r="S54" s="68">
        <f t="shared" si="26"/>
        <v>-9.081083529964145</v>
      </c>
      <c r="T54" s="69">
        <f t="shared" si="27"/>
        <v>35.457444410992409</v>
      </c>
      <c r="U54" s="69">
        <f t="shared" si="28"/>
        <v>26.376360881028262</v>
      </c>
      <c r="W54" t="str">
        <f t="shared" si="29"/>
        <v>34 Culture, media and sports occupations</v>
      </c>
      <c r="X54" s="173">
        <f t="shared" ref="X54:AB54" si="51">X17/X$35*100</f>
        <v>1.3834741852358272</v>
      </c>
      <c r="Y54" s="173">
        <f t="shared" si="51"/>
        <v>1.3506451244464919</v>
      </c>
      <c r="Z54" s="173">
        <f t="shared" si="51"/>
        <v>1.4441695372333487</v>
      </c>
      <c r="AA54" s="173">
        <f t="shared" si="51"/>
        <v>1.2267316361271838</v>
      </c>
      <c r="AB54" s="173">
        <f t="shared" si="51"/>
        <v>1.3342178438029419</v>
      </c>
      <c r="AD54" s="68">
        <f t="shared" si="31"/>
        <v>0.14546443227689707</v>
      </c>
      <c r="AE54" s="69">
        <f t="shared" si="32"/>
        <v>50.670610173156106</v>
      </c>
      <c r="AF54" s="69">
        <f t="shared" si="33"/>
        <v>50.816074605433002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5.7010975582909911</v>
      </c>
      <c r="C55" s="173">
        <f t="shared" si="52"/>
        <v>5.8371039739477455</v>
      </c>
      <c r="D55" s="173">
        <f t="shared" si="52"/>
        <v>6.1326215356908547</v>
      </c>
      <c r="E55" s="173">
        <f t="shared" si="52"/>
        <v>6.0106376238216308</v>
      </c>
      <c r="F55" s="173">
        <f t="shared" si="52"/>
        <v>6.1371944677005148</v>
      </c>
      <c r="H55" s="68">
        <f t="shared" si="21"/>
        <v>6.7760727436744368</v>
      </c>
      <c r="I55" s="69">
        <f t="shared" si="22"/>
        <v>47.000427461888911</v>
      </c>
      <c r="J55" s="69">
        <f t="shared" si="23"/>
        <v>53.776500205563352</v>
      </c>
      <c r="L55" t="str">
        <f t="shared" si="24"/>
        <v>35 Business and public service associate professionals</v>
      </c>
      <c r="M55" s="173">
        <f t="shared" ref="M55:Q55" si="53">M18/M$35*100</f>
        <v>5.8579315027594321</v>
      </c>
      <c r="N55" s="173">
        <f t="shared" si="53"/>
        <v>5.8950373497014015</v>
      </c>
      <c r="O55" s="173">
        <f t="shared" si="53"/>
        <v>6.2941394275220404</v>
      </c>
      <c r="P55" s="173">
        <f t="shared" si="53"/>
        <v>6.1278428408209278</v>
      </c>
      <c r="Q55" s="173">
        <f t="shared" si="53"/>
        <v>6.0298881033685445</v>
      </c>
      <c r="S55" s="68">
        <f t="shared" si="26"/>
        <v>0.78202952052581121</v>
      </c>
      <c r="T55" s="69">
        <f t="shared" si="27"/>
        <v>38.533897709940462</v>
      </c>
      <c r="U55" s="69">
        <f t="shared" si="28"/>
        <v>39.315927230466272</v>
      </c>
      <c r="W55" t="str">
        <f t="shared" si="29"/>
        <v>35 Business and public service associate professionals</v>
      </c>
      <c r="X55" s="173">
        <f t="shared" ref="X55:AB55" si="54">X18/X$35*100</f>
        <v>5.5165204218501529</v>
      </c>
      <c r="Y55" s="173">
        <f t="shared" si="54"/>
        <v>5.7703055571020219</v>
      </c>
      <c r="Z55" s="173">
        <f t="shared" si="54"/>
        <v>5.9491059674507278</v>
      </c>
      <c r="AA55" s="173">
        <f t="shared" si="54"/>
        <v>5.8783815642185839</v>
      </c>
      <c r="AB55" s="173">
        <f t="shared" si="54"/>
        <v>6.255516396805108</v>
      </c>
      <c r="AD55" s="68">
        <f t="shared" si="31"/>
        <v>13.981451255463279</v>
      </c>
      <c r="AE55" s="69">
        <f t="shared" si="32"/>
        <v>57.177956931232188</v>
      </c>
      <c r="AF55" s="69">
        <f t="shared" si="33"/>
        <v>71.159408186695458</v>
      </c>
    </row>
    <row r="56" spans="1:32" x14ac:dyDescent="0.2">
      <c r="A56" t="str">
        <f t="shared" si="19"/>
        <v>41 Administrative occupations</v>
      </c>
      <c r="B56" s="173">
        <f t="shared" si="52"/>
        <v>10.27236494592867</v>
      </c>
      <c r="C56" s="173">
        <f t="shared" si="52"/>
        <v>9.5020285671936051</v>
      </c>
      <c r="D56" s="173">
        <f t="shared" si="52"/>
        <v>10.112430987462558</v>
      </c>
      <c r="E56" s="173">
        <f t="shared" si="52"/>
        <v>10.25680631368826</v>
      </c>
      <c r="F56" s="173">
        <f t="shared" si="52"/>
        <v>9.7901686692436325</v>
      </c>
      <c r="H56" s="68">
        <f t="shared" si="21"/>
        <v>3.2963142345195622</v>
      </c>
      <c r="I56" s="69">
        <f t="shared" si="22"/>
        <v>51.732294104193159</v>
      </c>
      <c r="J56" s="69">
        <f t="shared" si="23"/>
        <v>55.028608338712715</v>
      </c>
      <c r="L56" t="str">
        <f t="shared" si="24"/>
        <v>41 Administrative occupations</v>
      </c>
      <c r="M56" s="173">
        <f t="shared" ref="M56:Q56" si="55">M19/M$35*100</f>
        <v>6.0183556206948863</v>
      </c>
      <c r="N56" s="173">
        <f t="shared" si="55"/>
        <v>5.4117070484896317</v>
      </c>
      <c r="O56" s="173">
        <f t="shared" si="55"/>
        <v>6.6269540973772472</v>
      </c>
      <c r="P56" s="173">
        <f t="shared" si="55"/>
        <v>7.0271762851729331</v>
      </c>
      <c r="Q56" s="173">
        <f t="shared" si="55"/>
        <v>7.7010073839659441</v>
      </c>
      <c r="S56" s="68">
        <f t="shared" si="26"/>
        <v>22.248568787461608</v>
      </c>
      <c r="T56" s="69">
        <f t="shared" si="27"/>
        <v>42.892918179498551</v>
      </c>
      <c r="U56" s="69">
        <f t="shared" si="28"/>
        <v>65.141486966960144</v>
      </c>
      <c r="W56" t="str">
        <f t="shared" si="29"/>
        <v>41 Administrative occupations</v>
      </c>
      <c r="X56" s="173">
        <f t="shared" ref="X56:AB56" si="56">X19/X$35*100</f>
        <v>15.278888644006312</v>
      </c>
      <c r="Y56" s="173">
        <f t="shared" si="56"/>
        <v>14.218256445942624</v>
      </c>
      <c r="Z56" s="173">
        <f t="shared" si="56"/>
        <v>14.072606945804225</v>
      </c>
      <c r="AA56" s="173">
        <f t="shared" si="56"/>
        <v>13.901167481926491</v>
      </c>
      <c r="AB56" s="173">
        <f t="shared" si="56"/>
        <v>12.093793389208635</v>
      </c>
      <c r="AD56" s="68">
        <f t="shared" si="31"/>
        <v>-6.8440267911648398</v>
      </c>
      <c r="AE56" s="69">
        <f t="shared" si="32"/>
        <v>56.461772915288577</v>
      </c>
      <c r="AF56" s="69">
        <f t="shared" si="33"/>
        <v>49.617746124123741</v>
      </c>
    </row>
    <row r="57" spans="1:32" x14ac:dyDescent="0.2">
      <c r="A57" t="str">
        <f t="shared" si="19"/>
        <v>42 Secretarial and related occupations</v>
      </c>
      <c r="B57" s="173">
        <f t="shared" si="52"/>
        <v>2.3367379261369492</v>
      </c>
      <c r="C57" s="173">
        <f t="shared" si="52"/>
        <v>1.992027497354091</v>
      </c>
      <c r="D57" s="173">
        <f t="shared" si="52"/>
        <v>1.9857222287552088</v>
      </c>
      <c r="E57" s="173">
        <f t="shared" si="52"/>
        <v>1.7946474248514632</v>
      </c>
      <c r="F57" s="173">
        <f t="shared" si="52"/>
        <v>1.1229688392371315</v>
      </c>
      <c r="H57" s="68">
        <f t="shared" si="21"/>
        <v>-39.660816350529373</v>
      </c>
      <c r="I57" s="69">
        <f t="shared" si="22"/>
        <v>43.574922111310066</v>
      </c>
      <c r="J57" s="69">
        <f t="shared" si="23"/>
        <v>3.9141057607806862</v>
      </c>
      <c r="L57" t="str">
        <f t="shared" si="24"/>
        <v>42 Secretarial and related occupations</v>
      </c>
      <c r="M57" s="173">
        <f t="shared" ref="M57:Q57" si="57">M20/M$35*100</f>
        <v>0.37946995082503748</v>
      </c>
      <c r="N57" s="173">
        <f t="shared" si="57"/>
        <v>0.27271552512631198</v>
      </c>
      <c r="O57" s="173">
        <f t="shared" si="57"/>
        <v>0.29012834065924836</v>
      </c>
      <c r="P57" s="173">
        <f t="shared" si="57"/>
        <v>0.24802206764779747</v>
      </c>
      <c r="Q57" s="173">
        <f t="shared" si="57"/>
        <v>0.28251906248776937</v>
      </c>
      <c r="S57" s="68">
        <f t="shared" si="26"/>
        <v>2.4395844882960085</v>
      </c>
      <c r="T57" s="69">
        <f t="shared" si="27"/>
        <v>30.990871933068743</v>
      </c>
      <c r="U57" s="69">
        <f t="shared" si="28"/>
        <v>33.430456421364752</v>
      </c>
      <c r="W57" t="str">
        <f t="shared" si="29"/>
        <v>42 Secretarial and related occupations</v>
      </c>
      <c r="X57" s="173">
        <f t="shared" ref="X57:AB57" si="58">X20/X$35*100</f>
        <v>4.6402374609784722</v>
      </c>
      <c r="Y57" s="173">
        <f t="shared" si="58"/>
        <v>3.9744308411031812</v>
      </c>
      <c r="Z57" s="173">
        <f t="shared" si="58"/>
        <v>3.912244871854508</v>
      </c>
      <c r="AA57" s="173">
        <f t="shared" si="58"/>
        <v>3.5398818151189997</v>
      </c>
      <c r="AB57" s="173">
        <f t="shared" si="58"/>
        <v>2.0496952223328107</v>
      </c>
      <c r="AD57" s="68">
        <f t="shared" si="31"/>
        <v>-43.208154833392321</v>
      </c>
      <c r="AE57" s="69">
        <f t="shared" si="32"/>
        <v>44.635241836969072</v>
      </c>
      <c r="AF57" s="69">
        <f t="shared" si="33"/>
        <v>1.4270870035767502</v>
      </c>
    </row>
    <row r="58" spans="1:32" x14ac:dyDescent="0.2">
      <c r="A58" t="str">
        <f t="shared" si="19"/>
        <v>51 Skilled agricultural and related trades</v>
      </c>
      <c r="B58" s="173">
        <f t="shared" si="52"/>
        <v>0.92956888943889737</v>
      </c>
      <c r="C58" s="173">
        <f t="shared" si="52"/>
        <v>0.7789695835554481</v>
      </c>
      <c r="D58" s="173">
        <f t="shared" si="52"/>
        <v>0.67117723910523319</v>
      </c>
      <c r="E58" s="173">
        <f t="shared" si="52"/>
        <v>0.64911705103144979</v>
      </c>
      <c r="F58" s="173">
        <f t="shared" si="52"/>
        <v>0.68791597085822798</v>
      </c>
      <c r="H58" s="68">
        <f t="shared" si="21"/>
        <v>9.3574548824691952</v>
      </c>
      <c r="I58" s="69">
        <f t="shared" si="22"/>
        <v>56.374965208161029</v>
      </c>
      <c r="J58" s="69">
        <f t="shared" si="23"/>
        <v>65.732420090630228</v>
      </c>
      <c r="L58" t="str">
        <f t="shared" si="24"/>
        <v>51 Skilled agricultural and related trades</v>
      </c>
      <c r="M58" s="173">
        <f t="shared" ref="M58:Q58" si="59">M21/M$35*100</f>
        <v>1.4743058478169169</v>
      </c>
      <c r="N58" s="173">
        <f t="shared" si="59"/>
        <v>1.2257342703026892</v>
      </c>
      <c r="O58" s="173">
        <f t="shared" si="59"/>
        <v>1.0232532949702338</v>
      </c>
      <c r="P58" s="173">
        <f t="shared" si="59"/>
        <v>0.97327106852180245</v>
      </c>
      <c r="Q58" s="173">
        <f t="shared" si="59"/>
        <v>1.0207525805052025</v>
      </c>
      <c r="S58" s="68">
        <f t="shared" si="26"/>
        <v>4.9415659923727269</v>
      </c>
      <c r="T58" s="69">
        <f t="shared" si="27"/>
        <v>51.309675263438201</v>
      </c>
      <c r="U58" s="69">
        <f t="shared" si="28"/>
        <v>56.251241255810939</v>
      </c>
      <c r="W58" t="str">
        <f t="shared" si="29"/>
        <v>51 Skilled agricultural and related trades</v>
      </c>
      <c r="X58" s="173">
        <f t="shared" ref="X58:AB58" si="60">X21/X$35*100</f>
        <v>0.28847050839846883</v>
      </c>
      <c r="Y58" s="173">
        <f t="shared" si="60"/>
        <v>0.26384037886018236</v>
      </c>
      <c r="Z58" s="173">
        <f t="shared" si="60"/>
        <v>0.27115073601451467</v>
      </c>
      <c r="AA58" s="173">
        <f t="shared" si="60"/>
        <v>0.28333697608790481</v>
      </c>
      <c r="AB58" s="173">
        <f t="shared" si="60"/>
        <v>0.32091192617519193</v>
      </c>
      <c r="AD58" s="68">
        <f t="shared" si="31"/>
        <v>28.291472501428739</v>
      </c>
      <c r="AE58" s="69">
        <f t="shared" si="32"/>
        <v>78.093421320952103</v>
      </c>
      <c r="AF58" s="69">
        <f t="shared" si="33"/>
        <v>106.38489382238083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4.9116255388764216</v>
      </c>
      <c r="C59" s="173">
        <f t="shared" si="52"/>
        <v>4.7560284600449165</v>
      </c>
      <c r="D59" s="173">
        <f t="shared" si="52"/>
        <v>4.0092799120304088</v>
      </c>
      <c r="E59" s="173">
        <f t="shared" si="52"/>
        <v>3.848043341096187</v>
      </c>
      <c r="F59" s="173">
        <f t="shared" si="52"/>
        <v>3.4588362328232702</v>
      </c>
      <c r="H59" s="68">
        <f t="shared" si="21"/>
        <v>-7.952108673225851</v>
      </c>
      <c r="I59" s="69">
        <f t="shared" si="22"/>
        <v>36.349542512235963</v>
      </c>
      <c r="J59" s="69">
        <f t="shared" si="23"/>
        <v>28.397433839010116</v>
      </c>
      <c r="L59" t="str">
        <f t="shared" si="24"/>
        <v>52 Skilled metal, electrical and electronic trades</v>
      </c>
      <c r="M59" s="173">
        <f t="shared" ref="M59:Q59" si="61">M22/M$35*100</f>
        <v>8.9616541116272685</v>
      </c>
      <c r="N59" s="173">
        <f t="shared" si="61"/>
        <v>8.6838040386246362</v>
      </c>
      <c r="O59" s="173">
        <f t="shared" si="61"/>
        <v>7.3818635505873216</v>
      </c>
      <c r="P59" s="173">
        <f t="shared" si="61"/>
        <v>7.0036252195722737</v>
      </c>
      <c r="Q59" s="173">
        <f t="shared" si="61"/>
        <v>6.2946708080166225</v>
      </c>
      <c r="S59" s="68">
        <f t="shared" si="26"/>
        <v>-10.294883311155703</v>
      </c>
      <c r="T59" s="69">
        <f t="shared" si="27"/>
        <v>35.082913762171927</v>
      </c>
      <c r="U59" s="69">
        <f t="shared" si="28"/>
        <v>24.78803045101623</v>
      </c>
      <c r="W59" t="str">
        <f t="shared" si="29"/>
        <v>52 Skilled metal, electrical and electronic trades</v>
      </c>
      <c r="X59" s="173">
        <f t="shared" ref="X59:AB59" si="62">X22/X$35*100</f>
        <v>0.14516583529917942</v>
      </c>
      <c r="Y59" s="173">
        <f t="shared" si="62"/>
        <v>0.22721951422964318</v>
      </c>
      <c r="Z59" s="173">
        <f t="shared" si="62"/>
        <v>0.17737252486575478</v>
      </c>
      <c r="AA59" s="173">
        <f t="shared" si="62"/>
        <v>0.28723917480560068</v>
      </c>
      <c r="AB59" s="173">
        <f t="shared" si="62"/>
        <v>0.331888268019014</v>
      </c>
      <c r="AD59" s="68">
        <f t="shared" si="31"/>
        <v>102.828170251803</v>
      </c>
      <c r="AE59" s="69">
        <f t="shared" si="32"/>
        <v>96.243261675314045</v>
      </c>
      <c r="AF59" s="69">
        <f t="shared" si="33"/>
        <v>199.07143192711706</v>
      </c>
    </row>
    <row r="60" spans="1:32" x14ac:dyDescent="0.2">
      <c r="A60" t="str">
        <f t="shared" si="19"/>
        <v>53 Skilled construction and building trades</v>
      </c>
      <c r="B60" s="173">
        <f t="shared" si="52"/>
        <v>3.3832545088066226</v>
      </c>
      <c r="C60" s="173">
        <f t="shared" si="52"/>
        <v>3.6348291908329631</v>
      </c>
      <c r="D60" s="173">
        <f t="shared" si="52"/>
        <v>3.0763934432615812</v>
      </c>
      <c r="E60" s="173">
        <f t="shared" si="52"/>
        <v>2.9073582371088147</v>
      </c>
      <c r="F60" s="173">
        <f t="shared" si="52"/>
        <v>2.4209446280283888</v>
      </c>
      <c r="H60" s="68">
        <f t="shared" si="21"/>
        <v>-16.035984234928886</v>
      </c>
      <c r="I60" s="69">
        <f t="shared" si="22"/>
        <v>39.239080109044188</v>
      </c>
      <c r="J60" s="69">
        <f t="shared" si="23"/>
        <v>23.203095874115302</v>
      </c>
      <c r="L60" t="str">
        <f t="shared" si="24"/>
        <v>53 Skilled construction and building trades</v>
      </c>
      <c r="M60" s="173">
        <f t="shared" ref="M60:Q60" si="63">M23/M$35*100</f>
        <v>6.1759957273111405</v>
      </c>
      <c r="N60" s="173">
        <f t="shared" si="63"/>
        <v>6.7124254511165384</v>
      </c>
      <c r="O60" s="173">
        <f t="shared" si="63"/>
        <v>5.6885663077564157</v>
      </c>
      <c r="P60" s="173">
        <f t="shared" si="63"/>
        <v>5.4287664917367255</v>
      </c>
      <c r="Q60" s="173">
        <f t="shared" si="63"/>
        <v>4.5584167802868416</v>
      </c>
      <c r="S60" s="68">
        <f t="shared" si="26"/>
        <v>-15.701196237827794</v>
      </c>
      <c r="T60" s="69">
        <f t="shared" si="27"/>
        <v>39.346727330722977</v>
      </c>
      <c r="U60" s="69">
        <f t="shared" si="28"/>
        <v>23.645531092895183</v>
      </c>
      <c r="W60" t="str">
        <f t="shared" si="29"/>
        <v>53 Skilled construction and building trades</v>
      </c>
      <c r="X60" s="173">
        <f t="shared" ref="X60:AB60" si="64">X23/X$35*100</f>
        <v>9.6490417786997143E-2</v>
      </c>
      <c r="Y60" s="173">
        <f t="shared" si="64"/>
        <v>8.6295116943809022E-2</v>
      </c>
      <c r="Z60" s="173">
        <f t="shared" si="64"/>
        <v>0.10845978504939453</v>
      </c>
      <c r="AA60" s="173">
        <f t="shared" si="64"/>
        <v>6.2164747046562933E-2</v>
      </c>
      <c r="AB60" s="173">
        <f t="shared" si="64"/>
        <v>6.4049675552318053E-2</v>
      </c>
      <c r="AD60" s="68">
        <f t="shared" si="31"/>
        <v>-35.986597030237036</v>
      </c>
      <c r="AE60" s="69">
        <f t="shared" si="32"/>
        <v>32.824190516822483</v>
      </c>
      <c r="AF60" s="69">
        <f t="shared" si="33"/>
        <v>-3.1624065134145556</v>
      </c>
    </row>
    <row r="61" spans="1:32" x14ac:dyDescent="0.2">
      <c r="A61" t="str">
        <f t="shared" si="19"/>
        <v>54 Textiles, printing and other skilled trades</v>
      </c>
      <c r="B61" s="173">
        <f t="shared" si="52"/>
        <v>1.894938351673902</v>
      </c>
      <c r="C61" s="173">
        <f t="shared" si="52"/>
        <v>1.5886521814043411</v>
      </c>
      <c r="D61" s="173">
        <f t="shared" si="52"/>
        <v>1.6234375612595733</v>
      </c>
      <c r="E61" s="173">
        <f t="shared" si="52"/>
        <v>1.6058174938659395</v>
      </c>
      <c r="F61" s="173">
        <f t="shared" si="52"/>
        <v>1.5162970928272557</v>
      </c>
      <c r="H61" s="68">
        <f t="shared" si="21"/>
        <v>-0.34503646476223643</v>
      </c>
      <c r="I61" s="69">
        <f t="shared" si="22"/>
        <v>43.191424270838617</v>
      </c>
      <c r="J61" s="69">
        <f t="shared" si="23"/>
        <v>42.846387806076386</v>
      </c>
      <c r="L61" t="str">
        <f t="shared" si="24"/>
        <v>54 Textiles, printing and other skilled trades</v>
      </c>
      <c r="M61" s="173">
        <f t="shared" ref="M61:Q61" si="65">M24/M$35*100</f>
        <v>2.2545120643366201</v>
      </c>
      <c r="N61" s="173">
        <f t="shared" si="65"/>
        <v>1.891259856805471</v>
      </c>
      <c r="O61" s="173">
        <f t="shared" si="65"/>
        <v>1.7769229242818751</v>
      </c>
      <c r="P61" s="173">
        <f t="shared" si="65"/>
        <v>1.7557802987093831</v>
      </c>
      <c r="Q61" s="173">
        <f t="shared" si="65"/>
        <v>1.6299361033754136</v>
      </c>
      <c r="S61" s="68">
        <f t="shared" si="26"/>
        <v>-3.5033591768788792</v>
      </c>
      <c r="T61" s="69">
        <f t="shared" si="27"/>
        <v>31.834792487635653</v>
      </c>
      <c r="U61" s="69">
        <f t="shared" si="28"/>
        <v>28.331433310756776</v>
      </c>
      <c r="W61" t="str">
        <f t="shared" si="29"/>
        <v>54 Textiles, printing and other skilled trades</v>
      </c>
      <c r="X61" s="173">
        <f t="shared" ref="X61:AB61" si="66">X24/X$35*100</f>
        <v>1.4717577293435293</v>
      </c>
      <c r="Y61" s="173">
        <f t="shared" si="66"/>
        <v>1.2397390828803769</v>
      </c>
      <c r="Z61" s="173">
        <f t="shared" si="66"/>
        <v>1.4490484995138853</v>
      </c>
      <c r="AA61" s="173">
        <f t="shared" si="66"/>
        <v>1.4365972990367584</v>
      </c>
      <c r="AB61" s="173">
        <f t="shared" si="66"/>
        <v>1.3909924379421246</v>
      </c>
      <c r="AD61" s="68">
        <f t="shared" si="31"/>
        <v>4.055386753736129</v>
      </c>
      <c r="AE61" s="69">
        <f t="shared" si="32"/>
        <v>59.014375481942295</v>
      </c>
      <c r="AF61" s="69">
        <f t="shared" si="33"/>
        <v>63.069762235678425</v>
      </c>
    </row>
    <row r="62" spans="1:32" x14ac:dyDescent="0.2">
      <c r="A62" t="str">
        <f t="shared" si="19"/>
        <v>61 Caring personal service occupations</v>
      </c>
      <c r="B62" s="173">
        <f t="shared" si="52"/>
        <v>7.6562444807645695</v>
      </c>
      <c r="C62" s="173">
        <f t="shared" si="52"/>
        <v>7.717204208136347</v>
      </c>
      <c r="D62" s="173">
        <f t="shared" si="52"/>
        <v>7.6215886307614404</v>
      </c>
      <c r="E62" s="173">
        <f t="shared" si="52"/>
        <v>7.7387622418937489</v>
      </c>
      <c r="F62" s="173">
        <f t="shared" si="52"/>
        <v>8.1405799846093245</v>
      </c>
      <c r="H62" s="68">
        <f t="shared" si="21"/>
        <v>13.962000855783691</v>
      </c>
      <c r="I62" s="69">
        <f t="shared" si="22"/>
        <v>60.803095311210122</v>
      </c>
      <c r="J62" s="69">
        <f t="shared" si="23"/>
        <v>74.7650961669938</v>
      </c>
      <c r="L62" t="str">
        <f t="shared" si="24"/>
        <v>61 Caring personal service occupations</v>
      </c>
      <c r="M62" s="173">
        <f t="shared" ref="M62:Q62" si="67">M25/M$35*100</f>
        <v>1.549246919142816</v>
      </c>
      <c r="N62" s="173">
        <f t="shared" si="67"/>
        <v>1.5804717566148141</v>
      </c>
      <c r="O62" s="173">
        <f t="shared" si="67"/>
        <v>1.5496796283046688</v>
      </c>
      <c r="P62" s="173">
        <f t="shared" si="67"/>
        <v>1.7984003059860718</v>
      </c>
      <c r="Q62" s="173">
        <f t="shared" si="67"/>
        <v>1.9956513019262225</v>
      </c>
      <c r="S62" s="68">
        <f t="shared" si="26"/>
        <v>35.473060378161634</v>
      </c>
      <c r="T62" s="69">
        <f t="shared" si="27"/>
        <v>53.745272790481259</v>
      </c>
      <c r="U62" s="69">
        <f t="shared" si="28"/>
        <v>89.2183331686429</v>
      </c>
      <c r="W62" t="str">
        <f t="shared" si="29"/>
        <v>61 Caring personal service occupations</v>
      </c>
      <c r="X62" s="173">
        <f t="shared" ref="X62:AB62" si="68">X25/X$35*100</f>
        <v>14.843541376189547</v>
      </c>
      <c r="Y62" s="173">
        <f t="shared" si="68"/>
        <v>14.792987502907822</v>
      </c>
      <c r="Z62" s="173">
        <f t="shared" si="68"/>
        <v>14.52045177375566</v>
      </c>
      <c r="AA62" s="173">
        <f t="shared" si="68"/>
        <v>14.441952444288129</v>
      </c>
      <c r="AB62" s="173">
        <f t="shared" si="68"/>
        <v>14.916318035857657</v>
      </c>
      <c r="AD62" s="68">
        <f t="shared" si="31"/>
        <v>11.35359075954463</v>
      </c>
      <c r="AE62" s="69">
        <f t="shared" si="32"/>
        <v>61.658919986018965</v>
      </c>
      <c r="AF62" s="69">
        <f t="shared" si="33"/>
        <v>73.012510745563603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2.2477562812782308</v>
      </c>
      <c r="C63" s="173">
        <f t="shared" si="52"/>
        <v>2.032144637022506</v>
      </c>
      <c r="D63" s="173">
        <f t="shared" si="52"/>
        <v>1.9043461237557637</v>
      </c>
      <c r="E63" s="173">
        <f t="shared" si="52"/>
        <v>1.7210920845133308</v>
      </c>
      <c r="F63" s="173">
        <f t="shared" si="52"/>
        <v>1.6684201516852293</v>
      </c>
      <c r="H63" s="68">
        <f t="shared" si="21"/>
        <v>-6.5219244946077168</v>
      </c>
      <c r="I63" s="69">
        <f t="shared" si="22"/>
        <v>47.905202926090702</v>
      </c>
      <c r="J63" s="69">
        <f t="shared" si="23"/>
        <v>41.383278431482985</v>
      </c>
      <c r="L63" t="str">
        <f t="shared" si="24"/>
        <v>62 Leisure, travel and related personal service occupations</v>
      </c>
      <c r="M63" s="173">
        <f t="shared" ref="M63:Q63" si="69">M26/M$35*100</f>
        <v>1.1162825803043335</v>
      </c>
      <c r="N63" s="173">
        <f t="shared" si="69"/>
        <v>1.1027839403385646</v>
      </c>
      <c r="O63" s="173">
        <f t="shared" si="69"/>
        <v>1.0855120890844363</v>
      </c>
      <c r="P63" s="173">
        <f t="shared" si="69"/>
        <v>1.0203817183164181</v>
      </c>
      <c r="Q63" s="173">
        <f t="shared" si="69"/>
        <v>1.030105319863686</v>
      </c>
      <c r="S63" s="68">
        <f t="shared" si="26"/>
        <v>-0.17089637769180641</v>
      </c>
      <c r="T63" s="69">
        <f t="shared" si="27"/>
        <v>42.485525044993913</v>
      </c>
      <c r="U63" s="69">
        <f t="shared" si="28"/>
        <v>42.314628667302109</v>
      </c>
      <c r="W63" t="str">
        <f t="shared" si="29"/>
        <v>62 Leisure, travel and related personal service occupations</v>
      </c>
      <c r="X63" s="173">
        <f t="shared" ref="X63:AB63" si="70">X26/X$35*100</f>
        <v>3.5793823931617821</v>
      </c>
      <c r="Y63" s="173">
        <f t="shared" si="70"/>
        <v>3.1037173256416666</v>
      </c>
      <c r="Z63" s="173">
        <f t="shared" si="70"/>
        <v>2.8346999778299287</v>
      </c>
      <c r="AA63" s="173">
        <f t="shared" si="70"/>
        <v>2.5117837817675763</v>
      </c>
      <c r="AB63" s="173">
        <f t="shared" si="70"/>
        <v>2.3722613706789906</v>
      </c>
      <c r="AD63" s="68">
        <f t="shared" si="31"/>
        <v>-9.2851980123144227</v>
      </c>
      <c r="AE63" s="69">
        <f t="shared" si="32"/>
        <v>50.263254581293815</v>
      </c>
      <c r="AF63" s="69">
        <f t="shared" si="33"/>
        <v>40.97805656897939</v>
      </c>
    </row>
    <row r="64" spans="1:32" x14ac:dyDescent="0.2">
      <c r="A64" t="str">
        <f t="shared" si="19"/>
        <v>63 Community and civil enforcement occupations</v>
      </c>
      <c r="B64" s="173">
        <f t="shared" si="52"/>
        <v>9.4919242202880366E-2</v>
      </c>
      <c r="C64" s="173">
        <f t="shared" si="52"/>
        <v>7.9961298434165121E-2</v>
      </c>
      <c r="D64" s="173">
        <f t="shared" si="52"/>
        <v>9.9047280518487713E-2</v>
      </c>
      <c r="E64" s="173">
        <f t="shared" si="52"/>
        <v>7.3315046052045627E-2</v>
      </c>
      <c r="F64" s="173">
        <f t="shared" si="52"/>
        <v>7.8277872529046763E-2</v>
      </c>
      <c r="H64" s="68">
        <f t="shared" si="21"/>
        <v>-15.67687752398712</v>
      </c>
      <c r="I64" s="69">
        <f t="shared" si="22"/>
        <v>40.360451819976205</v>
      </c>
      <c r="J64" s="69">
        <f t="shared" si="23"/>
        <v>24.683574295989086</v>
      </c>
      <c r="L64" t="str">
        <f t="shared" si="24"/>
        <v>63 Community and civil enforcement occupations</v>
      </c>
      <c r="M64" s="173">
        <f t="shared" ref="M64:Q64" si="71">M27/M$35*100</f>
        <v>0.13515027595037643</v>
      </c>
      <c r="N64" s="173">
        <f t="shared" si="71"/>
        <v>0.10003974468004906</v>
      </c>
      <c r="O64" s="173">
        <f t="shared" si="71"/>
        <v>0.14383568233701641</v>
      </c>
      <c r="P64" s="173">
        <f t="shared" si="71"/>
        <v>8.2617077785172952E-2</v>
      </c>
      <c r="Q64" s="173">
        <f t="shared" si="71"/>
        <v>9.4002227245063047E-2</v>
      </c>
      <c r="S64" s="68">
        <f t="shared" si="26"/>
        <v>-31.24857380066824</v>
      </c>
      <c r="T64" s="69">
        <f t="shared" si="27"/>
        <v>26.718174087666647</v>
      </c>
      <c r="U64" s="69">
        <f t="shared" si="28"/>
        <v>-4.5303997130015921</v>
      </c>
      <c r="W64" t="str">
        <f t="shared" si="29"/>
        <v>63 Community and civil enforcement occupations</v>
      </c>
      <c r="X64" s="173">
        <f t="shared" ref="X64:AB64" si="72">X27/X$35*100</f>
        <v>4.7571526564309054E-2</v>
      </c>
      <c r="Y64" s="173">
        <f t="shared" si="72"/>
        <v>5.6810422026580043E-2</v>
      </c>
      <c r="Z64" s="173">
        <f t="shared" si="72"/>
        <v>4.8158992434057871E-2</v>
      </c>
      <c r="AA64" s="173">
        <f t="shared" si="72"/>
        <v>6.281849909941753E-2</v>
      </c>
      <c r="AB64" s="173">
        <f t="shared" si="72"/>
        <v>6.0939329792027042E-2</v>
      </c>
      <c r="AD64" s="68">
        <f t="shared" si="31"/>
        <v>37.164903299769577</v>
      </c>
      <c r="AE64" s="69">
        <f t="shared" si="32"/>
        <v>86.65484628148765</v>
      </c>
      <c r="AF64" s="69">
        <f t="shared" si="33"/>
        <v>123.81974958125723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6.304753834064444</v>
      </c>
      <c r="C65" s="173">
        <f t="shared" si="73"/>
        <v>5.5837222824001458</v>
      </c>
      <c r="D65" s="173">
        <f t="shared" si="73"/>
        <v>5.5912324558478552</v>
      </c>
      <c r="E65" s="173">
        <f t="shared" si="73"/>
        <v>5.3016260301293556</v>
      </c>
      <c r="F65" s="173">
        <f t="shared" si="73"/>
        <v>4.9385189126079574</v>
      </c>
      <c r="H65" s="68">
        <f t="shared" si="21"/>
        <v>-5.7591064920996926</v>
      </c>
      <c r="I65" s="69">
        <f t="shared" si="22"/>
        <v>43.922511576546107</v>
      </c>
      <c r="J65" s="69">
        <f t="shared" si="23"/>
        <v>38.16340508444641</v>
      </c>
      <c r="L65" t="str">
        <f t="shared" si="24"/>
        <v>71 Sales occupations</v>
      </c>
      <c r="M65" s="173">
        <f t="shared" ref="M65:Q65" si="74">M28/M$35*100</f>
        <v>4.7179421342197747</v>
      </c>
      <c r="N65" s="173">
        <f t="shared" si="74"/>
        <v>4.5208186715498648</v>
      </c>
      <c r="O65" s="173">
        <f t="shared" si="74"/>
        <v>4.5883163786045174</v>
      </c>
      <c r="P65" s="173">
        <f t="shared" si="74"/>
        <v>4.4146162790161165</v>
      </c>
      <c r="Q65" s="173">
        <f t="shared" si="74"/>
        <v>4.2120679136901815</v>
      </c>
      <c r="S65" s="68">
        <f t="shared" si="26"/>
        <v>-3.4277800815706803</v>
      </c>
      <c r="T65" s="69">
        <f t="shared" si="27"/>
        <v>32.139158025042846</v>
      </c>
      <c r="U65" s="69">
        <f t="shared" si="28"/>
        <v>28.711377943472161</v>
      </c>
      <c r="W65" t="str">
        <f t="shared" si="29"/>
        <v>71 Sales occupations</v>
      </c>
      <c r="X65" s="173">
        <f t="shared" ref="X65:AB65" si="75">X28/X$35*100</f>
        <v>8.1722651092595289</v>
      </c>
      <c r="Y65" s="173">
        <f t="shared" si="75"/>
        <v>6.809272796948318</v>
      </c>
      <c r="Z65" s="173">
        <f t="shared" si="75"/>
        <v>6.730739118087163</v>
      </c>
      <c r="AA65" s="173">
        <f t="shared" si="75"/>
        <v>6.3025406439595368</v>
      </c>
      <c r="AB65" s="173">
        <f t="shared" si="75"/>
        <v>5.7395439415242135</v>
      </c>
      <c r="AD65" s="68">
        <f t="shared" si="31"/>
        <v>-7.5648079864605684</v>
      </c>
      <c r="AE65" s="69">
        <f t="shared" si="32"/>
        <v>53.049169697194145</v>
      </c>
      <c r="AF65" s="69">
        <f t="shared" si="33"/>
        <v>45.48436171073358</v>
      </c>
    </row>
    <row r="66" spans="1:32" x14ac:dyDescent="0.2">
      <c r="A66" t="str">
        <f t="shared" si="19"/>
        <v>72 Customer service occupations</v>
      </c>
      <c r="B66" s="173">
        <f t="shared" si="73"/>
        <v>1.846268663793426</v>
      </c>
      <c r="C66" s="173">
        <f t="shared" si="73"/>
        <v>1.9235179994209566</v>
      </c>
      <c r="D66" s="173">
        <f t="shared" si="73"/>
        <v>2.0105527559536518</v>
      </c>
      <c r="E66" s="173">
        <f t="shared" si="73"/>
        <v>2.2156033105964057</v>
      </c>
      <c r="F66" s="173">
        <f t="shared" si="73"/>
        <v>2.4021134917388576</v>
      </c>
      <c r="H66" s="68">
        <f t="shared" si="21"/>
        <v>27.475954187937802</v>
      </c>
      <c r="I66" s="69">
        <f t="shared" si="22"/>
        <v>52.359905976246488</v>
      </c>
      <c r="J66" s="69">
        <f t="shared" si="23"/>
        <v>79.835860164184297</v>
      </c>
      <c r="L66" t="str">
        <f t="shared" si="24"/>
        <v>72 Customer service occupations</v>
      </c>
      <c r="M66" s="173">
        <f t="shared" ref="M66:Q66" si="76">M29/M$35*100</f>
        <v>1.4891433221153887</v>
      </c>
      <c r="N66" s="173">
        <f t="shared" si="76"/>
        <v>1.3659658369283909</v>
      </c>
      <c r="O66" s="173">
        <f t="shared" si="76"/>
        <v>1.6073727589997568</v>
      </c>
      <c r="P66" s="173">
        <f t="shared" si="76"/>
        <v>1.9851954671241832</v>
      </c>
      <c r="Q66" s="173">
        <f t="shared" si="76"/>
        <v>2.2231066726732562</v>
      </c>
      <c r="S66" s="68">
        <f t="shared" si="26"/>
        <v>45.496954983339563</v>
      </c>
      <c r="T66" s="69">
        <f t="shared" si="27"/>
        <v>44.768754702148641</v>
      </c>
      <c r="U66" s="69">
        <f t="shared" si="28"/>
        <v>90.265709685488204</v>
      </c>
      <c r="W66" t="str">
        <f t="shared" si="29"/>
        <v>72 Customer service occupations</v>
      </c>
      <c r="X66" s="173">
        <f t="shared" ref="X66:AB66" si="77">X29/X$35*100</f>
        <v>2.2665678097519049</v>
      </c>
      <c r="Y66" s="173">
        <f t="shared" si="77"/>
        <v>2.5663875246111036</v>
      </c>
      <c r="Z66" s="173">
        <f t="shared" si="77"/>
        <v>2.468643221382619</v>
      </c>
      <c r="AA66" s="173">
        <f t="shared" si="77"/>
        <v>2.4755988488450065</v>
      </c>
      <c r="AB66" s="173">
        <f t="shared" si="77"/>
        <v>2.5994963057646401</v>
      </c>
      <c r="AD66" s="68">
        <f t="shared" si="31"/>
        <v>14.144133720962234</v>
      </c>
      <c r="AE66" s="69">
        <f t="shared" si="32"/>
        <v>57.975790858164245</v>
      </c>
      <c r="AF66" s="69">
        <f t="shared" si="33"/>
        <v>72.119924579126476</v>
      </c>
    </row>
    <row r="67" spans="1:32" x14ac:dyDescent="0.2">
      <c r="A67" t="str">
        <f t="shared" si="19"/>
        <v>81 Process, plant and machine operatives</v>
      </c>
      <c r="B67" s="173">
        <f t="shared" si="73"/>
        <v>3.8386678084296486</v>
      </c>
      <c r="C67" s="173">
        <f t="shared" si="73"/>
        <v>3.5110913800090167</v>
      </c>
      <c r="D67" s="173">
        <f t="shared" si="73"/>
        <v>3.0396442754909443</v>
      </c>
      <c r="E67" s="173">
        <f t="shared" si="73"/>
        <v>3.1086497742540775</v>
      </c>
      <c r="F67" s="173">
        <f t="shared" si="73"/>
        <v>2.8166048737181919</v>
      </c>
      <c r="H67" s="68">
        <f t="shared" si="21"/>
        <v>-1.1325377291194918</v>
      </c>
      <c r="I67" s="69">
        <f t="shared" si="22"/>
        <v>41.306920614079765</v>
      </c>
      <c r="J67" s="69">
        <f t="shared" si="23"/>
        <v>40.174382884960266</v>
      </c>
      <c r="L67" t="str">
        <f t="shared" si="24"/>
        <v>81 Process, plant and machine operatives</v>
      </c>
      <c r="M67" s="173">
        <f t="shared" ref="M67:Q67" si="78">M30/M$35*100</f>
        <v>5.7251517484201191</v>
      </c>
      <c r="N67" s="173">
        <f t="shared" si="78"/>
        <v>5.1384376627514268</v>
      </c>
      <c r="O67" s="173">
        <f t="shared" si="78"/>
        <v>4.4557331329347454</v>
      </c>
      <c r="P67" s="173">
        <f t="shared" si="78"/>
        <v>4.4083778146976931</v>
      </c>
      <c r="Q67" s="173">
        <f t="shared" si="78"/>
        <v>3.9173691048442012</v>
      </c>
      <c r="S67" s="68">
        <f t="shared" si="26"/>
        <v>-7.5119702147006109</v>
      </c>
      <c r="T67" s="69">
        <f t="shared" si="27"/>
        <v>35.876435486290632</v>
      </c>
      <c r="U67" s="69">
        <f t="shared" si="28"/>
        <v>28.364465271590017</v>
      </c>
      <c r="W67" t="str">
        <f t="shared" si="29"/>
        <v>81 Process, plant and machine operatives</v>
      </c>
      <c r="X67" s="173">
        <f t="shared" ref="X67:AB67" si="79">X30/X$35*100</f>
        <v>1.6184736740206804</v>
      </c>
      <c r="Y67" s="173">
        <f t="shared" si="79"/>
        <v>1.6347264360913223</v>
      </c>
      <c r="Z67" s="173">
        <f t="shared" si="79"/>
        <v>1.4306934131063205</v>
      </c>
      <c r="AA67" s="173">
        <f t="shared" si="79"/>
        <v>1.6420178820430054</v>
      </c>
      <c r="AB67" s="173">
        <f t="shared" si="79"/>
        <v>1.6028413832952404</v>
      </c>
      <c r="AD67" s="68">
        <f t="shared" si="31"/>
        <v>21.441378810139408</v>
      </c>
      <c r="AE67" s="69">
        <f t="shared" si="32"/>
        <v>60.522943092485193</v>
      </c>
      <c r="AF67" s="69">
        <f t="shared" si="33"/>
        <v>81.964321902624604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4.4404081910757549</v>
      </c>
      <c r="C68" s="173">
        <f t="shared" si="73"/>
        <v>4.5968701970363419</v>
      </c>
      <c r="D68" s="173">
        <f t="shared" si="73"/>
        <v>4.1714249074164211</v>
      </c>
      <c r="E68" s="173">
        <f t="shared" si="73"/>
        <v>4.2236336162521253</v>
      </c>
      <c r="F68" s="173">
        <f t="shared" si="73"/>
        <v>4.0892465482043052</v>
      </c>
      <c r="H68" s="68">
        <f t="shared" si="21"/>
        <v>4.5945577610780051</v>
      </c>
      <c r="I68" s="69">
        <f t="shared" si="22"/>
        <v>55.212186104039354</v>
      </c>
      <c r="J68" s="69">
        <f t="shared" si="23"/>
        <v>59.806743865117355</v>
      </c>
      <c r="L68" t="str">
        <f t="shared" si="24"/>
        <v>82 Transport and mobile machine drivers and operatives</v>
      </c>
      <c r="M68" s="173">
        <f t="shared" ref="M68:Q68" si="80">M31/M$35*100</f>
        <v>7.8271297079333362</v>
      </c>
      <c r="N68" s="173">
        <f t="shared" si="80"/>
        <v>8.1774106976279555</v>
      </c>
      <c r="O68" s="173">
        <f t="shared" si="80"/>
        <v>7.4913059080689282</v>
      </c>
      <c r="P68" s="173">
        <f t="shared" si="80"/>
        <v>7.5032722648752896</v>
      </c>
      <c r="Q68" s="173">
        <f t="shared" si="80"/>
        <v>7.2856181950874772</v>
      </c>
      <c r="S68" s="68">
        <f t="shared" si="26"/>
        <v>2.3102350079885663</v>
      </c>
      <c r="T68" s="69">
        <f t="shared" si="27"/>
        <v>53.655809534312027</v>
      </c>
      <c r="U68" s="69">
        <f t="shared" si="28"/>
        <v>55.966044542300594</v>
      </c>
      <c r="W68" t="str">
        <f t="shared" si="29"/>
        <v>82 Transport and mobile machine drivers and operatives</v>
      </c>
      <c r="X68" s="173">
        <f t="shared" ref="X68:AB68" si="81">X31/X$35*100</f>
        <v>0.45459146228778002</v>
      </c>
      <c r="Y68" s="173">
        <f t="shared" si="81"/>
        <v>0.46843069596975118</v>
      </c>
      <c r="Z68" s="173">
        <f t="shared" si="81"/>
        <v>0.39939791141544911</v>
      </c>
      <c r="AA68" s="173">
        <f t="shared" si="81"/>
        <v>0.52284199883269045</v>
      </c>
      <c r="AB68" s="173">
        <f t="shared" si="81"/>
        <v>0.56475047801379608</v>
      </c>
      <c r="AD68" s="68">
        <f t="shared" si="31"/>
        <v>53.275781101500776</v>
      </c>
      <c r="AE68" s="69">
        <f t="shared" si="32"/>
        <v>88.380141591163081</v>
      </c>
      <c r="AF68" s="69">
        <f t="shared" si="33"/>
        <v>141.65592269266384</v>
      </c>
    </row>
    <row r="69" spans="1:32" x14ac:dyDescent="0.2">
      <c r="A69" t="str">
        <f t="shared" si="19"/>
        <v>91 Elementary trades and related occupations</v>
      </c>
      <c r="B69" s="173">
        <f t="shared" si="73"/>
        <v>2.0794377053725515</v>
      </c>
      <c r="C69" s="173">
        <f t="shared" si="73"/>
        <v>1.7633670378323947</v>
      </c>
      <c r="D69" s="173">
        <f t="shared" si="73"/>
        <v>1.5698831003910829</v>
      </c>
      <c r="E69" s="173">
        <f t="shared" si="73"/>
        <v>2.7270058140021085</v>
      </c>
      <c r="F69" s="173">
        <f t="shared" si="73"/>
        <v>2.9422136947895625</v>
      </c>
      <c r="H69" s="68">
        <f t="shared" si="21"/>
        <v>99.966442553117005</v>
      </c>
      <c r="I69" s="69">
        <f t="shared" si="22"/>
        <v>83.924716056571768</v>
      </c>
      <c r="J69" s="69">
        <f t="shared" si="23"/>
        <v>183.89115860968877</v>
      </c>
      <c r="L69" t="str">
        <f t="shared" si="24"/>
        <v>91 Elementary trades and related occupations</v>
      </c>
      <c r="M69" s="173">
        <f t="shared" ref="M69:Q70" si="82">M32/M$35*100</f>
        <v>2.9172557795863132</v>
      </c>
      <c r="N69" s="173">
        <f t="shared" si="82"/>
        <v>2.5068750179835959</v>
      </c>
      <c r="O69" s="173">
        <f t="shared" si="82"/>
        <v>2.3084688210441553</v>
      </c>
      <c r="P69" s="173">
        <f t="shared" si="82"/>
        <v>3.1005417642791779</v>
      </c>
      <c r="Q69" s="173">
        <f t="shared" si="82"/>
        <v>3.2495521650458659</v>
      </c>
      <c r="S69" s="68">
        <f t="shared" si="26"/>
        <v>48.084534960847556</v>
      </c>
      <c r="T69" s="69">
        <f t="shared" si="27"/>
        <v>47.156133016074499</v>
      </c>
      <c r="U69" s="69">
        <f t="shared" si="28"/>
        <v>95.240667976922055</v>
      </c>
      <c r="W69" t="str">
        <f t="shared" si="29"/>
        <v>91 Elementary trades and related occupations</v>
      </c>
      <c r="X69" s="173">
        <f t="shared" ref="X69:AB70" si="83">X32/X$35*100</f>
        <v>1.0934135285218189</v>
      </c>
      <c r="Y69" s="173">
        <f t="shared" si="83"/>
        <v>0.90608649203008285</v>
      </c>
      <c r="Z69" s="173">
        <f t="shared" si="83"/>
        <v>0.73070685382782619</v>
      </c>
      <c r="AA69" s="173">
        <f t="shared" si="83"/>
        <v>2.3055024529014814</v>
      </c>
      <c r="AB69" s="173">
        <f t="shared" si="83"/>
        <v>2.6033253081111987</v>
      </c>
      <c r="AD69" s="68">
        <f t="shared" si="31"/>
        <v>286.19618534519617</v>
      </c>
      <c r="AE69" s="69">
        <f t="shared" si="32"/>
        <v>215.90528655281295</v>
      </c>
      <c r="AF69" s="69">
        <f t="shared" si="33"/>
        <v>502.10147189800915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9.414136232795979</v>
      </c>
      <c r="C70" s="173">
        <f t="shared" si="73"/>
        <v>9.0738182748277421</v>
      </c>
      <c r="D70" s="173">
        <f t="shared" si="73"/>
        <v>8.3297820539311633</v>
      </c>
      <c r="E70" s="173">
        <f t="shared" si="73"/>
        <v>7.2596310780736095</v>
      </c>
      <c r="F70" s="173">
        <f t="shared" si="73"/>
        <v>6.4035985187892024</v>
      </c>
      <c r="H70" s="68">
        <f t="shared" si="21"/>
        <v>-17.976050055564883</v>
      </c>
      <c r="I70" s="69">
        <f t="shared" si="22"/>
        <v>43.065854453363286</v>
      </c>
      <c r="J70" s="69">
        <f t="shared" si="23"/>
        <v>25.089804397798403</v>
      </c>
      <c r="L70" t="str">
        <f t="shared" si="24"/>
        <v>92 Elementary administration and service occupations</v>
      </c>
      <c r="M70" s="173">
        <f t="shared" si="82"/>
        <v>8.7944960523581237</v>
      </c>
      <c r="N70" s="173">
        <f t="shared" si="82"/>
        <v>8.0554348426980571</v>
      </c>
      <c r="O70" s="173">
        <f t="shared" si="82"/>
        <v>7.7268087611265912</v>
      </c>
      <c r="P70" s="173">
        <f t="shared" si="82"/>
        <v>7.4336744360341749</v>
      </c>
      <c r="Q70" s="173">
        <f t="shared" si="82"/>
        <v>6.8132978527843902</v>
      </c>
      <c r="S70" s="68">
        <f t="shared" si="26"/>
        <v>-7.2385737436471507</v>
      </c>
      <c r="T70" s="69">
        <f t="shared" si="27"/>
        <v>39.346302559028942</v>
      </c>
      <c r="U70" s="69">
        <f t="shared" si="28"/>
        <v>32.10772881538179</v>
      </c>
      <c r="W70" t="str">
        <f t="shared" si="29"/>
        <v>92 Elementary administration and service occupations</v>
      </c>
      <c r="X70" s="173">
        <f t="shared" si="83"/>
        <v>10.143387865894503</v>
      </c>
      <c r="Y70" s="173">
        <f t="shared" si="83"/>
        <v>10.24803607455415</v>
      </c>
      <c r="Z70" s="173">
        <f t="shared" si="83"/>
        <v>9.0148763503470306</v>
      </c>
      <c r="AA70" s="173">
        <f t="shared" si="83"/>
        <v>7.0632380393227239</v>
      </c>
      <c r="AB70" s="173">
        <f t="shared" si="83"/>
        <v>5.9518413853426653</v>
      </c>
      <c r="AD70" s="68">
        <f t="shared" si="31"/>
        <v>-28.432755714054736</v>
      </c>
      <c r="AE70" s="69">
        <f t="shared" si="32"/>
        <v>46.688145037358616</v>
      </c>
      <c r="AF70" s="69">
        <f t="shared" si="33"/>
        <v>18.255389323303884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6.6965120057044931</v>
      </c>
      <c r="I72" s="67">
        <f>IF(D35&gt;0,I35/D35*100,0)</f>
        <v>49.891278305156376</v>
      </c>
      <c r="J72" s="67">
        <f>IF(D35&gt;0,(J35/D35)*100,0)</f>
        <v>56.587790310860875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5.1986595300939635</v>
      </c>
      <c r="T72" s="67">
        <f t="shared" ref="T72" si="85">IF(O35&gt;0,T35/O35*100,0)</f>
        <v>41.354337173990544</v>
      </c>
      <c r="U72" s="67">
        <f t="shared" ref="U72" si="86">IF(O35&gt;0,(U35/O35)*100,0)</f>
        <v>46.552996704084507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8.3983621542246958</v>
      </c>
      <c r="AE72" s="67">
        <f t="shared" ref="AE72" si="88">IF(Z35&gt;0,AE35/Z35*100,0)</f>
        <v>59.590894768427106</v>
      </c>
      <c r="AF72" s="67">
        <f t="shared" ref="AF72" si="89">IF(Z35&gt;0,(AF35/Z35)*100,0)</f>
        <v>67.989256922651805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West Midlands and Warwickshire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West Midlands and Warwickshire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West Midlands and Warwickshire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4.4565199399559496</v>
      </c>
      <c r="C82" s="18">
        <f t="shared" ref="B82:E107" si="96">IF(AND(D$6-C$6 &lt;&gt; 0,C8&lt;&gt;0,D8&lt;&gt;0),(EXP(LN(D8/C8)/(D$6-C$6))-1)*100,0)</f>
        <v>2.5721928179786913</v>
      </c>
      <c r="D82" s="18">
        <f t="shared" si="96"/>
        <v>-1.9401878536871808</v>
      </c>
      <c r="E82" s="18">
        <f t="shared" si="96"/>
        <v>0.90093257854062525</v>
      </c>
      <c r="F82" s="18">
        <f t="shared" ref="F82:F107" si="97">IF(AND(F$6-D$6 &lt;&gt; 0,D8&lt;&gt;0,F8&lt;&gt;0),(EXP(LN(F8/D8)/(F$6-D$6))-1)*100,0)</f>
        <v>-5.5138046949687602E-2</v>
      </c>
      <c r="H82" s="18">
        <f t="shared" ref="H82:H107" si="98">IF($F$6-$D$6 &lt;&gt; 0,(EXP(LN(1+(H45/100))/($F$6-$D$6))-1)*100,0)</f>
        <v>-5.5138046949687602E-2</v>
      </c>
      <c r="I82" s="18">
        <f t="shared" ref="I82:I107" si="99">IF(D8&gt;0,((1+(I8/D8))^(1/($F$6-$D$6))-1)*100,0)</f>
        <v>2.6573346401847164</v>
      </c>
      <c r="J82" s="18">
        <f t="shared" ref="J82:J107" si="100">IF($F$6-$D$6 &lt;&gt; 0,(EXP(LN(1+(J45/100))/($F$6-$D$6))-1)*100,0)</f>
        <v>2.6191889546283598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3.46908119630156</v>
      </c>
      <c r="N82" s="18">
        <f t="shared" si="102"/>
        <v>1.48941367943769</v>
      </c>
      <c r="O82" s="18">
        <f t="shared" si="102"/>
        <v>-2.7262537082032745</v>
      </c>
      <c r="P82" s="18">
        <f t="shared" si="102"/>
        <v>0.46105600807513358</v>
      </c>
      <c r="Q82" s="18">
        <f t="shared" ref="Q82:Q107" si="103">IF(AND(Q$6-O$6 &lt;&gt; 0,O8&lt;&gt;0,Q8&lt;&gt;0),(EXP(LN(Q8/O8)/(Q$6-O$6))-1)*100,0)</f>
        <v>-0.61281880795954757</v>
      </c>
      <c r="S82" s="18">
        <f t="shared" ref="S82:S107" si="104">IF($F$6-$D$6 &lt;&gt; 0,(EXP(LN(1+(S45/100))/($F$6-$D$6))-1)*100,0)</f>
        <v>-0.61281880795954757</v>
      </c>
      <c r="T82" s="18">
        <f t="shared" ref="T82:T107" si="105">IF(O8&gt;0,((1+(T8/O8))^(1/($F$6-$D$6))-1)*100,0)</f>
        <v>2.3582880108847126</v>
      </c>
      <c r="U82" s="18">
        <f t="shared" ref="U82:U107" si="106">IF($F$6-$D$6 &lt;&gt; 0,(EXP(LN(1+(U45/100))/($F$6-$D$6))-1)*100,0)</f>
        <v>1.9217784343619648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6.7830630678403558</v>
      </c>
      <c r="Y82" s="18">
        <f t="shared" si="108"/>
        <v>4.9305989066277478</v>
      </c>
      <c r="Z82" s="18">
        <f t="shared" si="108"/>
        <v>-0.36215403002514135</v>
      </c>
      <c r="AA82" s="18">
        <f t="shared" si="108"/>
        <v>1.679251183738617</v>
      </c>
      <c r="AB82" s="18">
        <f t="shared" ref="AB82:AB107" si="109">IF(AND(AB$6-Z$6 &lt;&gt; 0,Z8&lt;&gt;0,AB8&lt;&gt;0),(EXP(LN(AB8/Z8)/(AB$6-Z$6))-1)*100,0)</f>
        <v>0.99417739459288779</v>
      </c>
      <c r="AD82" s="18">
        <f t="shared" ref="AD82:AD107" si="110">IF($F$6-$D$6 &lt;&gt; 0,(EXP(LN(1+(AD45/100))/($F$6-$D$6))-1)*100,0)</f>
        <v>0.99417739459288779</v>
      </c>
      <c r="AE82" s="18">
        <f t="shared" ref="AE82:AE107" si="111">IF(Z8&gt;0,((1+(AE8/Z8))^(1/($F$6-$D$6))-1)*100,0)</f>
        <v>3.250075421190024</v>
      </c>
      <c r="AF82" s="18">
        <f t="shared" ref="AF82:AF107" si="112">IF($F$6-$D$6 &lt;&gt; 0,(EXP(LN(1+(AF45/100))/($F$6-$D$6))-1)*100,0)</f>
        <v>3.9019668527086937</v>
      </c>
    </row>
    <row r="83" spans="1:32" x14ac:dyDescent="0.2">
      <c r="A83" t="str">
        <f t="shared" si="95"/>
        <v>12 Other managers and proprietors</v>
      </c>
      <c r="B83" s="18">
        <f t="shared" si="96"/>
        <v>1.5769166766150144</v>
      </c>
      <c r="C83" s="18">
        <f t="shared" si="96"/>
        <v>4.5720177753446611</v>
      </c>
      <c r="D83" s="18">
        <f t="shared" si="96"/>
        <v>0.68518323127697567</v>
      </c>
      <c r="E83" s="18">
        <f t="shared" si="96"/>
        <v>1.2799785647832129</v>
      </c>
      <c r="F83" s="18">
        <f t="shared" si="97"/>
        <v>1.0813240596677431</v>
      </c>
      <c r="H83" s="18">
        <f t="shared" si="98"/>
        <v>1.0813240596677431</v>
      </c>
      <c r="I83" s="18">
        <f t="shared" si="99"/>
        <v>3.2490805368113662</v>
      </c>
      <c r="J83" s="18">
        <f t="shared" si="100"/>
        <v>3.9597543669613655</v>
      </c>
      <c r="L83" t="str">
        <f t="shared" si="101"/>
        <v>12 Other managers and proprietors</v>
      </c>
      <c r="M83" s="18">
        <f t="shared" si="102"/>
        <v>2.124246940355845</v>
      </c>
      <c r="N83" s="18">
        <f t="shared" si="102"/>
        <v>-4.7810038185071573</v>
      </c>
      <c r="O83" s="18">
        <f t="shared" si="102"/>
        <v>2.4951186447103479</v>
      </c>
      <c r="P83" s="18">
        <f t="shared" si="102"/>
        <v>1.2303009659183406</v>
      </c>
      <c r="Q83" s="18">
        <f t="shared" si="103"/>
        <v>1.6501630343897622</v>
      </c>
      <c r="S83" s="18">
        <f t="shared" si="104"/>
        <v>1.6501630343897622</v>
      </c>
      <c r="T83" s="18">
        <f t="shared" si="105"/>
        <v>3.1845719657942251</v>
      </c>
      <c r="U83" s="18">
        <f t="shared" si="106"/>
        <v>4.2932585050475147</v>
      </c>
      <c r="W83" t="str">
        <f t="shared" si="107"/>
        <v>12 Other managers and proprietors</v>
      </c>
      <c r="X83" s="18">
        <f t="shared" si="108"/>
        <v>0.74715697688498839</v>
      </c>
      <c r="Y83" s="18">
        <f t="shared" si="108"/>
        <v>19.24118314249683</v>
      </c>
      <c r="Z83" s="18">
        <f t="shared" si="108"/>
        <v>-1.7826406484786839</v>
      </c>
      <c r="AA83" s="18">
        <f t="shared" si="108"/>
        <v>1.3565469847075518</v>
      </c>
      <c r="AB83" s="18">
        <f t="shared" si="109"/>
        <v>0.29915840244745251</v>
      </c>
      <c r="AD83" s="18">
        <f t="shared" si="110"/>
        <v>0.29915840244745251</v>
      </c>
      <c r="AE83" s="18">
        <f t="shared" si="111"/>
        <v>3.3290847123820244</v>
      </c>
      <c r="AF83" s="18">
        <f t="shared" si="112"/>
        <v>3.5197553778471891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3.5891320183315534</v>
      </c>
      <c r="C84" s="18">
        <f t="shared" si="96"/>
        <v>5.3847955224630706</v>
      </c>
      <c r="D84" s="18">
        <f t="shared" si="96"/>
        <v>3.8922797294577816</v>
      </c>
      <c r="E84" s="18">
        <f t="shared" si="96"/>
        <v>1.2731581054377328</v>
      </c>
      <c r="F84" s="18">
        <f t="shared" si="97"/>
        <v>2.1387787735893227</v>
      </c>
      <c r="H84" s="18">
        <f t="shared" si="98"/>
        <v>2.1387787735893227</v>
      </c>
      <c r="I84" s="18">
        <f t="shared" si="99"/>
        <v>2.5250363870879422</v>
      </c>
      <c r="J84" s="18">
        <f t="shared" si="100"/>
        <v>4.1004490726302745</v>
      </c>
      <c r="L84" t="str">
        <f t="shared" si="101"/>
        <v>21 Science, research, engineering and technology professionals</v>
      </c>
      <c r="M84" s="18">
        <f t="shared" si="102"/>
        <v>3.7546162243242476</v>
      </c>
      <c r="N84" s="18">
        <f t="shared" si="102"/>
        <v>2.0047093256854609</v>
      </c>
      <c r="O84" s="18">
        <f t="shared" si="102"/>
        <v>3.3390170221335502</v>
      </c>
      <c r="P84" s="18">
        <f t="shared" si="102"/>
        <v>1.012926849073259</v>
      </c>
      <c r="Q84" s="18">
        <f t="shared" si="103"/>
        <v>1.7824136316874517</v>
      </c>
      <c r="S84" s="18">
        <f t="shared" si="104"/>
        <v>1.7824136316874517</v>
      </c>
      <c r="T84" s="18">
        <f t="shared" si="105"/>
        <v>2.2320922524142528</v>
      </c>
      <c r="U84" s="18">
        <f t="shared" si="106"/>
        <v>3.5845013933836878</v>
      </c>
      <c r="W84" t="str">
        <f t="shared" si="107"/>
        <v>21 Science, research, engineering and technology professionals</v>
      </c>
      <c r="X84" s="18">
        <f t="shared" si="108"/>
        <v>2.7107481951434087</v>
      </c>
      <c r="Y84" s="18">
        <f t="shared" si="108"/>
        <v>23.786302229603894</v>
      </c>
      <c r="Z84" s="18">
        <f t="shared" si="108"/>
        <v>6.2395157257168599</v>
      </c>
      <c r="AA84" s="18">
        <f t="shared" si="108"/>
        <v>2.235786171075671</v>
      </c>
      <c r="AB84" s="18">
        <f t="shared" si="109"/>
        <v>3.5533106604922926</v>
      </c>
      <c r="AD84" s="18">
        <f t="shared" si="110"/>
        <v>3.5533106604922926</v>
      </c>
      <c r="AE84" s="18">
        <f t="shared" si="111"/>
        <v>3.7120620315302943</v>
      </c>
      <c r="AF84" s="18">
        <f t="shared" si="112"/>
        <v>6.0568866181428538</v>
      </c>
    </row>
    <row r="85" spans="1:32" x14ac:dyDescent="0.2">
      <c r="A85" t="str">
        <f t="shared" si="95"/>
        <v>22 Health professionals</v>
      </c>
      <c r="B85" s="18">
        <f t="shared" si="96"/>
        <v>6.0695505646234382</v>
      </c>
      <c r="C85" s="18">
        <f t="shared" si="96"/>
        <v>-1.6590661836066833</v>
      </c>
      <c r="D85" s="18">
        <f t="shared" si="96"/>
        <v>-0.32462162214033086</v>
      </c>
      <c r="E85" s="18">
        <f t="shared" si="96"/>
        <v>0.72394527774801709</v>
      </c>
      <c r="F85" s="18">
        <f t="shared" si="97"/>
        <v>0.37320303623558093</v>
      </c>
      <c r="H85" s="18">
        <f t="shared" si="98"/>
        <v>0.37320303623558093</v>
      </c>
      <c r="I85" s="18">
        <f t="shared" si="99"/>
        <v>2.8839549951335197</v>
      </c>
      <c r="J85" s="18">
        <f t="shared" si="100"/>
        <v>3.1368675265189827</v>
      </c>
      <c r="L85" t="str">
        <f t="shared" si="101"/>
        <v>22 Health professionals</v>
      </c>
      <c r="M85" s="18">
        <f t="shared" si="102"/>
        <v>6.4229527258048646</v>
      </c>
      <c r="N85" s="18">
        <f t="shared" si="102"/>
        <v>6.6387448453123499</v>
      </c>
      <c r="O85" s="18">
        <f t="shared" si="102"/>
        <v>-0.36342192171729959</v>
      </c>
      <c r="P85" s="18">
        <f t="shared" si="102"/>
        <v>0.62983779066339007</v>
      </c>
      <c r="Q85" s="18">
        <f t="shared" si="103"/>
        <v>0.29765588468926296</v>
      </c>
      <c r="S85" s="18">
        <f t="shared" si="104"/>
        <v>0.29765588468926296</v>
      </c>
      <c r="T85" s="18">
        <f t="shared" si="105"/>
        <v>2.1858020165452352</v>
      </c>
      <c r="U85" s="18">
        <f t="shared" si="106"/>
        <v>2.4069720234087599</v>
      </c>
      <c r="W85" t="str">
        <f t="shared" si="107"/>
        <v>22 Health professionals</v>
      </c>
      <c r="X85" s="18">
        <f t="shared" si="108"/>
        <v>5.9603033815671225</v>
      </c>
      <c r="Y85" s="18">
        <f t="shared" si="108"/>
        <v>-4.2522431169294883</v>
      </c>
      <c r="Z85" s="18">
        <f t="shared" si="108"/>
        <v>-0.3111309237862514</v>
      </c>
      <c r="AA85" s="18">
        <f t="shared" si="108"/>
        <v>0.75643038116095518</v>
      </c>
      <c r="AB85" s="18">
        <f t="shared" si="109"/>
        <v>0.39931234998205056</v>
      </c>
      <c r="AD85" s="18">
        <f t="shared" si="110"/>
        <v>0.39931234998205056</v>
      </c>
      <c r="AE85" s="18">
        <f t="shared" si="111"/>
        <v>3.1121668189802776</v>
      </c>
      <c r="AF85" s="18">
        <f t="shared" si="112"/>
        <v>3.3748263140081836</v>
      </c>
    </row>
    <row r="86" spans="1:32" x14ac:dyDescent="0.2">
      <c r="A86" t="str">
        <f t="shared" si="95"/>
        <v>23 Teaching and other educational professionals</v>
      </c>
      <c r="B86" s="18">
        <f t="shared" si="96"/>
        <v>1.2069512006939398</v>
      </c>
      <c r="C86" s="18">
        <f t="shared" si="96"/>
        <v>6.1171292701081903</v>
      </c>
      <c r="D86" s="18">
        <f t="shared" si="96"/>
        <v>-5.3447522118554858E-3</v>
      </c>
      <c r="E86" s="18">
        <f t="shared" si="96"/>
        <v>1.0214341376410863</v>
      </c>
      <c r="F86" s="18">
        <f t="shared" si="97"/>
        <v>0.67800834301463553</v>
      </c>
      <c r="H86" s="18">
        <f t="shared" si="98"/>
        <v>0.67800834301463553</v>
      </c>
      <c r="I86" s="18">
        <f t="shared" si="99"/>
        <v>2.8444969748722793</v>
      </c>
      <c r="J86" s="18">
        <f t="shared" si="100"/>
        <v>3.3096815315160066</v>
      </c>
      <c r="L86" t="str">
        <f t="shared" si="101"/>
        <v>23 Teaching and other educational professionals</v>
      </c>
      <c r="M86" s="18">
        <f t="shared" si="102"/>
        <v>-8.4909964369339619E-2</v>
      </c>
      <c r="N86" s="18">
        <f t="shared" si="102"/>
        <v>7.9591987754290328</v>
      </c>
      <c r="O86" s="18">
        <f t="shared" si="102"/>
        <v>0.44669385409394913</v>
      </c>
      <c r="P86" s="18">
        <f t="shared" si="102"/>
        <v>0.77215110372472751</v>
      </c>
      <c r="Q86" s="18">
        <f t="shared" si="103"/>
        <v>0.66354835406081669</v>
      </c>
      <c r="S86" s="18">
        <f t="shared" si="104"/>
        <v>0.66354835406081669</v>
      </c>
      <c r="T86" s="18">
        <f t="shared" si="105"/>
        <v>2.497736251786753</v>
      </c>
      <c r="U86" s="18">
        <f t="shared" si="106"/>
        <v>2.9741357946766689</v>
      </c>
      <c r="W86" t="str">
        <f t="shared" si="107"/>
        <v>23 Teaching and other educational professionals</v>
      </c>
      <c r="X86" s="18">
        <f t="shared" si="108"/>
        <v>1.8440110323646008</v>
      </c>
      <c r="Y86" s="18">
        <f t="shared" si="108"/>
        <v>5.251214283592609</v>
      </c>
      <c r="Z86" s="18">
        <f t="shared" si="108"/>
        <v>-0.22625852656432688</v>
      </c>
      <c r="AA86" s="18">
        <f t="shared" si="108"/>
        <v>1.1437006046267184</v>
      </c>
      <c r="AB86" s="18">
        <f t="shared" si="109"/>
        <v>0.68497016528106247</v>
      </c>
      <c r="AD86" s="18">
        <f t="shared" si="110"/>
        <v>0.68497016528106247</v>
      </c>
      <c r="AE86" s="18">
        <f t="shared" si="111"/>
        <v>3.0060182199080243</v>
      </c>
      <c r="AF86" s="18">
        <f t="shared" si="112"/>
        <v>3.4661747268963206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4.4486926464200049</v>
      </c>
      <c r="C87" s="18">
        <f t="shared" si="96"/>
        <v>9.7810860091375407</v>
      </c>
      <c r="D87" s="18">
        <f t="shared" si="96"/>
        <v>0.84265749872680651</v>
      </c>
      <c r="E87" s="18">
        <f t="shared" si="96"/>
        <v>1.0899810240622809</v>
      </c>
      <c r="F87" s="18">
        <f t="shared" si="97"/>
        <v>1.0074725247678051</v>
      </c>
      <c r="H87" s="18">
        <f t="shared" si="98"/>
        <v>1.0074725247678051</v>
      </c>
      <c r="I87" s="18">
        <f t="shared" si="99"/>
        <v>2.7820530891169204</v>
      </c>
      <c r="J87" s="18">
        <f t="shared" si="100"/>
        <v>3.4841379708128617</v>
      </c>
      <c r="L87" t="str">
        <f t="shared" si="101"/>
        <v>24 Business, media and public service professionals</v>
      </c>
      <c r="M87" s="18">
        <f t="shared" si="102"/>
        <v>3.2808620499989116</v>
      </c>
      <c r="N87" s="18">
        <f t="shared" si="102"/>
        <v>11.042932985307385</v>
      </c>
      <c r="O87" s="18">
        <f t="shared" si="102"/>
        <v>1.0303043046437921</v>
      </c>
      <c r="P87" s="18">
        <f t="shared" si="102"/>
        <v>0.72386355928044654</v>
      </c>
      <c r="Q87" s="18">
        <f t="shared" si="103"/>
        <v>0.82590705906468997</v>
      </c>
      <c r="S87" s="18">
        <f t="shared" si="104"/>
        <v>0.82590705906468997</v>
      </c>
      <c r="T87" s="18">
        <f t="shared" si="105"/>
        <v>2.5164867996239959</v>
      </c>
      <c r="U87" s="18">
        <f t="shared" si="106"/>
        <v>3.1099781671406479</v>
      </c>
      <c r="W87" t="str">
        <f t="shared" si="107"/>
        <v>24 Business, media and public service professionals</v>
      </c>
      <c r="X87" s="18">
        <f t="shared" si="108"/>
        <v>6.1972629836764659</v>
      </c>
      <c r="Y87" s="18">
        <f t="shared" si="108"/>
        <v>8.0186361352679203</v>
      </c>
      <c r="Z87" s="18">
        <f t="shared" si="108"/>
        <v>0.57076221900538293</v>
      </c>
      <c r="AA87" s="18">
        <f t="shared" si="108"/>
        <v>1.6070374727052306</v>
      </c>
      <c r="AB87" s="18">
        <f t="shared" si="109"/>
        <v>1.2604313756273244</v>
      </c>
      <c r="AD87" s="18">
        <f t="shared" si="110"/>
        <v>1.2604313756273244</v>
      </c>
      <c r="AE87" s="18">
        <f t="shared" si="111"/>
        <v>3.1473129554040247</v>
      </c>
      <c r="AF87" s="18">
        <f t="shared" si="112"/>
        <v>3.9902792866579606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3.399335892076083</v>
      </c>
      <c r="C88" s="18">
        <f t="shared" si="96"/>
        <v>7.9973545644586475</v>
      </c>
      <c r="D88" s="18">
        <f t="shared" si="96"/>
        <v>-1.4207820510472646</v>
      </c>
      <c r="E88" s="18">
        <f t="shared" si="96"/>
        <v>0.66089863482194922</v>
      </c>
      <c r="F88" s="18">
        <f t="shared" si="97"/>
        <v>-3.7833921457730568E-2</v>
      </c>
      <c r="H88" s="18">
        <f t="shared" si="98"/>
        <v>-3.7833921457730568E-2</v>
      </c>
      <c r="I88" s="18">
        <f t="shared" si="99"/>
        <v>2.1768960068744736</v>
      </c>
      <c r="J88" s="18">
        <f t="shared" si="100"/>
        <v>2.1489303165914908</v>
      </c>
      <c r="L88" t="str">
        <f t="shared" si="101"/>
        <v>31 Science, engineering and technology associate professionals</v>
      </c>
      <c r="M88" s="18">
        <f t="shared" si="102"/>
        <v>4.1340833218088013</v>
      </c>
      <c r="N88" s="18">
        <f t="shared" si="102"/>
        <v>4.3924491155866718</v>
      </c>
      <c r="O88" s="18">
        <f t="shared" si="102"/>
        <v>-2.2504640819911881</v>
      </c>
      <c r="P88" s="18">
        <f t="shared" si="102"/>
        <v>0.26174027234533437</v>
      </c>
      <c r="Q88" s="18">
        <f t="shared" si="103"/>
        <v>-0.58275430116182525</v>
      </c>
      <c r="S88" s="18">
        <f t="shared" si="104"/>
        <v>-0.58275430116182525</v>
      </c>
      <c r="T88" s="18">
        <f t="shared" si="105"/>
        <v>1.908457342194203</v>
      </c>
      <c r="U88" s="18">
        <f t="shared" si="106"/>
        <v>1.4657977195766891</v>
      </c>
      <c r="W88" t="str">
        <f t="shared" si="107"/>
        <v>31 Science, engineering and technology associate professionals</v>
      </c>
      <c r="X88" s="18">
        <f t="shared" si="108"/>
        <v>0.68896182311293241</v>
      </c>
      <c r="Y88" s="18">
        <f t="shared" si="108"/>
        <v>22.468086867047599</v>
      </c>
      <c r="Z88" s="18">
        <f t="shared" si="108"/>
        <v>1.2248882124551219</v>
      </c>
      <c r="AA88" s="18">
        <f t="shared" si="108"/>
        <v>1.7345236888721471</v>
      </c>
      <c r="AB88" s="18">
        <f t="shared" si="109"/>
        <v>1.564360737878312</v>
      </c>
      <c r="AD88" s="18">
        <f t="shared" si="110"/>
        <v>1.564360737878312</v>
      </c>
      <c r="AE88" s="18">
        <f t="shared" si="111"/>
        <v>3.0273324510904365</v>
      </c>
      <c r="AF88" s="18">
        <f t="shared" si="112"/>
        <v>4.0971987440126201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4.993487578316036</v>
      </c>
      <c r="C89" s="18">
        <f t="shared" si="96"/>
        <v>0.32684955880362132</v>
      </c>
      <c r="D89" s="18">
        <f t="shared" si="96"/>
        <v>9.8769762716561793</v>
      </c>
      <c r="E89" s="18">
        <f t="shared" si="96"/>
        <v>1.7554807534270411</v>
      </c>
      <c r="F89" s="18">
        <f t="shared" si="97"/>
        <v>4.3936558599029896</v>
      </c>
      <c r="H89" s="18">
        <f t="shared" si="98"/>
        <v>4.3936558599029896</v>
      </c>
      <c r="I89" s="18">
        <f t="shared" si="99"/>
        <v>4.545848321076118</v>
      </c>
      <c r="J89" s="18">
        <f t="shared" si="100"/>
        <v>7.2416982290371745</v>
      </c>
      <c r="L89" t="str">
        <f t="shared" si="101"/>
        <v>32 Health and social care associate professionals</v>
      </c>
      <c r="M89" s="18">
        <f t="shared" si="102"/>
        <v>3.0365553338133511</v>
      </c>
      <c r="N89" s="18">
        <f t="shared" si="102"/>
        <v>5.5656653806851919</v>
      </c>
      <c r="O89" s="18">
        <f t="shared" si="102"/>
        <v>5.9246556984539511</v>
      </c>
      <c r="P89" s="18">
        <f t="shared" si="102"/>
        <v>1.0779179731493782</v>
      </c>
      <c r="Q89" s="18">
        <f>IF(AND(Q$6-O$6 &lt;&gt; 0,O15&lt;&gt;0,Q15&lt;&gt;0),(EXP(LN(Q15/O15)/(Q$6-O$6))-1)*100,0)</f>
        <v>2.6683412473975654</v>
      </c>
      <c r="S89" s="18">
        <f t="shared" si="104"/>
        <v>2.6683412473975654</v>
      </c>
      <c r="T89" s="18">
        <f t="shared" si="105"/>
        <v>3.3989878858192712</v>
      </c>
      <c r="U89" s="18">
        <f t="shared" si="106"/>
        <v>5.1877128987311893</v>
      </c>
      <c r="W89" t="str">
        <f t="shared" si="107"/>
        <v>32 Health and social care associate professionals</v>
      </c>
      <c r="X89" s="18">
        <f t="shared" si="108"/>
        <v>5.5556062102017245</v>
      </c>
      <c r="Y89" s="18">
        <f t="shared" si="108"/>
        <v>-1.0895052096907443</v>
      </c>
      <c r="Z89" s="18">
        <f t="shared" si="108"/>
        <v>10.918340846529695</v>
      </c>
      <c r="AA89" s="18">
        <f t="shared" si="108"/>
        <v>1.9052018667168547</v>
      </c>
      <c r="AB89" s="18">
        <f t="shared" si="109"/>
        <v>4.8251173582813722</v>
      </c>
      <c r="AD89" s="18">
        <f t="shared" si="110"/>
        <v>4.8251173582813722</v>
      </c>
      <c r="AE89" s="18">
        <f t="shared" si="111"/>
        <v>4.8464065608071039</v>
      </c>
      <c r="AF89" s="18">
        <f t="shared" si="112"/>
        <v>7.7443154006992421</v>
      </c>
    </row>
    <row r="90" spans="1:32" x14ac:dyDescent="0.2">
      <c r="A90" t="str">
        <f t="shared" si="95"/>
        <v>33 Protective service occupations</v>
      </c>
      <c r="B90" s="18">
        <f t="shared" si="96"/>
        <v>1.2635274423937526</v>
      </c>
      <c r="C90" s="18">
        <f t="shared" si="96"/>
        <v>5.9147164883654124</v>
      </c>
      <c r="D90" s="18">
        <f t="shared" si="96"/>
        <v>-3.0692864057563218</v>
      </c>
      <c r="E90" s="18">
        <f t="shared" si="96"/>
        <v>0.9003425944422716</v>
      </c>
      <c r="F90" s="18">
        <f t="shared" si="97"/>
        <v>-0.440609192064223</v>
      </c>
      <c r="H90" s="18">
        <f t="shared" si="98"/>
        <v>-0.440609192064223</v>
      </c>
      <c r="I90" s="18">
        <f t="shared" si="99"/>
        <v>1.7926501830465957</v>
      </c>
      <c r="J90" s="18">
        <f t="shared" si="100"/>
        <v>1.4515863239369597</v>
      </c>
      <c r="L90" t="str">
        <f t="shared" si="101"/>
        <v>33 Protective service occupations</v>
      </c>
      <c r="M90" s="18">
        <f t="shared" si="102"/>
        <v>0.40635719139270332</v>
      </c>
      <c r="N90" s="18">
        <f t="shared" si="102"/>
        <v>4.0726969152486303</v>
      </c>
      <c r="O90" s="18">
        <f t="shared" si="102"/>
        <v>-3.2856346642329837</v>
      </c>
      <c r="P90" s="18">
        <f t="shared" si="102"/>
        <v>6.7658833033723553E-3</v>
      </c>
      <c r="Q90" s="18">
        <f t="shared" si="103"/>
        <v>-1.1029697147124207</v>
      </c>
      <c r="S90" s="18">
        <f t="shared" si="104"/>
        <v>-1.1029697147124207</v>
      </c>
      <c r="T90" s="18">
        <f t="shared" si="105"/>
        <v>1.4455396728351388</v>
      </c>
      <c r="U90" s="18">
        <f t="shared" si="106"/>
        <v>0.55735377534080754</v>
      </c>
      <c r="W90" t="str">
        <f t="shared" si="107"/>
        <v>33 Protective service occupations</v>
      </c>
      <c r="X90" s="18">
        <f t="shared" si="108"/>
        <v>4.0280825996884984</v>
      </c>
      <c r="Y90" s="18">
        <f t="shared" si="108"/>
        <v>11.354182100887167</v>
      </c>
      <c r="Z90" s="18">
        <f t="shared" si="108"/>
        <v>-2.4820074154798033</v>
      </c>
      <c r="AA90" s="18">
        <f t="shared" si="108"/>
        <v>2.972154505155844</v>
      </c>
      <c r="AB90" s="18">
        <f t="shared" si="109"/>
        <v>1.1210221008758348</v>
      </c>
      <c r="AD90" s="18">
        <f t="shared" si="110"/>
        <v>1.1210221008758348</v>
      </c>
      <c r="AE90" s="18">
        <f t="shared" si="111"/>
        <v>2.6727869834016316</v>
      </c>
      <c r="AF90" s="18">
        <f t="shared" si="112"/>
        <v>3.4670517382941801</v>
      </c>
    </row>
    <row r="91" spans="1:32" x14ac:dyDescent="0.2">
      <c r="A91" t="str">
        <f t="shared" si="95"/>
        <v>34 Culture, media and sports occupations</v>
      </c>
      <c r="B91" s="18">
        <f t="shared" si="96"/>
        <v>1.5398699441803387</v>
      </c>
      <c r="C91" s="18">
        <f t="shared" si="96"/>
        <v>3.5928598104781662</v>
      </c>
      <c r="D91" s="18">
        <f t="shared" si="96"/>
        <v>-2.8953470712311913</v>
      </c>
      <c r="E91" s="18">
        <f t="shared" si="96"/>
        <v>0.91623767804687173</v>
      </c>
      <c r="F91" s="18">
        <f t="shared" si="97"/>
        <v>-0.37063076918235627</v>
      </c>
      <c r="H91" s="18">
        <f t="shared" si="98"/>
        <v>-0.37063076918235627</v>
      </c>
      <c r="I91" s="18">
        <f t="shared" si="99"/>
        <v>2.3410908024593002</v>
      </c>
      <c r="J91" s="18">
        <f t="shared" si="100"/>
        <v>2.0750838060304755</v>
      </c>
      <c r="L91" t="str">
        <f t="shared" si="101"/>
        <v>34 Culture, media and sports occupations</v>
      </c>
      <c r="M91" s="18">
        <f t="shared" si="102"/>
        <v>1.8332461190114557</v>
      </c>
      <c r="N91" s="18">
        <f t="shared" si="102"/>
        <v>2.4842488094477533</v>
      </c>
      <c r="O91" s="18">
        <f t="shared" si="102"/>
        <v>-3.0929617079033189</v>
      </c>
      <c r="P91" s="18">
        <f t="shared" si="102"/>
        <v>0.62079973550410728</v>
      </c>
      <c r="Q91" s="18">
        <f t="shared" si="103"/>
        <v>-0.63267085284053337</v>
      </c>
      <c r="S91" s="18">
        <f t="shared" si="104"/>
        <v>-0.63267085284053337</v>
      </c>
      <c r="T91" s="18">
        <f t="shared" si="105"/>
        <v>2.0438553639830381</v>
      </c>
      <c r="U91" s="18">
        <f t="shared" si="106"/>
        <v>1.5728698022906551</v>
      </c>
      <c r="W91" t="str">
        <f t="shared" si="107"/>
        <v>34 Culture, media and sports occupations</v>
      </c>
      <c r="X91" s="18">
        <f t="shared" si="108"/>
        <v>1.0903580317185524</v>
      </c>
      <c r="Y91" s="18">
        <f t="shared" si="108"/>
        <v>5.3228684198735277</v>
      </c>
      <c r="Z91" s="18">
        <f>IF(AND(AA$6-Z$6 &lt;&gt; 0,Z17&lt;&gt;0,AA17&lt;&gt;0),(EXP(LN(AA17/Z17)/(AA$6-Z$6))-1)*100,0)</f>
        <v>-2.5983185747170623</v>
      </c>
      <c r="AA91" s="18">
        <f t="shared" si="108"/>
        <v>1.3397670067644807</v>
      </c>
      <c r="AB91" s="18">
        <f t="shared" si="109"/>
        <v>9.6910519027826325E-3</v>
      </c>
      <c r="AD91" s="18">
        <f t="shared" si="110"/>
        <v>9.6910519027826325E-3</v>
      </c>
      <c r="AE91" s="18">
        <f t="shared" si="111"/>
        <v>2.7705237433977903</v>
      </c>
      <c r="AF91" s="18">
        <f t="shared" si="112"/>
        <v>2.7771353954456623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2.0186612850346064</v>
      </c>
      <c r="C92" s="18">
        <f t="shared" si="96"/>
        <v>2.6802070180317328</v>
      </c>
      <c r="D92" s="18">
        <f t="shared" si="96"/>
        <v>0.15627814651713035</v>
      </c>
      <c r="E92" s="18">
        <f t="shared" si="96"/>
        <v>0.57922978077122877</v>
      </c>
      <c r="F92" s="18">
        <f t="shared" si="97"/>
        <v>0.43804781984315699</v>
      </c>
      <c r="H92" s="18">
        <f t="shared" si="98"/>
        <v>0.43804781984315699</v>
      </c>
      <c r="I92" s="18">
        <f t="shared" si="99"/>
        <v>2.6017039091869254</v>
      </c>
      <c r="J92" s="18">
        <f t="shared" si="100"/>
        <v>2.9104154622873191</v>
      </c>
      <c r="L92" t="str">
        <f t="shared" si="101"/>
        <v>35 Business and public service associate professionals</v>
      </c>
      <c r="M92" s="18">
        <f t="shared" si="102"/>
        <v>1.3392364490391717</v>
      </c>
      <c r="N92" s="18">
        <f t="shared" si="102"/>
        <v>3.6359643527710483</v>
      </c>
      <c r="O92" s="18">
        <f t="shared" si="102"/>
        <v>-4.1967089171257577E-2</v>
      </c>
      <c r="P92" s="18">
        <f t="shared" si="102"/>
        <v>9.8935609822037307E-2</v>
      </c>
      <c r="Q92" s="18">
        <f t="shared" si="103"/>
        <v>5.1945988521118203E-2</v>
      </c>
      <c r="S92" s="18">
        <f t="shared" si="104"/>
        <v>5.1945988521118203E-2</v>
      </c>
      <c r="T92" s="18">
        <f t="shared" si="105"/>
        <v>2.1967465609719961</v>
      </c>
      <c r="U92" s="18">
        <f t="shared" si="106"/>
        <v>2.2351059310391275</v>
      </c>
      <c r="W92" t="str">
        <f t="shared" si="107"/>
        <v>35 Business and public service associate professionals</v>
      </c>
      <c r="X92" s="18">
        <f t="shared" si="108"/>
        <v>2.8491202245598313</v>
      </c>
      <c r="Y92" s="18">
        <f t="shared" si="108"/>
        <v>1.5543772601419592</v>
      </c>
      <c r="Z92" s="18">
        <f t="shared" si="108"/>
        <v>0.3925280304102774</v>
      </c>
      <c r="AA92" s="18">
        <f t="shared" si="108"/>
        <v>1.1189899610171583</v>
      </c>
      <c r="AB92" s="18">
        <f t="shared" si="109"/>
        <v>0.87625376199769178</v>
      </c>
      <c r="AD92" s="18">
        <f t="shared" si="110"/>
        <v>0.87625376199769178</v>
      </c>
      <c r="AE92" s="18">
        <f t="shared" si="111"/>
        <v>3.0606259705547201</v>
      </c>
      <c r="AF92" s="18">
        <f t="shared" si="112"/>
        <v>3.6477912730445095</v>
      </c>
    </row>
    <row r="93" spans="1:32" x14ac:dyDescent="0.2">
      <c r="A93" t="str">
        <f t="shared" si="95"/>
        <v>41 Administrative occupations</v>
      </c>
      <c r="B93" s="18">
        <f t="shared" si="96"/>
        <v>-0.53819094957944236</v>
      </c>
      <c r="C93" s="18">
        <f t="shared" si="96"/>
        <v>4.0105134143006316</v>
      </c>
      <c r="D93" s="18">
        <f t="shared" si="96"/>
        <v>0.8450575100915847</v>
      </c>
      <c r="E93" s="18">
        <f t="shared" si="96"/>
        <v>-9.6391864381362158E-2</v>
      </c>
      <c r="F93" s="18">
        <f t="shared" si="97"/>
        <v>0.21644396445101854</v>
      </c>
      <c r="H93" s="18">
        <f t="shared" si="98"/>
        <v>0.21644396445101854</v>
      </c>
      <c r="I93" s="18">
        <f t="shared" si="99"/>
        <v>2.8186431242164023</v>
      </c>
      <c r="J93" s="18">
        <f t="shared" si="100"/>
        <v>2.9660667489355363</v>
      </c>
      <c r="L93" t="str">
        <f t="shared" si="101"/>
        <v>41 Administrative occupations</v>
      </c>
      <c r="M93" s="18">
        <f t="shared" si="102"/>
        <v>-1.4727938842686084</v>
      </c>
      <c r="N93" s="18">
        <f t="shared" si="102"/>
        <v>18.861273292181437</v>
      </c>
      <c r="O93" s="18">
        <f t="shared" si="102"/>
        <v>1.6803017402000187</v>
      </c>
      <c r="P93" s="18">
        <f t="shared" si="102"/>
        <v>1.1826303509715919</v>
      </c>
      <c r="Q93" s="18">
        <f t="shared" si="103"/>
        <v>1.3482495748715628</v>
      </c>
      <c r="S93" s="18">
        <f t="shared" si="104"/>
        <v>1.3482495748715628</v>
      </c>
      <c r="T93" s="18">
        <f t="shared" si="105"/>
        <v>2.4080383098690872</v>
      </c>
      <c r="U93" s="18">
        <f t="shared" si="106"/>
        <v>3.4007636183550183</v>
      </c>
      <c r="W93" t="str">
        <f t="shared" si="107"/>
        <v>41 Administrative occupations</v>
      </c>
      <c r="X93" s="18">
        <f t="shared" si="108"/>
        <v>-0.11372208746017742</v>
      </c>
      <c r="Y93" s="18">
        <f t="shared" si="108"/>
        <v>-2.5068801303608557</v>
      </c>
      <c r="Z93" s="18">
        <f t="shared" si="108"/>
        <v>0.38654804669184806</v>
      </c>
      <c r="AA93" s="18">
        <f t="shared" si="108"/>
        <v>-0.8977966190161335</v>
      </c>
      <c r="AB93" s="18">
        <f t="shared" si="109"/>
        <v>-0.47151795641421357</v>
      </c>
      <c r="AD93" s="18">
        <f t="shared" si="110"/>
        <v>-0.47151795641421357</v>
      </c>
      <c r="AE93" s="18">
        <f t="shared" si="111"/>
        <v>3.0292527061994257</v>
      </c>
      <c r="AF93" s="18">
        <f t="shared" si="112"/>
        <v>2.7224905590288895</v>
      </c>
    </row>
    <row r="94" spans="1:32" x14ac:dyDescent="0.2">
      <c r="A94" t="str">
        <f t="shared" si="95"/>
        <v>42 Secretarial and related occupations</v>
      </c>
      <c r="B94" s="18">
        <f t="shared" si="96"/>
        <v>-2.5478978896042448</v>
      </c>
      <c r="C94" s="18">
        <f t="shared" si="96"/>
        <v>-2.5770738782347369</v>
      </c>
      <c r="D94" s="18">
        <f t="shared" si="96"/>
        <v>-1.454810320718436</v>
      </c>
      <c r="E94" s="18">
        <f t="shared" si="96"/>
        <v>-4.2271903949585248</v>
      </c>
      <c r="F94" s="18">
        <f t="shared" si="97"/>
        <v>-3.3118400520818825</v>
      </c>
      <c r="H94" s="18">
        <f t="shared" si="98"/>
        <v>-3.3118400520818714</v>
      </c>
      <c r="I94" s="18">
        <f t="shared" si="99"/>
        <v>2.4405510475416392</v>
      </c>
      <c r="J94" s="18">
        <f t="shared" si="100"/>
        <v>0.25629097029111758</v>
      </c>
      <c r="L94" t="str">
        <f t="shared" si="101"/>
        <v>42 Secretarial and related occupations</v>
      </c>
      <c r="M94" s="18">
        <f t="shared" si="102"/>
        <v>-6.8409228832095215</v>
      </c>
      <c r="N94" s="18">
        <f t="shared" si="102"/>
        <v>3.2621080782050393</v>
      </c>
      <c r="O94" s="18">
        <f t="shared" si="102"/>
        <v>-2.6079554589895415</v>
      </c>
      <c r="P94" s="18">
        <f t="shared" si="102"/>
        <v>1.5745809514423392</v>
      </c>
      <c r="Q94" s="18">
        <f t="shared" si="103"/>
        <v>0.16081596499346595</v>
      </c>
      <c r="S94" s="18">
        <f t="shared" si="104"/>
        <v>0.16081596499346595</v>
      </c>
      <c r="T94" s="18">
        <f t="shared" si="105"/>
        <v>1.8160088536498975</v>
      </c>
      <c r="U94" s="18">
        <f t="shared" si="106"/>
        <v>1.9413384577687154</v>
      </c>
      <c r="W94" t="str">
        <f t="shared" si="107"/>
        <v>42 Secretarial and related occupations</v>
      </c>
      <c r="X94" s="18">
        <f t="shared" si="108"/>
        <v>-2.1635084278328498</v>
      </c>
      <c r="Y94" s="18">
        <f t="shared" si="108"/>
        <v>-3.0390550336916733</v>
      </c>
      <c r="Z94" s="18">
        <f t="shared" si="108"/>
        <v>-1.3600772403277395</v>
      </c>
      <c r="AA94" s="18">
        <f t="shared" si="108"/>
        <v>-4.8514364515216961</v>
      </c>
      <c r="AB94" s="18">
        <f t="shared" si="109"/>
        <v>-3.7016013518006541</v>
      </c>
      <c r="AD94" s="18">
        <f t="shared" si="110"/>
        <v>-3.7016013518006541</v>
      </c>
      <c r="AE94" s="18">
        <f t="shared" si="111"/>
        <v>2.4908138468876073</v>
      </c>
      <c r="AF94" s="18">
        <f t="shared" si="112"/>
        <v>9.4511298533017651E-2</v>
      </c>
    </row>
    <row r="95" spans="1:32" x14ac:dyDescent="0.2">
      <c r="A95" t="str">
        <f t="shared" si="95"/>
        <v>51 Skilled agricultural and related trades</v>
      </c>
      <c r="B95" s="18">
        <f t="shared" si="96"/>
        <v>-2.9647316797977608</v>
      </c>
      <c r="C95" s="18">
        <f t="shared" si="96"/>
        <v>-15.791734619697928</v>
      </c>
      <c r="D95" s="18">
        <f t="shared" si="96"/>
        <v>-0.11035708026423396</v>
      </c>
      <c r="E95" s="18">
        <f t="shared" si="96"/>
        <v>0.95425055428353112</v>
      </c>
      <c r="F95" s="18">
        <f t="shared" si="97"/>
        <v>0.59812656480975335</v>
      </c>
      <c r="H95" s="18">
        <f t="shared" si="98"/>
        <v>0.59812656480975335</v>
      </c>
      <c r="I95" s="18">
        <f t="shared" si="99"/>
        <v>3.0254408913300335</v>
      </c>
      <c r="J95" s="18">
        <f t="shared" si="100"/>
        <v>3.4253894252338712</v>
      </c>
      <c r="L95" t="str">
        <f t="shared" si="101"/>
        <v>51 Skilled agricultural and related trades</v>
      </c>
      <c r="M95" s="18">
        <f t="shared" si="102"/>
        <v>-3.3850697026601817</v>
      </c>
      <c r="N95" s="18">
        <f t="shared" si="102"/>
        <v>-18.969686732821955</v>
      </c>
      <c r="O95" s="18">
        <f t="shared" si="102"/>
        <v>-0.50675825970052379</v>
      </c>
      <c r="P95" s="18">
        <f t="shared" si="102"/>
        <v>0.73907605017500266</v>
      </c>
      <c r="Q95" s="18">
        <f t="shared" si="103"/>
        <v>0.32207418059115867</v>
      </c>
      <c r="S95" s="18">
        <f t="shared" si="104"/>
        <v>0.32207418059115867</v>
      </c>
      <c r="T95" s="18">
        <f t="shared" si="105"/>
        <v>2.7995262631314466</v>
      </c>
      <c r="U95" s="18">
        <f t="shared" si="106"/>
        <v>3.0200046317369944</v>
      </c>
      <c r="W95" t="str">
        <f t="shared" si="107"/>
        <v>51 Skilled agricultural and related trades</v>
      </c>
      <c r="X95" s="18">
        <f t="shared" si="108"/>
        <v>-0.54487985845561582</v>
      </c>
      <c r="Y95" s="18">
        <f t="shared" si="108"/>
        <v>1.2314084739130315</v>
      </c>
      <c r="Z95" s="18">
        <f t="shared" si="108"/>
        <v>1.5216506481483982</v>
      </c>
      <c r="AA95" s="18">
        <f t="shared" si="108"/>
        <v>1.7514118078028496</v>
      </c>
      <c r="AB95" s="18">
        <f t="shared" si="109"/>
        <v>1.6747670360139244</v>
      </c>
      <c r="AD95" s="18">
        <f t="shared" si="110"/>
        <v>1.6747670360139244</v>
      </c>
      <c r="AE95" s="18">
        <f t="shared" si="111"/>
        <v>3.9225652614743423</v>
      </c>
      <c r="AF95" s="18">
        <f t="shared" si="112"/>
        <v>4.9490537185160166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0.60618484925405447</v>
      </c>
      <c r="C96" s="18">
        <f t="shared" si="96"/>
        <v>-17.612763739598247</v>
      </c>
      <c r="D96" s="18">
        <f t="shared" si="96"/>
        <v>-0.26260597834636412</v>
      </c>
      <c r="E96" s="18">
        <f t="shared" si="96"/>
        <v>-0.69471181125196901</v>
      </c>
      <c r="F96" s="18">
        <f t="shared" si="97"/>
        <v>-0.550884943009744</v>
      </c>
      <c r="H96" s="18">
        <f t="shared" si="98"/>
        <v>-0.550884943009744</v>
      </c>
      <c r="I96" s="18">
        <f t="shared" si="99"/>
        <v>2.0885210679985944</v>
      </c>
      <c r="J96" s="18">
        <f t="shared" si="100"/>
        <v>1.680363377813654</v>
      </c>
      <c r="L96" t="str">
        <f t="shared" si="101"/>
        <v>52 Skilled metal, electrical and electronic trades</v>
      </c>
      <c r="M96" s="18">
        <f t="shared" si="102"/>
        <v>0.38585423013548503</v>
      </c>
      <c r="N96" s="18">
        <f t="shared" si="102"/>
        <v>-17.488079880829577</v>
      </c>
      <c r="O96" s="18">
        <f t="shared" si="102"/>
        <v>-0.55686068937378375</v>
      </c>
      <c r="P96" s="18">
        <f t="shared" si="102"/>
        <v>-0.80396605979442537</v>
      </c>
      <c r="Q96" s="18">
        <f t="shared" si="103"/>
        <v>-0.72166590399299624</v>
      </c>
      <c r="S96" s="18">
        <f t="shared" si="104"/>
        <v>-0.72166590399299624</v>
      </c>
      <c r="T96" s="18">
        <f t="shared" si="105"/>
        <v>2.0250214278427103</v>
      </c>
      <c r="U96" s="18">
        <f t="shared" si="106"/>
        <v>1.4872603036743648</v>
      </c>
      <c r="W96" t="str">
        <f t="shared" si="107"/>
        <v>52 Skilled metal, electrical and electronic trades</v>
      </c>
      <c r="X96" s="18">
        <f t="shared" si="108"/>
        <v>13.752902868019756</v>
      </c>
      <c r="Y96" s="18">
        <f t="shared" si="108"/>
        <v>-23.107058515969058</v>
      </c>
      <c r="Z96" s="18">
        <f t="shared" si="108"/>
        <v>10.818340268370052</v>
      </c>
      <c r="AA96" s="18">
        <f t="shared" si="108"/>
        <v>1.9546426003116402</v>
      </c>
      <c r="AB96" s="18">
        <f t="shared" si="109"/>
        <v>4.8274974966861173</v>
      </c>
      <c r="AD96" s="18">
        <f t="shared" si="110"/>
        <v>4.8274974966861173</v>
      </c>
      <c r="AE96" s="18">
        <f t="shared" si="111"/>
        <v>4.5971015743780264</v>
      </c>
      <c r="AF96" s="18">
        <f t="shared" si="112"/>
        <v>7.5767274574336296</v>
      </c>
    </row>
    <row r="97" spans="1:32" x14ac:dyDescent="0.2">
      <c r="A97" t="str">
        <f t="shared" si="95"/>
        <v>53 Skilled construction and building trades</v>
      </c>
      <c r="B97" s="18">
        <f t="shared" si="96"/>
        <v>3.2540786216667117</v>
      </c>
      <c r="C97" s="18">
        <f t="shared" si="96"/>
        <v>-17.28279123438363</v>
      </c>
      <c r="D97" s="18">
        <f t="shared" si="96"/>
        <v>-0.57064197511638159</v>
      </c>
      <c r="E97" s="18">
        <f t="shared" si="96"/>
        <v>-1.4510497581788351</v>
      </c>
      <c r="F97" s="18">
        <f t="shared" si="97"/>
        <v>-1.1584501085227572</v>
      </c>
      <c r="H97" s="18">
        <f t="shared" si="98"/>
        <v>-1.1584501085227572</v>
      </c>
      <c r="I97" s="18">
        <f t="shared" si="99"/>
        <v>2.2313454149959222</v>
      </c>
      <c r="J97" s="18">
        <f t="shared" si="100"/>
        <v>1.4008140161646754</v>
      </c>
      <c r="L97" t="str">
        <f t="shared" si="101"/>
        <v>53 Skilled construction and building trades</v>
      </c>
      <c r="M97" s="18">
        <f t="shared" si="102"/>
        <v>3.3082921174737878</v>
      </c>
      <c r="N97" s="18">
        <f t="shared" si="102"/>
        <v>-17.740882843652017</v>
      </c>
      <c r="O97" s="18">
        <f t="shared" si="102"/>
        <v>-0.44040609052464763</v>
      </c>
      <c r="P97" s="18">
        <f t="shared" si="102"/>
        <v>-1.4763295416833966</v>
      </c>
      <c r="Q97" s="18">
        <f t="shared" si="103"/>
        <v>-1.1322249463826428</v>
      </c>
      <c r="S97" s="18">
        <f t="shared" si="104"/>
        <v>-1.1322249463826428</v>
      </c>
      <c r="T97" s="18">
        <f t="shared" si="105"/>
        <v>2.2366125913570345</v>
      </c>
      <c r="U97" s="18">
        <f t="shared" si="106"/>
        <v>1.425049489826602</v>
      </c>
      <c r="W97" t="str">
        <f t="shared" si="107"/>
        <v>53 Skilled construction and building trades</v>
      </c>
      <c r="X97" s="18">
        <f t="shared" si="108"/>
        <v>-1.1008191352243402</v>
      </c>
      <c r="Y97" s="18">
        <f t="shared" si="108"/>
        <v>23.802174113428777</v>
      </c>
      <c r="Z97" s="18">
        <f t="shared" si="108"/>
        <v>-9.9683388516724651</v>
      </c>
      <c r="AA97" s="18">
        <f t="shared" si="108"/>
        <v>0.79278837360807763</v>
      </c>
      <c r="AB97" s="18">
        <f t="shared" si="109"/>
        <v>-2.9300674907551949</v>
      </c>
      <c r="AD97" s="18">
        <f t="shared" si="110"/>
        <v>-2.9300674907551949</v>
      </c>
      <c r="AE97" s="18">
        <f t="shared" si="111"/>
        <v>1.9103935036965503</v>
      </c>
      <c r="AF97" s="18">
        <f t="shared" si="112"/>
        <v>-0.21400338310134659</v>
      </c>
    </row>
    <row r="98" spans="1:32" x14ac:dyDescent="0.2">
      <c r="A98" t="str">
        <f t="shared" si="95"/>
        <v>54 Textiles, printing and other skilled trades</v>
      </c>
      <c r="B98" s="18">
        <f t="shared" si="96"/>
        <v>-2.9538489158737691</v>
      </c>
      <c r="C98" s="18">
        <f t="shared" si="96"/>
        <v>-0.12776528352987926</v>
      </c>
      <c r="D98" s="18">
        <f t="shared" si="96"/>
        <v>0.34030578749670859</v>
      </c>
      <c r="E98" s="18">
        <f t="shared" si="96"/>
        <v>-0.20421852730515555</v>
      </c>
      <c r="F98" s="18">
        <f t="shared" si="97"/>
        <v>-2.3039551377423972E-2</v>
      </c>
      <c r="H98" s="18">
        <f t="shared" si="98"/>
        <v>-2.3039551377423972E-2</v>
      </c>
      <c r="I98" s="18">
        <f t="shared" si="99"/>
        <v>2.4222865839361063</v>
      </c>
      <c r="J98" s="18">
        <f t="shared" si="100"/>
        <v>2.4058148227131371</v>
      </c>
      <c r="L98" t="str">
        <f t="shared" si="101"/>
        <v>54 Textiles, printing and other skilled trades</v>
      </c>
      <c r="M98" s="18">
        <f t="shared" si="102"/>
        <v>-3.1684865156802022</v>
      </c>
      <c r="N98" s="18">
        <f t="shared" si="102"/>
        <v>-8.8035189772472258</v>
      </c>
      <c r="O98" s="18">
        <f t="shared" si="102"/>
        <v>0.25447460873389005</v>
      </c>
      <c r="P98" s="18">
        <f t="shared" si="102"/>
        <v>-0.48252764570668738</v>
      </c>
      <c r="Q98" s="18">
        <f t="shared" si="103"/>
        <v>-0.2374641957821666</v>
      </c>
      <c r="S98" s="18">
        <f t="shared" si="104"/>
        <v>-0.2374641957821666</v>
      </c>
      <c r="T98" s="18">
        <f t="shared" si="105"/>
        <v>1.8596085095767378</v>
      </c>
      <c r="U98" s="18">
        <f t="shared" si="106"/>
        <v>1.6768780703235286</v>
      </c>
      <c r="W98" t="str">
        <f t="shared" si="107"/>
        <v>54 Textiles, printing and other skilled trades</v>
      </c>
      <c r="X98" s="18">
        <f t="shared" si="108"/>
        <v>-2.5704542603904534</v>
      </c>
      <c r="Y98" s="18">
        <f t="shared" si="108"/>
        <v>15.13261864363502</v>
      </c>
      <c r="Z98" s="18">
        <f t="shared" si="108"/>
        <v>0.45940504532067106</v>
      </c>
      <c r="AA98" s="18">
        <f t="shared" si="108"/>
        <v>0.16849665906442102</v>
      </c>
      <c r="AB98" s="18">
        <f t="shared" si="109"/>
        <v>0.26537239972135307</v>
      </c>
      <c r="AD98" s="18">
        <f t="shared" si="110"/>
        <v>0.26537239972135307</v>
      </c>
      <c r="AE98" s="18">
        <f t="shared" si="111"/>
        <v>3.1404667746068204</v>
      </c>
      <c r="AF98" s="18">
        <f t="shared" si="112"/>
        <v>3.3137746674057</v>
      </c>
    </row>
    <row r="99" spans="1:32" x14ac:dyDescent="0.2">
      <c r="A99" t="str">
        <f t="shared" si="95"/>
        <v>61 Caring personal service occupations</v>
      </c>
      <c r="B99" s="18">
        <f t="shared" si="96"/>
        <v>1.620407253932088</v>
      </c>
      <c r="C99" s="18">
        <f t="shared" si="96"/>
        <v>-3.4786221120056138</v>
      </c>
      <c r="D99" s="18">
        <f t="shared" si="96"/>
        <v>0.86685994834156954</v>
      </c>
      <c r="E99" s="18">
        <f t="shared" si="96"/>
        <v>0.8792293786030525</v>
      </c>
      <c r="F99" s="18">
        <f t="shared" si="97"/>
        <v>0.87510606664964463</v>
      </c>
      <c r="H99" s="18">
        <f t="shared" si="98"/>
        <v>0.87510606664964463</v>
      </c>
      <c r="I99" s="18">
        <f t="shared" si="99"/>
        <v>3.217410717708824</v>
      </c>
      <c r="J99" s="18">
        <f t="shared" si="100"/>
        <v>3.791944100254252</v>
      </c>
      <c r="L99" t="str">
        <f t="shared" si="101"/>
        <v>61 Caring personal service occupations</v>
      </c>
      <c r="M99" s="18">
        <f t="shared" si="102"/>
        <v>1.6853960041125271</v>
      </c>
      <c r="N99" s="18">
        <f t="shared" si="102"/>
        <v>-4.826535344086702</v>
      </c>
      <c r="O99" s="18">
        <f t="shared" si="102"/>
        <v>3.5314598596309477</v>
      </c>
      <c r="P99" s="18">
        <f t="shared" si="102"/>
        <v>1.3092558276598165</v>
      </c>
      <c r="Q99" s="18">
        <f t="shared" si="103"/>
        <v>2.0446395845817866</v>
      </c>
      <c r="S99" s="18">
        <f t="shared" si="104"/>
        <v>2.0446395845817866</v>
      </c>
      <c r="T99" s="18">
        <f t="shared" si="105"/>
        <v>2.9090221280920536</v>
      </c>
      <c r="U99" s="18">
        <f t="shared" si="106"/>
        <v>4.3432150445446904</v>
      </c>
      <c r="W99" t="str">
        <f t="shared" si="107"/>
        <v>61 Caring personal service occupations</v>
      </c>
      <c r="X99" s="18">
        <f t="shared" si="108"/>
        <v>1.6124157786925997</v>
      </c>
      <c r="Y99" s="18">
        <f t="shared" si="108"/>
        <v>-3.3125754613432701</v>
      </c>
      <c r="Z99" s="18">
        <f t="shared" si="108"/>
        <v>0.52390089939582385</v>
      </c>
      <c r="AA99" s="18">
        <f t="shared" si="108"/>
        <v>0.81746100509507702</v>
      </c>
      <c r="AB99" s="18">
        <f t="shared" si="109"/>
        <v>0.71951250616748563</v>
      </c>
      <c r="AD99" s="18">
        <f t="shared" si="110"/>
        <v>0.71951250616748563</v>
      </c>
      <c r="AE99" s="18">
        <f t="shared" si="111"/>
        <v>3.2539429155592048</v>
      </c>
      <c r="AF99" s="18">
        <f t="shared" si="112"/>
        <v>3.722227252620991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-1.1057069915618722</v>
      </c>
      <c r="C100" s="18">
        <f t="shared" si="96"/>
        <v>-8.4139619904408889</v>
      </c>
      <c r="D100" s="18">
        <f t="shared" si="96"/>
        <v>-1.4549202206769696</v>
      </c>
      <c r="E100" s="18">
        <f t="shared" si="96"/>
        <v>5.8388390330121887E-2</v>
      </c>
      <c r="F100" s="18">
        <f t="shared" si="97"/>
        <v>-0.44861247301443141</v>
      </c>
      <c r="H100" s="18">
        <f t="shared" si="98"/>
        <v>-0.44861247301443141</v>
      </c>
      <c r="I100" s="18">
        <f t="shared" si="99"/>
        <v>2.6436837951492764</v>
      </c>
      <c r="J100" s="18">
        <f t="shared" si="100"/>
        <v>2.3355520075892144</v>
      </c>
      <c r="L100" t="str">
        <f t="shared" si="101"/>
        <v>62 Leisure, travel and related personal service occupations</v>
      </c>
      <c r="M100" s="18">
        <f t="shared" si="102"/>
        <v>0.87211598724477035</v>
      </c>
      <c r="N100" s="18">
        <f t="shared" si="102"/>
        <v>-4.4556684476909751</v>
      </c>
      <c r="O100" s="18">
        <f t="shared" si="102"/>
        <v>-0.74119324002166476</v>
      </c>
      <c r="P100" s="18">
        <f t="shared" si="102"/>
        <v>0.35550302409081969</v>
      </c>
      <c r="Q100" s="18">
        <f t="shared" si="103"/>
        <v>-1.1402188043507788E-2</v>
      </c>
      <c r="S100" s="18">
        <f t="shared" si="104"/>
        <v>-1.1402188043507788E-2</v>
      </c>
      <c r="T100" s="18">
        <f t="shared" si="105"/>
        <v>2.3885477511539577</v>
      </c>
      <c r="U100" s="18">
        <f t="shared" si="106"/>
        <v>2.3803562134091516</v>
      </c>
      <c r="W100" t="str">
        <f t="shared" si="107"/>
        <v>62 Leisure, travel and related personal service occupations</v>
      </c>
      <c r="X100" s="18">
        <f t="shared" si="108"/>
        <v>-1.8623392771844993</v>
      </c>
      <c r="Y100" s="18">
        <f t="shared" si="108"/>
        <v>-10.035598839579475</v>
      </c>
      <c r="Z100" s="18">
        <f t="shared" si="108"/>
        <v>-1.7720213181997457</v>
      </c>
      <c r="AA100" s="18">
        <f t="shared" si="108"/>
        <v>-8.0509227804581585E-2</v>
      </c>
      <c r="AB100" s="18">
        <f t="shared" si="109"/>
        <v>-0.64755854383113931</v>
      </c>
      <c r="AD100" s="18">
        <f t="shared" si="110"/>
        <v>-0.64755854383113931</v>
      </c>
      <c r="AE100" s="18">
        <f t="shared" si="111"/>
        <v>2.7519768575010595</v>
      </c>
      <c r="AF100" s="18">
        <f t="shared" si="112"/>
        <v>2.3159720537866413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-2.8369195849624607</v>
      </c>
      <c r="C101" s="18">
        <f t="shared" si="96"/>
        <v>21.060013859578163</v>
      </c>
      <c r="D101" s="18">
        <f t="shared" si="96"/>
        <v>-5.3123338167307299</v>
      </c>
      <c r="E101" s="18">
        <f t="shared" si="96"/>
        <v>1.0294437398623346</v>
      </c>
      <c r="F101" s="18">
        <f t="shared" si="97"/>
        <v>-1.1303237620254203</v>
      </c>
      <c r="H101" s="18">
        <f t="shared" si="98"/>
        <v>-1.1303237620254203</v>
      </c>
      <c r="I101" s="18">
        <f t="shared" si="99"/>
        <v>2.2860286781916983</v>
      </c>
      <c r="J101" s="18">
        <f t="shared" si="100"/>
        <v>1.4815946361842691</v>
      </c>
      <c r="L101" t="str">
        <f t="shared" si="101"/>
        <v>63 Community and civil enforcement occupations</v>
      </c>
      <c r="M101" s="18">
        <f t="shared" si="102"/>
        <v>-6.1507147903008814</v>
      </c>
      <c r="N101" s="18">
        <f t="shared" si="102"/>
        <v>39.558006790301839</v>
      </c>
      <c r="O101" s="18">
        <f t="shared" si="102"/>
        <v>-10.053537542709057</v>
      </c>
      <c r="P101" s="18">
        <f t="shared" si="102"/>
        <v>1.563141886377073</v>
      </c>
      <c r="Q101" s="18">
        <f t="shared" si="103"/>
        <v>-2.4668806798352372</v>
      </c>
      <c r="S101" s="18">
        <f t="shared" si="104"/>
        <v>-2.4668806798352372</v>
      </c>
      <c r="T101" s="18">
        <f t="shared" si="105"/>
        <v>1.5911618319646825</v>
      </c>
      <c r="U101" s="18">
        <f t="shared" si="106"/>
        <v>-0.30860490496060766</v>
      </c>
      <c r="W101" t="str">
        <f t="shared" si="107"/>
        <v>63 Community and civil enforcement occupations</v>
      </c>
      <c r="X101" s="18">
        <f t="shared" si="108"/>
        <v>6.3132556210761415</v>
      </c>
      <c r="Y101" s="18">
        <f t="shared" si="108"/>
        <v>-16.49833594555281</v>
      </c>
      <c r="Z101" s="18">
        <f t="shared" si="108"/>
        <v>6.1261012070693566</v>
      </c>
      <c r="AA101" s="18">
        <f t="shared" si="108"/>
        <v>0.18742055549563208</v>
      </c>
      <c r="AB101" s="18">
        <f t="shared" si="109"/>
        <v>2.1291067456341128</v>
      </c>
      <c r="AD101" s="18">
        <f t="shared" si="110"/>
        <v>2.1291067456341128</v>
      </c>
      <c r="AE101" s="18">
        <f t="shared" si="111"/>
        <v>4.2483727620348022</v>
      </c>
      <c r="AF101" s="18">
        <f t="shared" si="112"/>
        <v>5.5180022878678736</v>
      </c>
    </row>
    <row r="102" spans="1:32" x14ac:dyDescent="0.2">
      <c r="A102" t="str">
        <f t="shared" si="95"/>
        <v>71 Sales occupations</v>
      </c>
      <c r="B102" s="18">
        <f t="shared" si="96"/>
        <v>-1.6138876756043308</v>
      </c>
      <c r="C102" s="18">
        <f t="shared" si="96"/>
        <v>-2.1362755451262094</v>
      </c>
      <c r="D102" s="18">
        <f t="shared" si="96"/>
        <v>-0.50446089757339996</v>
      </c>
      <c r="E102" s="18">
        <f t="shared" si="96"/>
        <v>-0.33971271703335804</v>
      </c>
      <c r="F102" s="18">
        <f t="shared" si="97"/>
        <v>-0.39465906557047958</v>
      </c>
      <c r="H102" s="18">
        <f t="shared" si="98"/>
        <v>-0.39465906557047958</v>
      </c>
      <c r="I102" s="18">
        <f t="shared" si="99"/>
        <v>2.4570660442813308</v>
      </c>
      <c r="J102" s="18">
        <f t="shared" si="100"/>
        <v>2.178502902156465</v>
      </c>
      <c r="L102" t="str">
        <f t="shared" si="101"/>
        <v>71 Sales occupations</v>
      </c>
      <c r="M102" s="18">
        <f t="shared" si="102"/>
        <v>0.10555534531293542</v>
      </c>
      <c r="N102" s="18">
        <f t="shared" si="102"/>
        <v>-1.4862246109669131</v>
      </c>
      <c r="O102" s="18">
        <f t="shared" si="102"/>
        <v>-0.27791046293782484</v>
      </c>
      <c r="P102" s="18">
        <f t="shared" si="102"/>
        <v>-0.20942237530993113</v>
      </c>
      <c r="Q102" s="18">
        <f t="shared" si="103"/>
        <v>-0.23225696258035722</v>
      </c>
      <c r="S102" s="18">
        <f t="shared" si="104"/>
        <v>-0.23225696258035722</v>
      </c>
      <c r="T102" s="18">
        <f t="shared" si="105"/>
        <v>1.8752691212281514</v>
      </c>
      <c r="U102" s="18">
        <f t="shared" si="106"/>
        <v>1.6969190480110141</v>
      </c>
      <c r="W102" t="str">
        <f t="shared" si="107"/>
        <v>71 Sales occupations</v>
      </c>
      <c r="X102" s="18">
        <f t="shared" si="108"/>
        <v>-2.8356929961009247</v>
      </c>
      <c r="Y102" s="18">
        <f t="shared" si="108"/>
        <v>-2.6338992673761719</v>
      </c>
      <c r="Z102" s="18">
        <f t="shared" si="108"/>
        <v>-0.68136172806989581</v>
      </c>
      <c r="AA102" s="18">
        <f t="shared" si="108"/>
        <v>-0.443789671761885</v>
      </c>
      <c r="AB102" s="18">
        <f t="shared" si="109"/>
        <v>-0.52304343203519732</v>
      </c>
      <c r="AD102" s="18">
        <f t="shared" si="110"/>
        <v>-0.52304343203519732</v>
      </c>
      <c r="AE102" s="18">
        <f t="shared" si="111"/>
        <v>2.877893977610424</v>
      </c>
      <c r="AF102" s="18">
        <f t="shared" si="112"/>
        <v>2.5308176785556524</v>
      </c>
    </row>
    <row r="103" spans="1:32" x14ac:dyDescent="0.2">
      <c r="A103" t="str">
        <f t="shared" si="95"/>
        <v>72 Customer service occupations</v>
      </c>
      <c r="B103" s="18">
        <f t="shared" si="96"/>
        <v>2.4637438451448501</v>
      </c>
      <c r="C103" s="18">
        <f t="shared" si="96"/>
        <v>2.154433511204279</v>
      </c>
      <c r="D103" s="18">
        <f t="shared" si="96"/>
        <v>2.5318061265757086</v>
      </c>
      <c r="E103" s="18">
        <f t="shared" si="96"/>
        <v>1.1843912750384655</v>
      </c>
      <c r="F103" s="18">
        <f t="shared" si="97"/>
        <v>1.6315505387039408</v>
      </c>
      <c r="H103" s="18">
        <f t="shared" si="98"/>
        <v>1.6315505387039408</v>
      </c>
      <c r="I103" s="18">
        <f t="shared" si="99"/>
        <v>2.8469411962746216</v>
      </c>
      <c r="J103" s="18">
        <f t="shared" si="100"/>
        <v>3.9900418777647939</v>
      </c>
      <c r="L103" t="str">
        <f t="shared" si="101"/>
        <v>72 Customer service occupations</v>
      </c>
      <c r="M103" s="18">
        <f t="shared" si="102"/>
        <v>-0.98114624847940313</v>
      </c>
      <c r="N103" s="18">
        <f t="shared" si="102"/>
        <v>14.2187652543323</v>
      </c>
      <c r="O103" s="18">
        <f t="shared" si="102"/>
        <v>4.8288407864192751</v>
      </c>
      <c r="P103" s="18">
        <f t="shared" si="102"/>
        <v>1.4016446083047862</v>
      </c>
      <c r="Q103" s="18">
        <f t="shared" si="103"/>
        <v>2.531409332699619</v>
      </c>
      <c r="S103" s="18">
        <f t="shared" si="104"/>
        <v>2.531409332699619</v>
      </c>
      <c r="T103" s="18">
        <f t="shared" si="105"/>
        <v>2.4971184196012741</v>
      </c>
      <c r="U103" s="18">
        <f t="shared" si="106"/>
        <v>4.38162053185851</v>
      </c>
      <c r="W103" t="str">
        <f t="shared" si="107"/>
        <v>72 Customer service occupations</v>
      </c>
      <c r="X103" s="18">
        <f t="shared" si="108"/>
        <v>4.9072651815888824</v>
      </c>
      <c r="Y103" s="18">
        <f t="shared" si="108"/>
        <v>-5.2494266461061372</v>
      </c>
      <c r="Z103" s="18">
        <f t="shared" si="108"/>
        <v>0.68958843783275547</v>
      </c>
      <c r="AA103" s="18">
        <f t="shared" si="108"/>
        <v>0.98411802523143965</v>
      </c>
      <c r="AB103" s="18">
        <f t="shared" si="109"/>
        <v>0.8858458941439773</v>
      </c>
      <c r="AD103" s="18">
        <f t="shared" si="110"/>
        <v>0.8858458941439773</v>
      </c>
      <c r="AE103" s="18">
        <f t="shared" si="111"/>
        <v>3.095419281885059</v>
      </c>
      <c r="AF103" s="18">
        <f t="shared" si="112"/>
        <v>3.6864669621312407</v>
      </c>
    </row>
    <row r="104" spans="1:32" x14ac:dyDescent="0.2">
      <c r="A104" t="str">
        <f t="shared" si="95"/>
        <v>81 Process, plant and machine operatives</v>
      </c>
      <c r="B104" s="18">
        <f t="shared" si="96"/>
        <v>-0.81744730753445793</v>
      </c>
      <c r="C104" s="18">
        <f t="shared" si="96"/>
        <v>-15.390597070172241</v>
      </c>
      <c r="D104" s="18">
        <f t="shared" si="96"/>
        <v>1.0120321197103266</v>
      </c>
      <c r="E104" s="18">
        <f t="shared" si="96"/>
        <v>-0.61547083099554589</v>
      </c>
      <c r="F104" s="18">
        <f t="shared" si="97"/>
        <v>-7.5904496221579354E-2</v>
      </c>
      <c r="H104" s="18">
        <f t="shared" si="98"/>
        <v>-7.5904496221579354E-2</v>
      </c>
      <c r="I104" s="18">
        <f t="shared" si="99"/>
        <v>2.3318664753233742</v>
      </c>
      <c r="J104" s="18">
        <f t="shared" si="100"/>
        <v>2.2769833778950366</v>
      </c>
      <c r="L104" t="str">
        <f t="shared" si="101"/>
        <v>81 Process, plant and machine operatives</v>
      </c>
      <c r="M104" s="18">
        <f t="shared" si="102"/>
        <v>-1.5188566104400225</v>
      </c>
      <c r="N104" s="18">
        <f t="shared" si="102"/>
        <v>-15.831657591743431</v>
      </c>
      <c r="O104" s="18">
        <f t="shared" si="102"/>
        <v>0.280242703537259</v>
      </c>
      <c r="P104" s="18">
        <f t="shared" si="102"/>
        <v>-0.91660825212589447</v>
      </c>
      <c r="Q104" s="18">
        <f t="shared" si="103"/>
        <v>-0.51925357738342726</v>
      </c>
      <c r="S104" s="18">
        <f t="shared" si="104"/>
        <v>-0.51925357738342726</v>
      </c>
      <c r="T104" s="18">
        <f t="shared" si="105"/>
        <v>2.0648675577667364</v>
      </c>
      <c r="U104" s="18">
        <f t="shared" si="106"/>
        <v>1.6786226069542609</v>
      </c>
      <c r="W104" t="str">
        <f t="shared" si="107"/>
        <v>81 Process, plant and machine operatives</v>
      </c>
      <c r="X104" s="18">
        <f t="shared" si="108"/>
        <v>1.9534784040047048</v>
      </c>
      <c r="Y104" s="18">
        <f t="shared" si="108"/>
        <v>-13.792064360951894</v>
      </c>
      <c r="Z104" s="18">
        <f t="shared" si="108"/>
        <v>3.4442697043987502</v>
      </c>
      <c r="AA104" s="18">
        <f t="shared" si="108"/>
        <v>0.24978502184862528</v>
      </c>
      <c r="AB104" s="18">
        <f t="shared" si="109"/>
        <v>1.3034989788717644</v>
      </c>
      <c r="AD104" s="18">
        <f t="shared" si="110"/>
        <v>1.3034989788717644</v>
      </c>
      <c r="AE104" s="18">
        <f t="shared" si="111"/>
        <v>3.2054125560055713</v>
      </c>
      <c r="AF104" s="18">
        <f t="shared" si="112"/>
        <v>4.0716442735067027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2.3009619753715738</v>
      </c>
      <c r="C105" s="18">
        <f t="shared" si="96"/>
        <v>-11.312953827326799</v>
      </c>
      <c r="D105" s="18">
        <f t="shared" si="96"/>
        <v>0.81001115557570724</v>
      </c>
      <c r="E105" s="18">
        <f t="shared" si="96"/>
        <v>4.584977330219786E-2</v>
      </c>
      <c r="F105" s="18">
        <f t="shared" si="97"/>
        <v>0.29992444430193554</v>
      </c>
      <c r="H105" s="18">
        <f t="shared" si="98"/>
        <v>0.29992444430193554</v>
      </c>
      <c r="I105" s="18">
        <f t="shared" si="99"/>
        <v>2.9741907733141781</v>
      </c>
      <c r="J105" s="18">
        <f t="shared" si="100"/>
        <v>3.1746506060523538</v>
      </c>
      <c r="L105" t="str">
        <f t="shared" si="101"/>
        <v>82 Transport and mobile machine drivers and operatives</v>
      </c>
      <c r="M105" s="18">
        <f t="shared" si="102"/>
        <v>2.2928737486604733</v>
      </c>
      <c r="N105" s="18">
        <f t="shared" si="102"/>
        <v>-11.079393411884286</v>
      </c>
      <c r="O105" s="18">
        <f t="shared" si="102"/>
        <v>0.52685223936013159</v>
      </c>
      <c r="P105" s="18">
        <f t="shared" si="102"/>
        <v>-3.4333409766151846E-2</v>
      </c>
      <c r="Q105" s="18">
        <f t="shared" si="103"/>
        <v>0.15237951924389481</v>
      </c>
      <c r="S105" s="18">
        <f t="shared" si="104"/>
        <v>0.15237951924389481</v>
      </c>
      <c r="T105" s="18">
        <f t="shared" si="105"/>
        <v>2.9050289095148729</v>
      </c>
      <c r="U105" s="18">
        <f t="shared" si="106"/>
        <v>3.0074581618639407</v>
      </c>
      <c r="W105" t="str">
        <f t="shared" si="107"/>
        <v>82 Transport and mobile machine drivers and operatives</v>
      </c>
      <c r="X105" s="18">
        <f t="shared" si="108"/>
        <v>2.4644477554119248</v>
      </c>
      <c r="Y105" s="18">
        <f t="shared" si="108"/>
        <v>-16.014135527770801</v>
      </c>
      <c r="Z105" s="18">
        <f t="shared" si="108"/>
        <v>6.2021019416535594</v>
      </c>
      <c r="AA105" s="18">
        <f t="shared" si="108"/>
        <v>1.2699971196254545</v>
      </c>
      <c r="AB105" s="18">
        <f t="shared" si="109"/>
        <v>2.8880420063750023</v>
      </c>
      <c r="AD105" s="18">
        <f t="shared" si="110"/>
        <v>2.8880420063750023</v>
      </c>
      <c r="AE105" s="18">
        <f t="shared" si="111"/>
        <v>4.3123368103292758</v>
      </c>
      <c r="AF105" s="18">
        <f t="shared" si="112"/>
        <v>6.0587480438498487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-2.6761944958649697</v>
      </c>
      <c r="C106" s="18">
        <f t="shared" si="96"/>
        <v>-12.991316587949687</v>
      </c>
      <c r="D106" s="18">
        <f t="shared" si="96"/>
        <v>12.301886326471379</v>
      </c>
      <c r="E106" s="18">
        <f t="shared" si="96"/>
        <v>1.1351647992248859</v>
      </c>
      <c r="F106" s="18">
        <f t="shared" si="97"/>
        <v>4.728240706428144</v>
      </c>
      <c r="H106" s="18">
        <f t="shared" si="98"/>
        <v>4.728240706428144</v>
      </c>
      <c r="I106" s="18">
        <f t="shared" si="99"/>
        <v>4.146018839897847</v>
      </c>
      <c r="J106" s="18">
        <f t="shared" si="100"/>
        <v>7.2037863326666507</v>
      </c>
      <c r="L106" t="str">
        <f t="shared" si="101"/>
        <v>91 Elementary trades and related occupations</v>
      </c>
      <c r="M106" s="18">
        <f t="shared" si="102"/>
        <v>-2.5837061317586452</v>
      </c>
      <c r="N106" s="18">
        <f t="shared" si="102"/>
        <v>-10.617597138842793</v>
      </c>
      <c r="O106" s="18">
        <f t="shared" si="102"/>
        <v>6.6021990395696672</v>
      </c>
      <c r="P106" s="18">
        <f t="shared" si="102"/>
        <v>0.73210019320721909</v>
      </c>
      <c r="Q106" s="18">
        <f t="shared" si="103"/>
        <v>2.6519759954452882</v>
      </c>
      <c r="S106" s="18">
        <f t="shared" si="104"/>
        <v>2.6519759954452882</v>
      </c>
      <c r="T106" s="18">
        <f t="shared" si="105"/>
        <v>2.6089455043453613</v>
      </c>
      <c r="U106" s="18">
        <f t="shared" si="106"/>
        <v>4.5613910505290844</v>
      </c>
      <c r="W106" t="str">
        <f t="shared" si="107"/>
        <v>91 Elementary trades and related occupations</v>
      </c>
      <c r="X106" s="18">
        <f t="shared" si="108"/>
        <v>-2.9683337830966328</v>
      </c>
      <c r="Y106" s="18">
        <f t="shared" si="108"/>
        <v>-20.563650367244833</v>
      </c>
      <c r="Z106" s="18">
        <f t="shared" si="108"/>
        <v>26.632347690267611</v>
      </c>
      <c r="AA106" s="18">
        <f t="shared" si="108"/>
        <v>1.7204958919126545</v>
      </c>
      <c r="AB106" s="18">
        <f t="shared" si="109"/>
        <v>9.4260019744200498</v>
      </c>
      <c r="AD106" s="18">
        <f t="shared" si="110"/>
        <v>9.4260019744200498</v>
      </c>
      <c r="AE106" s="18">
        <f t="shared" si="111"/>
        <v>7.9701719244310798</v>
      </c>
      <c r="AF106" s="18">
        <f t="shared" si="112"/>
        <v>12.714030349461257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0.48986917029478771</v>
      </c>
      <c r="C107" s="18">
        <f t="shared" si="96"/>
        <v>-10.281591256211364</v>
      </c>
      <c r="D107" s="18">
        <f t="shared" si="96"/>
        <v>-2.1683262301268047</v>
      </c>
      <c r="E107" s="18">
        <f t="shared" si="96"/>
        <v>-0.88159015646123162</v>
      </c>
      <c r="F107" s="18">
        <f t="shared" si="97"/>
        <v>-1.3123717015094516</v>
      </c>
      <c r="H107" s="18">
        <f t="shared" si="98"/>
        <v>-1.3123717015094516</v>
      </c>
      <c r="I107" s="18">
        <f t="shared" si="99"/>
        <v>2.4162962745150285</v>
      </c>
      <c r="J107" s="18">
        <f t="shared" si="100"/>
        <v>1.5036035923444047</v>
      </c>
      <c r="L107" t="str">
        <f t="shared" si="101"/>
        <v>92 Elementary administration and service occupations</v>
      </c>
      <c r="M107" s="18">
        <f t="shared" si="102"/>
        <v>-1.0167823169783929</v>
      </c>
      <c r="N107" s="18">
        <f t="shared" si="102"/>
        <v>-6.8952433663042711</v>
      </c>
      <c r="O107" s="18">
        <f t="shared" si="102"/>
        <v>-0.27957430677967299</v>
      </c>
      <c r="P107" s="18">
        <f t="shared" si="102"/>
        <v>-0.6095447488682626</v>
      </c>
      <c r="Q107" s="18">
        <f t="shared" si="103"/>
        <v>-0.49967609776346844</v>
      </c>
      <c r="S107" s="18">
        <f t="shared" si="104"/>
        <v>-0.49967609776346844</v>
      </c>
      <c r="T107" s="18">
        <f t="shared" si="105"/>
        <v>2.2365918147509767</v>
      </c>
      <c r="U107" s="18">
        <f t="shared" si="106"/>
        <v>1.8736535442916757</v>
      </c>
      <c r="W107" t="str">
        <f t="shared" si="107"/>
        <v>92 Elementary administration and service occupations</v>
      </c>
      <c r="X107" s="18">
        <f t="shared" si="108"/>
        <v>1.9604137431432189</v>
      </c>
      <c r="Y107" s="18">
        <f t="shared" si="108"/>
        <v>-13.350735149651028</v>
      </c>
      <c r="Z107" s="18">
        <f t="shared" si="108"/>
        <v>-4.1595176743304041</v>
      </c>
      <c r="AA107" s="18">
        <f t="shared" si="108"/>
        <v>-1.2136511548155537</v>
      </c>
      <c r="AB107" s="18">
        <f t="shared" si="109"/>
        <v>-2.2055324842347068</v>
      </c>
      <c r="AD107" s="18">
        <f t="shared" si="110"/>
        <v>-2.2055324842347068</v>
      </c>
      <c r="AE107" s="18">
        <f t="shared" si="111"/>
        <v>2.5871585924783336</v>
      </c>
      <c r="AF107" s="18">
        <f t="shared" si="112"/>
        <v>1.1241139814165191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1.4191301054205852</v>
      </c>
      <c r="C109" s="26">
        <f>IF(AND(D$6-C$6 &lt;&gt; 0,C35&lt;&gt;0,D35&lt;&gt;0),(EXP(LN(D35/C35)/(D$6-C$6))-1)*100,0)</f>
        <v>-2.2677266251338479</v>
      </c>
      <c r="D109" s="26">
        <f>IF(AND(E$6-D$6 &lt;&gt; 0,D35&lt;&gt;0,E35&lt;&gt;0),(EXP(LN(E35/D35)/(E$6-D$6))-1)*100,0)</f>
        <v>0.55954536947930844</v>
      </c>
      <c r="E109" s="26">
        <f>IF(AND(F$6-E$6 &lt;&gt; 0,E35&lt;&gt;0,F35&lt;&gt;0),(EXP(LN(F35/E35)/(F$6-E$6))-1)*100,0)</f>
        <v>0.36987230131872995</v>
      </c>
      <c r="F109" s="26">
        <f t="shared" ref="F109" si="113">IF(AND(F$6-D$6 &lt;&gt; 0,D35&lt;&gt;0,F35&lt;&gt;0),(EXP(LN(F35/D35)/(F$6-D$6))-1)*100,0)</f>
        <v>0.43305687324404207</v>
      </c>
      <c r="H109" s="26">
        <f t="shared" ref="H109" si="114">IF($F$6-$D$6 &lt;&gt; 0,(EXP(LN(1+(H72/100))/($F$6-$D$6))-1)*100,0)</f>
        <v>0.43305687324404207</v>
      </c>
      <c r="I109" s="26">
        <f>IF(D35&gt;0,((1+(I35/D35))^(1/($F$6-$D$6))-1)*100,0)</f>
        <v>2.7349997538345994</v>
      </c>
      <c r="J109" s="26">
        <f t="shared" ref="J109" si="115">IF($F$6-$D$6 &lt;&gt; 0,(EXP(LN(1+(J72/100))/($F$6-$D$6))-1)*100,0)</f>
        <v>3.0347827473421685</v>
      </c>
      <c r="L109" s="24" t="str">
        <f>L35</f>
        <v>All occupations</v>
      </c>
      <c r="M109" s="26">
        <f>IF(AND(N$6-M$6 &lt;&gt; 0,M35&lt;&gt;0,N35&lt;&gt;0),(EXP(LN(N35/M35)/(N$6-M$6))-1)*100,0)</f>
        <v>1.1793906968020185</v>
      </c>
      <c r="N109" s="26">
        <f>IF(AND(O$6-N$6 &lt;&gt; 0,N35&lt;&gt;0,O35&lt;&gt;0),(EXP(LN(O35/N35)/(O$6-N$6))-1)*100,0)</f>
        <v>-2.9354389639839273</v>
      </c>
      <c r="O109" s="26">
        <f>IF(AND(P$6-O$6 &lt;&gt; 0,O35&lt;&gt;0,P35&lt;&gt;0),(EXP(LN(P35/O35)/(P$6-O$6))-1)*100,0)</f>
        <v>0.49476734989815085</v>
      </c>
      <c r="P109" s="26">
        <f>IF(AND(Q$6-P$6 &lt;&gt; 0,P35&lt;&gt;0,Q35&lt;&gt;0),(EXP(LN(Q35/P35)/(Q$6-P$6))-1)*100,0)</f>
        <v>0.26036839326764039</v>
      </c>
      <c r="Q109" s="26">
        <f t="shared" ref="Q109" si="116">IF(AND(Q$6-O$6 &lt;&gt; 0,O35&lt;&gt;0,Q35&lt;&gt;0),(EXP(LN(Q35/O35)/(Q$6-O$6))-1)*100,0)</f>
        <v>0.33844056867462502</v>
      </c>
      <c r="S109" s="26">
        <f t="shared" ref="S109" si="117">IF($F$6-$D$6 &lt;&gt; 0,(EXP(LN(1+(S72/100))/($F$6-$D$6))-1)*100,0)</f>
        <v>0.33844056867462502</v>
      </c>
      <c r="T109" s="26">
        <f t="shared" ref="T109" si="118">IF(O35&gt;0,((1+(T35/O35))^(1/($F$6-$D$6))-1)*100,0)</f>
        <v>2.3341553301529316</v>
      </c>
      <c r="U109" s="26">
        <f t="shared" ref="U109" si="119">IF($F$6-$D$6 &lt;&gt; 0,(EXP(LN(1+(U72/100))/($F$6-$D$6))-1)*100,0)</f>
        <v>2.5808547664789128</v>
      </c>
      <c r="W109" s="24" t="str">
        <f>W35</f>
        <v>All occupations</v>
      </c>
      <c r="X109" s="26">
        <f>IF(AND(Y$6-X$6 &lt;&gt; 0,X35&lt;&gt;0,Y35&lt;&gt;0),(EXP(LN(Y35/X35)/(Y$6-X$6))-1)*100,0)</f>
        <v>1.6991178592236755</v>
      </c>
      <c r="Y109" s="26">
        <f>IF(AND(Z$6-Y$6 &lt;&gt; 0,Y35&lt;&gt;0,Z35&lt;&gt;0),(EXP(LN(Z35/Y35)/(Z$6-Y$6))-1)*100,0)</f>
        <v>-1.4978400690110583</v>
      </c>
      <c r="Z109" s="26">
        <f>IF(AND(AA$6-Z$6 &lt;&gt; 0,Z35&lt;&gt;0,AA35&lt;&gt;0),(EXP(LN(AA35/Z35)/(AA$6-Z$6))-1)*100,0)</f>
        <v>0.63294374282802934</v>
      </c>
      <c r="AA109" s="26">
        <f>IF(AND(AB$6-AA$6 &lt;&gt; 0,AA35&lt;&gt;0,AB35&lt;&gt;0),(EXP(LN(AB35/AA35)/(AB$6-AA$6))-1)*100,0)</f>
        <v>0.49216055403593639</v>
      </c>
      <c r="AB109" s="26">
        <f t="shared" ref="AB109" si="120">IF(AND(AB$6-Z$6 &lt;&gt; 0,Z35&lt;&gt;0,AB35&lt;&gt;0),(EXP(LN(AB35/Z35)/(AB$6-Z$6))-1)*100,0)</f>
        <v>0.53906638640854876</v>
      </c>
      <c r="AD109" s="26">
        <f t="shared" ref="AD109" si="121">IF($F$6-$D$6 &lt;&gt; 0,(EXP(LN(1+(AD72/100))/($F$6-$D$6))-1)*100,0)</f>
        <v>0.53906638640854876</v>
      </c>
      <c r="AE109" s="26">
        <f t="shared" ref="AE109" si="122">IF(Z35&gt;0,((1+(AE35/Z35))^(1/($F$6-$D$6))-1)*100,0)</f>
        <v>3.1653542921933342</v>
      </c>
      <c r="AF109" s="26">
        <f t="shared" ref="AF109" si="123">IF($F$6-$D$6 &lt;&gt; 0,(EXP(LN(1+(AF72/100))/($F$6-$D$6))-1)*100,0)</f>
        <v>3.5186899489835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West Midlands and Warwickshire (Continued)</v>
      </c>
      <c r="L112" s="19" t="str">
        <f>CONCATENATE(L$1," (Continued)")</f>
        <v>Occupation Table 2.1  Males: Employment Change by Occupation (SOC 2020) and Replacement Demand, 2015-2035, West Midlands and Warwickshire (Continued)</v>
      </c>
      <c r="W112" s="19" t="str">
        <f>CONCATENATE(W$1," (Continued)")</f>
        <v>Occupation Table 2.2  Females: Employment Change by Occupation (SOC 2020) and Replacement Demand, 2015-2035, West Midlands and Warwickshire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18.879972224007503</v>
      </c>
      <c r="C119" s="27">
        <f t="shared" si="125"/>
        <v>3.0343945214269752</v>
      </c>
      <c r="D119" s="27">
        <f t="shared" si="125"/>
        <v>-11.29173720509732</v>
      </c>
      <c r="E119" s="27">
        <f t="shared" si="125"/>
        <v>10.294805650110433</v>
      </c>
      <c r="F119" s="27">
        <f t="shared" ref="F119:F144" si="126">F8-D8</f>
        <v>-0.99693155498688668</v>
      </c>
      <c r="L119" t="str">
        <f t="shared" ref="L119:L144" si="127">L8</f>
        <v>11 Corporate managers and directors</v>
      </c>
      <c r="M119" s="27">
        <f t="shared" ref="M119:P144" si="128">N8-M8</f>
        <v>10.30962004654414</v>
      </c>
      <c r="N119" s="27">
        <f t="shared" si="128"/>
        <v>1.2041882914091957</v>
      </c>
      <c r="O119" s="27">
        <f t="shared" si="128"/>
        <v>-10.591540263277309</v>
      </c>
      <c r="P119" s="27">
        <f t="shared" si="128"/>
        <v>3.3640266940236785</v>
      </c>
      <c r="Q119" s="27">
        <f t="shared" ref="Q119:Q144" si="129">Q8-O8</f>
        <v>-7.227513569253631</v>
      </c>
      <c r="W119" t="str">
        <f t="shared" ref="W119:W144" si="130">W8</f>
        <v>11 Corporate managers and directors</v>
      </c>
      <c r="X119" s="27">
        <f t="shared" ref="X119:AA144" si="131">Y8-X8</f>
        <v>8.5703521774632136</v>
      </c>
      <c r="Y119" s="27">
        <f t="shared" si="131"/>
        <v>1.8302062300178221</v>
      </c>
      <c r="Z119" s="27">
        <f t="shared" si="131"/>
        <v>-0.70019694181999625</v>
      </c>
      <c r="AA119" s="27">
        <f t="shared" si="131"/>
        <v>6.9307789560870106</v>
      </c>
      <c r="AB119" s="27">
        <f t="shared" ref="AB119:AB144" si="132">AB8-Z8</f>
        <v>6.2305820142670143</v>
      </c>
    </row>
    <row r="120" spans="1:28" x14ac:dyDescent="0.2">
      <c r="A120" t="str">
        <f t="shared" si="124"/>
        <v>12 Other managers and proprietors</v>
      </c>
      <c r="B120" s="27">
        <f t="shared" si="125"/>
        <v>2.7849748819795366</v>
      </c>
      <c r="C120" s="27">
        <f t="shared" si="125"/>
        <v>2.0988508376060793</v>
      </c>
      <c r="D120" s="27">
        <f t="shared" si="125"/>
        <v>1.6673134842578392</v>
      </c>
      <c r="E120" s="27">
        <f t="shared" si="125"/>
        <v>6.736985736467723</v>
      </c>
      <c r="F120" s="27">
        <f t="shared" si="126"/>
        <v>8.4042992207255622</v>
      </c>
      <c r="L120" t="str">
        <f t="shared" si="127"/>
        <v>12 Other managers and proprietors</v>
      </c>
      <c r="M120" s="27">
        <f t="shared" si="128"/>
        <v>2.2606288955665406</v>
      </c>
      <c r="N120" s="27">
        <f t="shared" si="128"/>
        <v>-1.3402493864881642</v>
      </c>
      <c r="O120" s="27">
        <f t="shared" si="128"/>
        <v>3.500430354145923</v>
      </c>
      <c r="P120" s="27">
        <f t="shared" si="128"/>
        <v>3.9271962978981207</v>
      </c>
      <c r="Q120" s="27">
        <f t="shared" si="129"/>
        <v>7.4276266520440437</v>
      </c>
      <c r="W120" t="str">
        <f t="shared" si="130"/>
        <v>12 Other managers and proprietors</v>
      </c>
      <c r="X120" s="27">
        <f t="shared" si="131"/>
        <v>0.52434598641303864</v>
      </c>
      <c r="Y120" s="27">
        <f t="shared" si="131"/>
        <v>3.4391002240941972</v>
      </c>
      <c r="Z120" s="27">
        <f t="shared" si="131"/>
        <v>-1.8331168698880553</v>
      </c>
      <c r="AA120" s="27">
        <f t="shared" si="131"/>
        <v>2.8097894385695703</v>
      </c>
      <c r="AB120" s="27">
        <f t="shared" si="132"/>
        <v>0.97667256868151497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12.8073638967401</v>
      </c>
      <c r="C121" s="27">
        <f t="shared" si="125"/>
        <v>5.242368893305354</v>
      </c>
      <c r="D121" s="27">
        <f t="shared" si="125"/>
        <v>21.582907158179793</v>
      </c>
      <c r="E121" s="27">
        <f t="shared" si="125"/>
        <v>16.747358601911571</v>
      </c>
      <c r="F121" s="27">
        <f t="shared" si="126"/>
        <v>38.330265760091365</v>
      </c>
      <c r="L121" t="str">
        <f t="shared" si="127"/>
        <v>21 Science, research, engineering and technology professionals</v>
      </c>
      <c r="M121" s="27">
        <f t="shared" si="128"/>
        <v>11.274512353543173</v>
      </c>
      <c r="N121" s="27">
        <f t="shared" si="128"/>
        <v>1.6488210361684281</v>
      </c>
      <c r="O121" s="27">
        <f t="shared" si="128"/>
        <v>14.973661846952311</v>
      </c>
      <c r="P121" s="27">
        <f t="shared" si="128"/>
        <v>10.483837731908125</v>
      </c>
      <c r="Q121" s="27">
        <f t="shared" si="129"/>
        <v>25.457499578860435</v>
      </c>
      <c r="W121" t="str">
        <f t="shared" si="130"/>
        <v>21 Science, research, engineering and technology professionals</v>
      </c>
      <c r="X121" s="27">
        <f t="shared" si="131"/>
        <v>1.5328515431970171</v>
      </c>
      <c r="Y121" s="27">
        <f t="shared" si="131"/>
        <v>3.5935478571368833</v>
      </c>
      <c r="Z121" s="27">
        <f t="shared" si="131"/>
        <v>6.6092453112274718</v>
      </c>
      <c r="AA121" s="27">
        <f t="shared" si="131"/>
        <v>6.2635208700034823</v>
      </c>
      <c r="AB121" s="27">
        <f t="shared" si="132"/>
        <v>12.872766181230954</v>
      </c>
    </row>
    <row r="122" spans="1:28" x14ac:dyDescent="0.2">
      <c r="A122" t="str">
        <f t="shared" si="124"/>
        <v>22 Health professionals</v>
      </c>
      <c r="B122" s="27">
        <f t="shared" si="125"/>
        <v>18.37645737778584</v>
      </c>
      <c r="C122" s="27">
        <f t="shared" si="125"/>
        <v>-1.4519237414554453</v>
      </c>
      <c r="D122" s="27">
        <f t="shared" si="125"/>
        <v>-1.3878491018999313</v>
      </c>
      <c r="E122" s="27">
        <f t="shared" si="125"/>
        <v>6.3335924815516194</v>
      </c>
      <c r="F122" s="27">
        <f t="shared" si="126"/>
        <v>4.9457433796516881</v>
      </c>
      <c r="L122" t="str">
        <f t="shared" si="127"/>
        <v>22 Health professionals</v>
      </c>
      <c r="M122" s="27">
        <f t="shared" si="128"/>
        <v>4.5930662229092221</v>
      </c>
      <c r="N122" s="27">
        <f t="shared" si="128"/>
        <v>1.38334640094223</v>
      </c>
      <c r="O122" s="27">
        <f t="shared" si="128"/>
        <v>-0.40085239352702473</v>
      </c>
      <c r="P122" s="27">
        <f t="shared" si="128"/>
        <v>1.4139166921944515</v>
      </c>
      <c r="Q122" s="27">
        <f t="shared" si="129"/>
        <v>1.0130642986674268</v>
      </c>
      <c r="W122" t="str">
        <f t="shared" si="130"/>
        <v>22 Health professionals</v>
      </c>
      <c r="X122" s="27">
        <f t="shared" si="131"/>
        <v>13.783391154876504</v>
      </c>
      <c r="Y122" s="27">
        <f t="shared" si="131"/>
        <v>-2.8352701423976399</v>
      </c>
      <c r="Z122" s="27">
        <f t="shared" si="131"/>
        <v>-0.98699670837303444</v>
      </c>
      <c r="AA122" s="27">
        <f t="shared" si="131"/>
        <v>4.9196757893572709</v>
      </c>
      <c r="AB122" s="27">
        <f t="shared" si="132"/>
        <v>3.9326790809842365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3.4389200775703586</v>
      </c>
      <c r="C123" s="27">
        <f t="shared" si="125"/>
        <v>4.4895914906921632</v>
      </c>
      <c r="D123" s="27">
        <f t="shared" si="125"/>
        <v>-2.0811137408429659E-2</v>
      </c>
      <c r="E123" s="27">
        <f t="shared" si="125"/>
        <v>8.3288463520059395</v>
      </c>
      <c r="F123" s="27">
        <f t="shared" si="126"/>
        <v>8.3080352145975098</v>
      </c>
      <c r="L123" t="str">
        <f t="shared" si="127"/>
        <v>23 Teaching and other educational professionals</v>
      </c>
      <c r="M123" s="27">
        <f t="shared" si="128"/>
        <v>-7.9878405445626299E-2</v>
      </c>
      <c r="N123" s="27">
        <f t="shared" si="128"/>
        <v>1.867917118271496</v>
      </c>
      <c r="O123" s="27">
        <f t="shared" si="128"/>
        <v>0.5709627901812766</v>
      </c>
      <c r="P123" s="27">
        <f t="shared" si="128"/>
        <v>2.0714134968588382</v>
      </c>
      <c r="Q123" s="27">
        <f t="shared" si="129"/>
        <v>2.6423762870401148</v>
      </c>
      <c r="W123" t="str">
        <f t="shared" si="130"/>
        <v>23 Teaching and other educational professionals</v>
      </c>
      <c r="X123" s="27">
        <f t="shared" si="131"/>
        <v>3.5187984830158854</v>
      </c>
      <c r="Y123" s="27">
        <f t="shared" si="131"/>
        <v>2.6216743724207774</v>
      </c>
      <c r="Z123" s="27">
        <f t="shared" si="131"/>
        <v>-0.59177392758974889</v>
      </c>
      <c r="AA123" s="27">
        <f t="shared" si="131"/>
        <v>6.2574328551470231</v>
      </c>
      <c r="AB123" s="27">
        <f t="shared" si="132"/>
        <v>5.6656589275572742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15.842187979897389</v>
      </c>
      <c r="C124" s="27">
        <f t="shared" si="125"/>
        <v>9.6973545760287863</v>
      </c>
      <c r="D124" s="27">
        <f t="shared" si="125"/>
        <v>4.6637360013486813</v>
      </c>
      <c r="E124" s="27">
        <f t="shared" si="125"/>
        <v>12.996640448819747</v>
      </c>
      <c r="F124" s="27">
        <f t="shared" si="126"/>
        <v>17.660376450168428</v>
      </c>
      <c r="L124" t="str">
        <f t="shared" si="127"/>
        <v>24 Business, media and public service professionals</v>
      </c>
      <c r="M124" s="27">
        <f t="shared" si="128"/>
        <v>6.9990598297947599</v>
      </c>
      <c r="N124" s="27">
        <f t="shared" si="128"/>
        <v>6.3803277895102894</v>
      </c>
      <c r="O124" s="27">
        <f t="shared" si="128"/>
        <v>3.3739135439556378</v>
      </c>
      <c r="P124" s="27">
        <f t="shared" si="128"/>
        <v>5.0507210166424983</v>
      </c>
      <c r="Q124" s="27">
        <f t="shared" si="129"/>
        <v>8.4246345605981361</v>
      </c>
      <c r="W124" t="str">
        <f t="shared" si="130"/>
        <v>24 Business, media and public service professionals</v>
      </c>
      <c r="X124" s="27">
        <f t="shared" si="131"/>
        <v>8.8431281501026007</v>
      </c>
      <c r="Y124" s="27">
        <f t="shared" si="131"/>
        <v>3.3170267865185679</v>
      </c>
      <c r="Z124" s="27">
        <f t="shared" si="131"/>
        <v>1.28982245739315</v>
      </c>
      <c r="AA124" s="27">
        <f t="shared" si="131"/>
        <v>7.9459194321772699</v>
      </c>
      <c r="AB124" s="27">
        <f t="shared" si="132"/>
        <v>9.23574188957042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3.8630895378511987</v>
      </c>
      <c r="C125" s="27">
        <f t="shared" si="125"/>
        <v>2.4684149059476042</v>
      </c>
      <c r="D125" s="27">
        <f t="shared" si="125"/>
        <v>-2.3016646923630937</v>
      </c>
      <c r="E125" s="27">
        <f t="shared" si="125"/>
        <v>2.1129925711947912</v>
      </c>
      <c r="F125" s="27">
        <f t="shared" si="126"/>
        <v>-0.18867212116830245</v>
      </c>
      <c r="L125" t="str">
        <f t="shared" si="127"/>
        <v>31 Science, engineering and technology associate professionals</v>
      </c>
      <c r="M125" s="27">
        <f t="shared" si="128"/>
        <v>3.6963320494121099</v>
      </c>
      <c r="N125" s="27">
        <f t="shared" si="128"/>
        <v>1.0853640404645191</v>
      </c>
      <c r="O125" s="27">
        <f t="shared" si="128"/>
        <v>-2.7748164213431785</v>
      </c>
      <c r="P125" s="27">
        <f t="shared" si="128"/>
        <v>0.60968100043561435</v>
      </c>
      <c r="Q125" s="27">
        <f t="shared" si="129"/>
        <v>-2.1651354209075642</v>
      </c>
      <c r="W125" t="str">
        <f t="shared" si="130"/>
        <v>31 Science, engineering and technology associate professionals</v>
      </c>
      <c r="X125" s="27">
        <f t="shared" si="131"/>
        <v>0.16675748843911808</v>
      </c>
      <c r="Y125" s="27">
        <f t="shared" si="131"/>
        <v>1.3830508654831437</v>
      </c>
      <c r="Z125" s="27">
        <f t="shared" si="131"/>
        <v>0.47315172898007063</v>
      </c>
      <c r="AA125" s="27">
        <f t="shared" si="131"/>
        <v>1.5033115707592177</v>
      </c>
      <c r="AB125" s="27">
        <f t="shared" si="132"/>
        <v>1.9764632997392884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6.3339466963396198</v>
      </c>
      <c r="C126" s="27">
        <f t="shared" si="125"/>
        <v>0.11690146724634332</v>
      </c>
      <c r="D126" s="27">
        <f t="shared" si="125"/>
        <v>21.584516080379629</v>
      </c>
      <c r="E126" s="27">
        <f t="shared" si="125"/>
        <v>10.923739939990121</v>
      </c>
      <c r="F126" s="27">
        <f t="shared" si="126"/>
        <v>32.50825602036975</v>
      </c>
      <c r="L126" t="str">
        <f t="shared" si="127"/>
        <v>32 Health and social care associate professionals</v>
      </c>
      <c r="M126" s="27">
        <f t="shared" si="128"/>
        <v>0.85840182919549335</v>
      </c>
      <c r="N126" s="27">
        <f t="shared" si="128"/>
        <v>0.42364492484716987</v>
      </c>
      <c r="O126" s="27">
        <f t="shared" si="128"/>
        <v>2.6796162005283293</v>
      </c>
      <c r="P126" s="27">
        <f t="shared" si="128"/>
        <v>1.2126565814517747</v>
      </c>
      <c r="Q126" s="27">
        <f t="shared" si="129"/>
        <v>3.892272781980104</v>
      </c>
      <c r="W126" t="str">
        <f t="shared" si="130"/>
        <v>32 Health and social care associate professionals</v>
      </c>
      <c r="X126" s="27">
        <f t="shared" si="131"/>
        <v>5.4755448671441371</v>
      </c>
      <c r="Y126" s="27">
        <f t="shared" si="131"/>
        <v>-0.30674345760085231</v>
      </c>
      <c r="Z126" s="27">
        <f t="shared" si="131"/>
        <v>18.904899879851296</v>
      </c>
      <c r="AA126" s="27">
        <f t="shared" si="131"/>
        <v>9.711083358538211</v>
      </c>
      <c r="AB126" s="27">
        <f t="shared" si="132"/>
        <v>28.615983238389507</v>
      </c>
    </row>
    <row r="127" spans="1:28" x14ac:dyDescent="0.2">
      <c r="A127" t="str">
        <f t="shared" si="124"/>
        <v>33 Protective service occupations</v>
      </c>
      <c r="B127" s="27">
        <f t="shared" si="125"/>
        <v>0.85482056029837494</v>
      </c>
      <c r="C127" s="27">
        <f t="shared" si="125"/>
        <v>1.0321767171669158</v>
      </c>
      <c r="D127" s="27">
        <f t="shared" si="125"/>
        <v>-2.6676486814844953</v>
      </c>
      <c r="E127" s="27">
        <f t="shared" si="125"/>
        <v>1.4830373104487666</v>
      </c>
      <c r="F127" s="27">
        <f t="shared" si="126"/>
        <v>-1.1846113710357287</v>
      </c>
      <c r="L127" t="str">
        <f t="shared" si="127"/>
        <v>33 Protective service occupations</v>
      </c>
      <c r="M127" s="27">
        <f t="shared" si="128"/>
        <v>0.20976149491780838</v>
      </c>
      <c r="N127" s="27">
        <f t="shared" si="128"/>
        <v>0.5309314883041818</v>
      </c>
      <c r="O127" s="27">
        <f t="shared" si="128"/>
        <v>-2.0871278456898299</v>
      </c>
      <c r="P127" s="27">
        <f t="shared" si="128"/>
        <v>7.7697110029859573E-3</v>
      </c>
      <c r="Q127" s="27">
        <f t="shared" si="129"/>
        <v>-2.0793581346868439</v>
      </c>
      <c r="W127" t="str">
        <f t="shared" si="130"/>
        <v>33 Protective service occupations</v>
      </c>
      <c r="X127" s="27">
        <f t="shared" si="131"/>
        <v>0.64505906538055768</v>
      </c>
      <c r="Y127" s="27">
        <f t="shared" si="131"/>
        <v>0.50124522886271272</v>
      </c>
      <c r="Z127" s="27">
        <f t="shared" si="131"/>
        <v>-0.58052083579462632</v>
      </c>
      <c r="AA127" s="27">
        <f t="shared" si="131"/>
        <v>1.4752675994457878</v>
      </c>
      <c r="AB127" s="27">
        <f t="shared" si="132"/>
        <v>0.89474676365116146</v>
      </c>
    </row>
    <row r="128" spans="1:28" x14ac:dyDescent="0.2">
      <c r="A128" t="str">
        <f t="shared" si="124"/>
        <v>34 Culture, media and sports occupations</v>
      </c>
      <c r="B128" s="27">
        <f t="shared" si="125"/>
        <v>1.6946877538193519</v>
      </c>
      <c r="C128" s="27">
        <f t="shared" si="125"/>
        <v>1.0268666595108655</v>
      </c>
      <c r="D128" s="27">
        <f t="shared" si="125"/>
        <v>-4.045098942632066</v>
      </c>
      <c r="E128" s="27">
        <f t="shared" si="125"/>
        <v>2.4411007101542417</v>
      </c>
      <c r="F128" s="27">
        <f t="shared" si="126"/>
        <v>-1.6039982324778244</v>
      </c>
      <c r="L128" t="str">
        <f t="shared" si="127"/>
        <v>34 Culture, media and sports occupations</v>
      </c>
      <c r="M128" s="27">
        <f t="shared" si="128"/>
        <v>1.2208469355415978</v>
      </c>
      <c r="N128" s="27">
        <f t="shared" si="128"/>
        <v>0.43272295834043462</v>
      </c>
      <c r="O128" s="27">
        <f t="shared" si="128"/>
        <v>-2.5951099077029358</v>
      </c>
      <c r="P128" s="27">
        <f t="shared" si="128"/>
        <v>0.97401052738960026</v>
      </c>
      <c r="Q128" s="27">
        <f t="shared" si="129"/>
        <v>-1.6210993803133356</v>
      </c>
      <c r="W128" t="str">
        <f t="shared" si="130"/>
        <v>34 Culture, media and sports occupations</v>
      </c>
      <c r="X128" s="27">
        <f t="shared" si="131"/>
        <v>0.47384081827769187</v>
      </c>
      <c r="Y128" s="27">
        <f t="shared" si="131"/>
        <v>0.59414370117046822</v>
      </c>
      <c r="Z128" s="27">
        <f t="shared" si="131"/>
        <v>-1.4499890349291498</v>
      </c>
      <c r="AA128" s="27">
        <f t="shared" si="131"/>
        <v>1.4670901827646823</v>
      </c>
      <c r="AB128" s="27">
        <f t="shared" si="132"/>
        <v>1.7101147835532515E-2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7.9796358826126976</v>
      </c>
      <c r="C129" s="27">
        <f t="shared" si="125"/>
        <v>2.7836755140781406</v>
      </c>
      <c r="D129" s="27">
        <f t="shared" si="125"/>
        <v>0.83591607150742675</v>
      </c>
      <c r="E129" s="27">
        <f t="shared" si="125"/>
        <v>6.3903685732515498</v>
      </c>
      <c r="F129" s="27">
        <f t="shared" si="126"/>
        <v>7.2262846447589766</v>
      </c>
      <c r="L129" t="str">
        <f t="shared" si="127"/>
        <v>35 Business and public service associate professionals</v>
      </c>
      <c r="M129" s="27">
        <f t="shared" si="128"/>
        <v>2.9110497477756994</v>
      </c>
      <c r="N129" s="27">
        <f t="shared" si="128"/>
        <v>2.0424339621422547</v>
      </c>
      <c r="O129" s="27">
        <f t="shared" si="128"/>
        <v>-0.12205434099335832</v>
      </c>
      <c r="P129" s="27">
        <f t="shared" si="128"/>
        <v>0.57731701722838835</v>
      </c>
      <c r="Q129" s="27">
        <f t="shared" si="129"/>
        <v>0.45526267623503003</v>
      </c>
      <c r="W129" t="str">
        <f t="shared" si="130"/>
        <v>35 Business and public service associate professionals</v>
      </c>
      <c r="X129" s="27">
        <f t="shared" si="131"/>
        <v>5.0685861348370693</v>
      </c>
      <c r="Y129" s="27">
        <f t="shared" si="131"/>
        <v>0.74124155193602803</v>
      </c>
      <c r="Z129" s="27">
        <f t="shared" si="131"/>
        <v>0.95797041250076376</v>
      </c>
      <c r="AA129" s="27">
        <f t="shared" si="131"/>
        <v>5.8130515560230265</v>
      </c>
      <c r="AB129" s="27">
        <f t="shared" si="132"/>
        <v>6.7710219685237902</v>
      </c>
    </row>
    <row r="130" spans="1:28" x14ac:dyDescent="0.2">
      <c r="A130" t="str">
        <f t="shared" si="124"/>
        <v>41 Administrative occupations</v>
      </c>
      <c r="B130" s="27">
        <f t="shared" si="125"/>
        <v>-3.6892031656697384</v>
      </c>
      <c r="C130" s="27">
        <f t="shared" si="125"/>
        <v>6.7806159207673318</v>
      </c>
      <c r="D130" s="27">
        <f t="shared" si="125"/>
        <v>7.5568825299724267</v>
      </c>
      <c r="E130" s="27">
        <f t="shared" si="125"/>
        <v>-1.7602600366540173</v>
      </c>
      <c r="F130" s="27">
        <f t="shared" si="126"/>
        <v>5.7966224933184094</v>
      </c>
      <c r="L130" t="str">
        <f t="shared" si="127"/>
        <v>41 Administrative occupations</v>
      </c>
      <c r="M130" s="27">
        <f t="shared" si="128"/>
        <v>-3.153170267460041</v>
      </c>
      <c r="N130" s="27">
        <f t="shared" si="128"/>
        <v>9.7262881651855437</v>
      </c>
      <c r="O130" s="27">
        <f t="shared" si="128"/>
        <v>5.3255935750360877</v>
      </c>
      <c r="P130" s="27">
        <f t="shared" si="128"/>
        <v>8.3113982979845531</v>
      </c>
      <c r="Q130" s="27">
        <f t="shared" si="129"/>
        <v>13.636991873020641</v>
      </c>
      <c r="W130" t="str">
        <f t="shared" si="130"/>
        <v>41 Administrative occupations</v>
      </c>
      <c r="X130" s="27">
        <f t="shared" si="131"/>
        <v>-0.53603289820995315</v>
      </c>
      <c r="Y130" s="27">
        <f t="shared" si="131"/>
        <v>-2.9456722444180485</v>
      </c>
      <c r="Z130" s="27">
        <f t="shared" si="131"/>
        <v>2.2312889549359767</v>
      </c>
      <c r="AA130" s="27">
        <f t="shared" si="131"/>
        <v>-10.071658334638357</v>
      </c>
      <c r="AB130" s="27">
        <f t="shared" si="132"/>
        <v>-7.8403693797023806</v>
      </c>
    </row>
    <row r="131" spans="1:28" x14ac:dyDescent="0.2">
      <c r="A131" t="str">
        <f t="shared" si="124"/>
        <v>42 Secretarial and related occupations</v>
      </c>
      <c r="B131" s="27">
        <f t="shared" si="125"/>
        <v>-3.8547209077082485</v>
      </c>
      <c r="C131" s="27">
        <f t="shared" si="125"/>
        <v>-0.91342950927293742</v>
      </c>
      <c r="D131" s="27">
        <f t="shared" si="125"/>
        <v>-2.4397753771520669</v>
      </c>
      <c r="E131" s="27">
        <f t="shared" si="125"/>
        <v>-11.255506889589331</v>
      </c>
      <c r="F131" s="27">
        <f t="shared" si="126"/>
        <v>-13.695282266741398</v>
      </c>
      <c r="L131" t="str">
        <f t="shared" si="127"/>
        <v>42 Secretarial and related occupations</v>
      </c>
      <c r="M131" s="27">
        <f t="shared" si="128"/>
        <v>-0.85158000030559799</v>
      </c>
      <c r="N131" s="27">
        <f t="shared" si="128"/>
        <v>8.4771536230391575E-2</v>
      </c>
      <c r="O131" s="27">
        <f t="shared" si="128"/>
        <v>-0.33213379170642687</v>
      </c>
      <c r="P131" s="27">
        <f t="shared" si="128"/>
        <v>0.39759869911195045</v>
      </c>
      <c r="Q131" s="27">
        <f t="shared" si="129"/>
        <v>6.5464907405523576E-2</v>
      </c>
      <c r="W131" t="str">
        <f t="shared" si="130"/>
        <v>42 Secretarial and related occupations</v>
      </c>
      <c r="X131" s="27">
        <f t="shared" si="131"/>
        <v>-3.0031409074027238</v>
      </c>
      <c r="Y131" s="27">
        <f t="shared" si="131"/>
        <v>-0.998201045503329</v>
      </c>
      <c r="Z131" s="27">
        <f t="shared" si="131"/>
        <v>-2.107641585445613</v>
      </c>
      <c r="AA131" s="27">
        <f t="shared" si="131"/>
        <v>-11.653105588701266</v>
      </c>
      <c r="AB131" s="27">
        <f t="shared" si="132"/>
        <v>-13.760747174146879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-1.7731297541881865</v>
      </c>
      <c r="C132" s="27">
        <f t="shared" si="125"/>
        <v>-2.1887853696333046</v>
      </c>
      <c r="D132" s="27">
        <f t="shared" si="125"/>
        <v>-6.4259851600297679E-2</v>
      </c>
      <c r="E132" s="27">
        <f t="shared" si="125"/>
        <v>1.1564186862931631</v>
      </c>
      <c r="F132" s="27">
        <f t="shared" si="126"/>
        <v>1.0921588346928655</v>
      </c>
      <c r="L132" t="str">
        <f t="shared" si="127"/>
        <v>51 Skilled agricultural and related trades</v>
      </c>
      <c r="M132" s="27">
        <f t="shared" si="128"/>
        <v>-1.7249519772986854</v>
      </c>
      <c r="N132" s="27">
        <f t="shared" si="128"/>
        <v>-2.2156355935122534</v>
      </c>
      <c r="O132" s="27">
        <f t="shared" si="128"/>
        <v>-0.23738589213787264</v>
      </c>
      <c r="P132" s="27">
        <f t="shared" si="128"/>
        <v>0.70506750079246672</v>
      </c>
      <c r="Q132" s="27">
        <f t="shared" si="129"/>
        <v>0.46768160865459407</v>
      </c>
      <c r="W132" t="str">
        <f t="shared" si="130"/>
        <v>51 Skilled agricultural and related trades</v>
      </c>
      <c r="X132" s="27">
        <f t="shared" si="131"/>
        <v>-4.8177776889518853E-2</v>
      </c>
      <c r="Y132" s="27">
        <f t="shared" si="131"/>
        <v>2.6850223878930102E-2</v>
      </c>
      <c r="Z132" s="27">
        <f t="shared" si="131"/>
        <v>0.17312604053760472</v>
      </c>
      <c r="AA132" s="27">
        <f t="shared" si="131"/>
        <v>0.45135118550066622</v>
      </c>
      <c r="AB132" s="27">
        <f t="shared" si="132"/>
        <v>0.62447722603827094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2.0212059460460665</v>
      </c>
      <c r="C133" s="27">
        <f t="shared" si="125"/>
        <v>-14.904753371608621</v>
      </c>
      <c r="D133" s="27">
        <f t="shared" si="125"/>
        <v>-0.91064869236032564</v>
      </c>
      <c r="E133" s="27">
        <f t="shared" si="125"/>
        <v>-4.6335594406414344</v>
      </c>
      <c r="F133" s="27">
        <f t="shared" si="126"/>
        <v>-5.5442081330017601</v>
      </c>
      <c r="L133" t="str">
        <f t="shared" si="127"/>
        <v>52 Skilled metal, electrical and electronic trades</v>
      </c>
      <c r="M133" s="27">
        <f t="shared" si="128"/>
        <v>1.2649048142961021</v>
      </c>
      <c r="N133" s="27">
        <f t="shared" si="128"/>
        <v>-14.470848223760854</v>
      </c>
      <c r="O133" s="27">
        <f t="shared" si="128"/>
        <v>-1.879958720929082</v>
      </c>
      <c r="P133" s="27">
        <f t="shared" si="128"/>
        <v>-5.1489836424672362</v>
      </c>
      <c r="Q133" s="27">
        <f t="shared" si="129"/>
        <v>-7.0289423633963182</v>
      </c>
      <c r="W133" t="str">
        <f t="shared" si="130"/>
        <v>52 Skilled metal, electrical and electronic trades</v>
      </c>
      <c r="X133" s="27">
        <f t="shared" si="131"/>
        <v>0.75630113174998792</v>
      </c>
      <c r="Y133" s="27">
        <f t="shared" si="131"/>
        <v>-0.43390514784777934</v>
      </c>
      <c r="Z133" s="27">
        <f t="shared" si="131"/>
        <v>0.96931002856888138</v>
      </c>
      <c r="AA133" s="27">
        <f t="shared" si="131"/>
        <v>0.51542420182574267</v>
      </c>
      <c r="AB133" s="27">
        <f t="shared" si="132"/>
        <v>1.484734230394624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7.7756220179400799</v>
      </c>
      <c r="C134" s="27">
        <f t="shared" si="125"/>
        <v>-11.177655776255797</v>
      </c>
      <c r="D134" s="27">
        <f t="shared" si="125"/>
        <v>-1.5090718935992484</v>
      </c>
      <c r="E134" s="27">
        <f t="shared" si="125"/>
        <v>-7.0697635768815914</v>
      </c>
      <c r="F134" s="27">
        <f t="shared" si="126"/>
        <v>-8.5788354704808398</v>
      </c>
      <c r="L134" t="str">
        <f t="shared" si="127"/>
        <v>53 Skilled construction and building trades</v>
      </c>
      <c r="M134" s="27">
        <f t="shared" si="128"/>
        <v>7.8079083133293778</v>
      </c>
      <c r="N134" s="27">
        <f t="shared" si="128"/>
        <v>-11.347404829531428</v>
      </c>
      <c r="O134" s="27">
        <f t="shared" si="128"/>
        <v>-1.1484269609120688</v>
      </c>
      <c r="P134" s="27">
        <f t="shared" si="128"/>
        <v>-7.1126773663915444</v>
      </c>
      <c r="Q134" s="27">
        <f t="shared" si="129"/>
        <v>-8.2611043273036131</v>
      </c>
      <c r="W134" t="str">
        <f t="shared" si="130"/>
        <v>53 Skilled construction and building trades</v>
      </c>
      <c r="X134" s="27">
        <f t="shared" si="131"/>
        <v>-3.2286295389230335E-2</v>
      </c>
      <c r="Y134" s="27">
        <f t="shared" si="131"/>
        <v>0.16974905327555567</v>
      </c>
      <c r="Z134" s="27">
        <f t="shared" si="131"/>
        <v>-0.36064493268723163</v>
      </c>
      <c r="AA134" s="27">
        <f t="shared" si="131"/>
        <v>4.2913789510002798E-2</v>
      </c>
      <c r="AB134" s="27">
        <f t="shared" si="132"/>
        <v>-0.31773114317722884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-3.6018708393629844</v>
      </c>
      <c r="C135" s="27">
        <f t="shared" si="125"/>
        <v>-3.6115574397118877E-2</v>
      </c>
      <c r="D135" s="27">
        <f t="shared" si="125"/>
        <v>0.48363934385542251</v>
      </c>
      <c r="E135" s="27">
        <f t="shared" si="125"/>
        <v>-0.58104662613214941</v>
      </c>
      <c r="F135" s="27">
        <f t="shared" si="126"/>
        <v>-9.7407282276726903E-2</v>
      </c>
      <c r="L135" t="str">
        <f t="shared" si="127"/>
        <v>54 Textiles, printing and other skilled trades</v>
      </c>
      <c r="M135" s="27">
        <f t="shared" si="128"/>
        <v>-2.4771052330884693</v>
      </c>
      <c r="N135" s="27">
        <f t="shared" si="128"/>
        <v>-1.5865338950578227</v>
      </c>
      <c r="O135" s="27">
        <f t="shared" si="128"/>
        <v>0.21018219654188997</v>
      </c>
      <c r="P135" s="27">
        <f t="shared" si="128"/>
        <v>-0.78596116299327257</v>
      </c>
      <c r="Q135" s="27">
        <f t="shared" si="129"/>
        <v>-0.5757789664513826</v>
      </c>
      <c r="W135" t="str">
        <f t="shared" si="130"/>
        <v>54 Textiles, printing and other skilled trades</v>
      </c>
      <c r="X135" s="27">
        <f t="shared" si="131"/>
        <v>-1.1247656062745488</v>
      </c>
      <c r="Y135" s="27">
        <f t="shared" si="131"/>
        <v>1.5504183206607483</v>
      </c>
      <c r="Z135" s="27">
        <f t="shared" si="131"/>
        <v>0.27345714731350057</v>
      </c>
      <c r="AA135" s="27">
        <f t="shared" si="131"/>
        <v>0.20491453686115868</v>
      </c>
      <c r="AB135" s="27">
        <f t="shared" si="132"/>
        <v>0.47837168417465925</v>
      </c>
    </row>
    <row r="136" spans="1:28" x14ac:dyDescent="0.2">
      <c r="A136" t="str">
        <f t="shared" si="124"/>
        <v>61 Caring personal service occupations</v>
      </c>
      <c r="B136" s="27">
        <f t="shared" si="125"/>
        <v>8.5509586282818759</v>
      </c>
      <c r="C136" s="27">
        <f t="shared" si="125"/>
        <v>-4.7766133230805963</v>
      </c>
      <c r="D136" s="27">
        <f t="shared" si="125"/>
        <v>5.8450017222163524</v>
      </c>
      <c r="E136" s="27">
        <f t="shared" si="125"/>
        <v>12.659781666301996</v>
      </c>
      <c r="F136" s="27">
        <f t="shared" si="126"/>
        <v>18.504783388518348</v>
      </c>
      <c r="L136" t="str">
        <f t="shared" si="127"/>
        <v>61 Caring personal service occupations</v>
      </c>
      <c r="M136" s="27">
        <f t="shared" si="128"/>
        <v>0.97391239974095178</v>
      </c>
      <c r="N136" s="27">
        <f t="shared" si="128"/>
        <v>-0.72688227007866502</v>
      </c>
      <c r="O136" s="27">
        <f t="shared" si="128"/>
        <v>2.7160413213182792</v>
      </c>
      <c r="P136" s="27">
        <f t="shared" si="128"/>
        <v>2.3683986299711215</v>
      </c>
      <c r="Q136" s="27">
        <f t="shared" si="129"/>
        <v>5.0844399512894007</v>
      </c>
      <c r="W136" t="str">
        <f t="shared" si="130"/>
        <v>61 Caring personal service occupations</v>
      </c>
      <c r="X136" s="27">
        <f t="shared" si="131"/>
        <v>7.5770462285409792</v>
      </c>
      <c r="Y136" s="27">
        <f t="shared" si="131"/>
        <v>-4.0497310530021196</v>
      </c>
      <c r="Z136" s="27">
        <f t="shared" si="131"/>
        <v>3.1289604008980092</v>
      </c>
      <c r="AA136" s="27">
        <f t="shared" si="131"/>
        <v>10.291383036331027</v>
      </c>
      <c r="AB136" s="27">
        <f t="shared" si="132"/>
        <v>13.420343437229036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-1.6444208800490401</v>
      </c>
      <c r="C137" s="27">
        <f t="shared" si="125"/>
        <v>-3.0423417772676018</v>
      </c>
      <c r="D137" s="27">
        <f t="shared" si="125"/>
        <v>-2.3399635088524313</v>
      </c>
      <c r="E137" s="27">
        <f t="shared" si="125"/>
        <v>0.1801686952735011</v>
      </c>
      <c r="F137" s="27">
        <f t="shared" si="126"/>
        <v>-2.1597948135789302</v>
      </c>
      <c r="L137" t="str">
        <f t="shared" si="127"/>
        <v>62 Leisure, travel and related personal service occupations</v>
      </c>
      <c r="M137" s="27">
        <f t="shared" si="128"/>
        <v>0.35872294480699551</v>
      </c>
      <c r="N137" s="27">
        <f t="shared" si="128"/>
        <v>-0.46821480877418331</v>
      </c>
      <c r="O137" s="27">
        <f t="shared" si="128"/>
        <v>-0.36660703579411091</v>
      </c>
      <c r="P137" s="27">
        <f t="shared" si="128"/>
        <v>0.3494489015067952</v>
      </c>
      <c r="Q137" s="27">
        <f t="shared" si="129"/>
        <v>-1.7158134287315718E-2</v>
      </c>
      <c r="W137" t="str">
        <f t="shared" si="130"/>
        <v>62 Leisure, travel and related personal service occupations</v>
      </c>
      <c r="X137" s="27">
        <f t="shared" si="131"/>
        <v>-2.0031438248560924</v>
      </c>
      <c r="Y137" s="27">
        <f t="shared" si="131"/>
        <v>-2.5741269684933847</v>
      </c>
      <c r="Z137" s="27">
        <f t="shared" si="131"/>
        <v>-1.9733564730582991</v>
      </c>
      <c r="AA137" s="27">
        <f t="shared" si="131"/>
        <v>-0.16928020623332785</v>
      </c>
      <c r="AB137" s="27">
        <f t="shared" si="132"/>
        <v>-2.1426366792916269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-0.1735846413644897</v>
      </c>
      <c r="C138" s="27">
        <f t="shared" si="125"/>
        <v>0.29963416443445445</v>
      </c>
      <c r="D138" s="27">
        <f t="shared" si="125"/>
        <v>-0.41140428158221765</v>
      </c>
      <c r="E138" s="27">
        <f t="shared" si="125"/>
        <v>0.14138612849871013</v>
      </c>
      <c r="F138" s="27">
        <f t="shared" si="126"/>
        <v>-0.27001815308350752</v>
      </c>
      <c r="L138" t="str">
        <f t="shared" si="127"/>
        <v>63 Community and civil enforcement occupations</v>
      </c>
      <c r="M138" s="27">
        <f t="shared" si="128"/>
        <v>-0.27555973343313389</v>
      </c>
      <c r="N138" s="27">
        <f t="shared" si="128"/>
        <v>0.37709330420935805</v>
      </c>
      <c r="O138" s="27">
        <f t="shared" si="128"/>
        <v>-0.54712945546559932</v>
      </c>
      <c r="P138" s="27">
        <f t="shared" si="128"/>
        <v>0.13141092908356711</v>
      </c>
      <c r="Q138" s="27">
        <f t="shared" si="129"/>
        <v>-0.41571852638203222</v>
      </c>
      <c r="W138" t="str">
        <f t="shared" si="130"/>
        <v>63 Community and civil enforcement occupations</v>
      </c>
      <c r="X138" s="27">
        <f t="shared" si="131"/>
        <v>0.10197509206864436</v>
      </c>
      <c r="Y138" s="27">
        <f t="shared" si="131"/>
        <v>-7.7459139774903818E-2</v>
      </c>
      <c r="Z138" s="27">
        <f t="shared" si="131"/>
        <v>0.13572517388338273</v>
      </c>
      <c r="AA138" s="27">
        <f t="shared" si="131"/>
        <v>9.9751994151401346E-3</v>
      </c>
      <c r="AB138" s="27">
        <f t="shared" si="132"/>
        <v>0.14570037329852287</v>
      </c>
    </row>
    <row r="139" spans="1:28" x14ac:dyDescent="0.2">
      <c r="A139" t="str">
        <f t="shared" si="124"/>
        <v>71 Sales occupations</v>
      </c>
      <c r="B139" s="27">
        <f t="shared" si="125"/>
        <v>-6.6810896620543758</v>
      </c>
      <c r="C139" s="27">
        <f t="shared" si="125"/>
        <v>-2.1224326532535116</v>
      </c>
      <c r="D139" s="27">
        <f t="shared" si="125"/>
        <v>-2.4278073904322923</v>
      </c>
      <c r="E139" s="27">
        <f t="shared" si="125"/>
        <v>-3.1717474030374717</v>
      </c>
      <c r="F139" s="27">
        <f t="shared" si="126"/>
        <v>-5.599554793469764</v>
      </c>
      <c r="L139" t="str">
        <f t="shared" si="127"/>
        <v>71 Sales occupations</v>
      </c>
      <c r="M139" s="27">
        <f t="shared" si="128"/>
        <v>0.18140698683061629</v>
      </c>
      <c r="N139" s="27">
        <f t="shared" si="128"/>
        <v>-0.64024085274454734</v>
      </c>
      <c r="O139" s="27">
        <f t="shared" si="128"/>
        <v>-0.58643097600351268</v>
      </c>
      <c r="P139" s="27">
        <f t="shared" si="128"/>
        <v>-0.86825364515690495</v>
      </c>
      <c r="Q139" s="27">
        <f t="shared" si="129"/>
        <v>-1.4546846211604176</v>
      </c>
      <c r="W139" t="str">
        <f t="shared" si="130"/>
        <v>71 Sales occupations</v>
      </c>
      <c r="X139" s="27">
        <f t="shared" si="131"/>
        <v>-6.8624966488848926</v>
      </c>
      <c r="Y139" s="27">
        <f t="shared" si="131"/>
        <v>-1.4821918005090637</v>
      </c>
      <c r="Z139" s="27">
        <f t="shared" si="131"/>
        <v>-1.8413764144287086</v>
      </c>
      <c r="AA139" s="27">
        <f t="shared" si="131"/>
        <v>-2.3034937578804602</v>
      </c>
      <c r="AB139" s="27">
        <f t="shared" si="132"/>
        <v>-4.1448701723091688</v>
      </c>
    </row>
    <row r="140" spans="1:28" x14ac:dyDescent="0.2">
      <c r="A140" t="str">
        <f t="shared" si="124"/>
        <v>72 Customer service occupations</v>
      </c>
      <c r="B140" s="27">
        <f t="shared" si="125"/>
        <v>3.1749717544656946</v>
      </c>
      <c r="C140" s="27">
        <f t="shared" si="125"/>
        <v>0.73736444117241007</v>
      </c>
      <c r="D140" s="27">
        <f t="shared" si="125"/>
        <v>4.6558120503237248</v>
      </c>
      <c r="E140" s="27">
        <f t="shared" si="125"/>
        <v>4.9505532598533648</v>
      </c>
      <c r="F140" s="27">
        <f t="shared" si="126"/>
        <v>9.6063653101770896</v>
      </c>
      <c r="L140" t="str">
        <f t="shared" si="127"/>
        <v>72 Customer service occupations</v>
      </c>
      <c r="M140" s="27">
        <f t="shared" si="128"/>
        <v>-0.52360896491349074</v>
      </c>
      <c r="N140" s="27">
        <f t="shared" si="128"/>
        <v>1.8507321425064163</v>
      </c>
      <c r="O140" s="27">
        <f t="shared" si="128"/>
        <v>3.9532928296824092</v>
      </c>
      <c r="P140" s="27">
        <f t="shared" si="128"/>
        <v>2.8106740992535322</v>
      </c>
      <c r="Q140" s="27">
        <f t="shared" si="129"/>
        <v>6.7639669289359414</v>
      </c>
      <c r="W140" t="str">
        <f t="shared" si="130"/>
        <v>72 Customer service occupations</v>
      </c>
      <c r="X140" s="27">
        <f t="shared" si="131"/>
        <v>3.6985807193792013</v>
      </c>
      <c r="Y140" s="27">
        <f t="shared" si="131"/>
        <v>-1.1133677013339991</v>
      </c>
      <c r="Z140" s="27">
        <f t="shared" si="131"/>
        <v>0.70251922064127115</v>
      </c>
      <c r="AA140" s="27">
        <f t="shared" si="131"/>
        <v>2.1398791605998788</v>
      </c>
      <c r="AB140" s="27">
        <f t="shared" si="132"/>
        <v>2.84239838124115</v>
      </c>
    </row>
    <row r="141" spans="1:28" x14ac:dyDescent="0.2">
      <c r="A141" t="str">
        <f t="shared" si="124"/>
        <v>81 Process, plant and machine operatives</v>
      </c>
      <c r="B141" s="27">
        <f t="shared" si="125"/>
        <v>-2.0851860672500848</v>
      </c>
      <c r="C141" s="27">
        <f t="shared" si="125"/>
        <v>-9.615025512916354</v>
      </c>
      <c r="D141" s="27">
        <f t="shared" si="125"/>
        <v>2.7294060740016235</v>
      </c>
      <c r="E141" s="27">
        <f t="shared" si="125"/>
        <v>-3.3280468315943565</v>
      </c>
      <c r="F141" s="27">
        <f t="shared" si="126"/>
        <v>-0.59864075759273305</v>
      </c>
      <c r="L141" t="str">
        <f t="shared" si="127"/>
        <v>81 Process, plant and machine operatives</v>
      </c>
      <c r="M141" s="27">
        <f t="shared" si="128"/>
        <v>-3.0912247331021163</v>
      </c>
      <c r="N141" s="27">
        <f t="shared" si="128"/>
        <v>-7.7517422946972658</v>
      </c>
      <c r="O141" s="27">
        <f t="shared" si="128"/>
        <v>0.58071117648392345</v>
      </c>
      <c r="P141" s="27">
        <f t="shared" si="128"/>
        <v>-3.6765302350013727</v>
      </c>
      <c r="Q141" s="27">
        <f t="shared" si="129"/>
        <v>-3.0958190585174492</v>
      </c>
      <c r="W141" t="str">
        <f t="shared" si="130"/>
        <v>81 Process, plant and machine operatives</v>
      </c>
      <c r="X141" s="27">
        <f t="shared" si="131"/>
        <v>1.006038665852012</v>
      </c>
      <c r="Y141" s="27">
        <f t="shared" si="131"/>
        <v>-1.8632832182190544</v>
      </c>
      <c r="Z141" s="27">
        <f t="shared" si="131"/>
        <v>2.148694897517581</v>
      </c>
      <c r="AA141" s="27">
        <f t="shared" si="131"/>
        <v>0.34848340340714401</v>
      </c>
      <c r="AB141" s="27">
        <f t="shared" si="132"/>
        <v>2.497178300924725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7.1141936052127335</v>
      </c>
      <c r="C142" s="27">
        <f t="shared" si="125"/>
        <v>-9.2531818051432282</v>
      </c>
      <c r="D142" s="27">
        <f t="shared" si="125"/>
        <v>2.9858766764647413</v>
      </c>
      <c r="E142" s="27">
        <f t="shared" si="125"/>
        <v>0.3469980246461688</v>
      </c>
      <c r="F142" s="27">
        <f t="shared" si="126"/>
        <v>3.3328747011109101</v>
      </c>
      <c r="L142" t="str">
        <f t="shared" si="127"/>
        <v>82 Transport and mobile machine drivers and operatives</v>
      </c>
      <c r="M142" s="27">
        <f t="shared" si="128"/>
        <v>6.7549762386213956</v>
      </c>
      <c r="N142" s="27">
        <f t="shared" si="128"/>
        <v>-8.6332365256647421</v>
      </c>
      <c r="O142" s="27">
        <f t="shared" si="128"/>
        <v>1.8445696829150222</v>
      </c>
      <c r="P142" s="27">
        <f t="shared" si="128"/>
        <v>-0.24384650654454276</v>
      </c>
      <c r="Q142" s="27">
        <f t="shared" si="129"/>
        <v>1.6007231763704795</v>
      </c>
      <c r="W142" t="str">
        <f t="shared" si="130"/>
        <v>82 Transport and mobile machine drivers and operatives</v>
      </c>
      <c r="X142" s="27">
        <f t="shared" si="131"/>
        <v>0.35921736659129611</v>
      </c>
      <c r="Y142" s="27">
        <f t="shared" si="131"/>
        <v>-0.61994527947834888</v>
      </c>
      <c r="Z142" s="27">
        <f t="shared" si="131"/>
        <v>1.1413069935497306</v>
      </c>
      <c r="AA142" s="27">
        <f t="shared" si="131"/>
        <v>0.5908445311906565</v>
      </c>
      <c r="AB142" s="27">
        <f t="shared" si="132"/>
        <v>1.7321515247403871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-3.596045942239904</v>
      </c>
      <c r="C143" s="27">
        <f t="shared" si="125"/>
        <v>-4.0761365524916791</v>
      </c>
      <c r="D143" s="27">
        <f t="shared" si="125"/>
        <v>21.463618587176907</v>
      </c>
      <c r="E143" s="27">
        <f t="shared" si="125"/>
        <v>5.8269379812870312</v>
      </c>
      <c r="F143" s="27">
        <f t="shared" si="126"/>
        <v>27.290556568463938</v>
      </c>
      <c r="L143" t="str">
        <f t="shared" si="127"/>
        <v>91 Elementary trades and related occupations</v>
      </c>
      <c r="M143" s="27">
        <f t="shared" si="128"/>
        <v>-2.6368449982722169</v>
      </c>
      <c r="N143" s="27">
        <f t="shared" si="128"/>
        <v>-2.5363008724006377</v>
      </c>
      <c r="O143" s="27">
        <f t="shared" si="128"/>
        <v>8.0425011066079541</v>
      </c>
      <c r="P143" s="27">
        <f t="shared" si="128"/>
        <v>2.2242249467552817</v>
      </c>
      <c r="Q143" s="27">
        <f t="shared" si="129"/>
        <v>10.266726053363236</v>
      </c>
      <c r="W143" t="str">
        <f t="shared" si="130"/>
        <v>91 Elementary trades and related occupations</v>
      </c>
      <c r="X143" s="27">
        <f t="shared" si="131"/>
        <v>-0.95920094396766764</v>
      </c>
      <c r="Y143" s="27">
        <f t="shared" si="131"/>
        <v>-1.5398356800910342</v>
      </c>
      <c r="Z143" s="27">
        <f t="shared" si="131"/>
        <v>13.421117480568959</v>
      </c>
      <c r="AA143" s="27">
        <f t="shared" si="131"/>
        <v>3.6027130345317779</v>
      </c>
      <c r="AB143" s="27">
        <f t="shared" si="132"/>
        <v>17.023830515100737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3.1252430390377128</v>
      </c>
      <c r="C144" s="27">
        <f t="shared" si="125"/>
        <v>-16.599815142607241</v>
      </c>
      <c r="D144" s="27">
        <f t="shared" si="125"/>
        <v>-15.037885023219758</v>
      </c>
      <c r="E144" s="27">
        <f t="shared" si="125"/>
        <v>-11.000782013531662</v>
      </c>
      <c r="F144" s="27">
        <f t="shared" si="126"/>
        <v>-26.03866703675142</v>
      </c>
      <c r="L144" t="str">
        <f t="shared" si="127"/>
        <v>92 Elementary administration and service occupations</v>
      </c>
      <c r="M144" s="27">
        <f t="shared" si="128"/>
        <v>-3.2028989855445786</v>
      </c>
      <c r="N144" s="27">
        <f t="shared" si="128"/>
        <v>-5.2927384604229388</v>
      </c>
      <c r="O144" s="27">
        <f t="shared" si="128"/>
        <v>-0.99343994100513555</v>
      </c>
      <c r="P144" s="27">
        <f t="shared" si="128"/>
        <v>-4.1797176336271207</v>
      </c>
      <c r="Q144" s="27">
        <f t="shared" si="129"/>
        <v>-5.1731575746322562</v>
      </c>
      <c r="W144" t="str">
        <f t="shared" si="130"/>
        <v>92 Elementary administration and service occupations</v>
      </c>
      <c r="X144" s="27">
        <f t="shared" si="131"/>
        <v>6.3281420245825046</v>
      </c>
      <c r="Y144" s="27">
        <f t="shared" si="131"/>
        <v>-11.307076682184274</v>
      </c>
      <c r="Z144" s="27">
        <f t="shared" si="131"/>
        <v>-14.044445082214573</v>
      </c>
      <c r="AA144" s="27">
        <f t="shared" si="131"/>
        <v>-6.8210643799045982</v>
      </c>
      <c r="AB144" s="27">
        <f t="shared" si="132"/>
        <v>-20.865509462119171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97.518999999999096</v>
      </c>
      <c r="C146" s="29">
        <f t="shared" ref="C146" si="133">D35-C35</f>
        <v>-40.350000000000364</v>
      </c>
      <c r="D146" s="29">
        <f>E35-D35</f>
        <v>49.199000000001433</v>
      </c>
      <c r="E146" s="29">
        <f>F35-E35</f>
        <v>67.250999999997703</v>
      </c>
      <c r="F146" s="29">
        <f t="shared" ref="F146" si="134">F35-D35</f>
        <v>116.44999999999914</v>
      </c>
      <c r="L146" s="24" t="str">
        <f>L35</f>
        <v>All occupations</v>
      </c>
      <c r="M146" s="29">
        <f>N35-M35</f>
        <v>43.658287803961798</v>
      </c>
      <c r="N146" s="29">
        <f t="shared" ref="N146" si="135">O35-N35</f>
        <v>-27.971444854601486</v>
      </c>
      <c r="O146" s="29">
        <f>P35-O35</f>
        <v>23.108462677861553</v>
      </c>
      <c r="P146" s="29">
        <f>Q35-P35</f>
        <v>24.974798579311368</v>
      </c>
      <c r="Q146" s="29">
        <f t="shared" ref="Q146" si="136">Q35-O35</f>
        <v>48.083261257172921</v>
      </c>
      <c r="W146" s="24" t="str">
        <f>W35</f>
        <v>All occupations</v>
      </c>
      <c r="X146" s="29">
        <f>Y35-X35</f>
        <v>53.860712196036729</v>
      </c>
      <c r="Y146" s="29">
        <f t="shared" ref="Y146" si="137">Z35-Y35</f>
        <v>-12.378555145397854</v>
      </c>
      <c r="Z146" s="29">
        <f>AA35-Z35</f>
        <v>26.090537322138744</v>
      </c>
      <c r="AA146" s="29">
        <f>AB35-AA35</f>
        <v>42.276201420687585</v>
      </c>
      <c r="AB146" s="29">
        <f t="shared" ref="AB146" si="138">AB35-Z35</f>
        <v>68.366738742826328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99.089197902651549</v>
      </c>
      <c r="C153" s="11">
        <f t="shared" ref="C153:F153" si="143">C8</f>
        <v>117.96917012665905</v>
      </c>
      <c r="D153" s="11">
        <f t="shared" si="143"/>
        <v>121.00356464808603</v>
      </c>
      <c r="E153" s="11">
        <f t="shared" si="143"/>
        <v>109.71182744298871</v>
      </c>
      <c r="F153" s="11">
        <f t="shared" si="143"/>
        <v>120.00663309309914</v>
      </c>
      <c r="H153" s="40">
        <f>IF(D$151-B$151 &lt;&gt; 0,(EXP(LN(D153/B153)/(D$151-B$151))-1)*100,0)</f>
        <v>4.0769053433650226</v>
      </c>
      <c r="I153" s="40">
        <f>IF(F$151-D$151 &lt;&gt; 0,(EXP(LN(F153/D153)/(F$151-D$151))-1)*100,0)</f>
        <v>-5.5138046949687602E-2</v>
      </c>
      <c r="L153" s="10" t="str">
        <f>L8</f>
        <v>11 Corporate managers and directors</v>
      </c>
      <c r="M153" s="11">
        <f>M8</f>
        <v>70.54020079462228</v>
      </c>
      <c r="N153" s="11">
        <f t="shared" ref="N153:Q153" si="144">N8</f>
        <v>80.849820841166419</v>
      </c>
      <c r="O153" s="11">
        <f t="shared" si="144"/>
        <v>82.054009132575615</v>
      </c>
      <c r="P153" s="11">
        <f t="shared" si="144"/>
        <v>71.462468869298306</v>
      </c>
      <c r="Q153" s="11">
        <f t="shared" si="144"/>
        <v>74.826495563321984</v>
      </c>
      <c r="S153" s="40">
        <f>IF(O$151-M$151 &lt;&gt; 0,(EXP(LN(O153/M153)/(O$151-M$151))-1)*100,0)</f>
        <v>3.0700822863096056</v>
      </c>
      <c r="T153" s="40">
        <f>IF(Q$151-O$151 &lt;&gt; 0,(EXP(LN(Q153/O153)/(Q$151-O$151))-1)*100,0)</f>
        <v>-0.61281880795954757</v>
      </c>
      <c r="W153" s="10" t="str">
        <f>W8</f>
        <v>11 Corporate managers and directors</v>
      </c>
      <c r="X153" s="11">
        <f>X8</f>
        <v>28.548997108029219</v>
      </c>
      <c r="Y153" s="11">
        <f t="shared" ref="Y153:AB153" si="145">Y8</f>
        <v>37.119349285492433</v>
      </c>
      <c r="Z153" s="11">
        <f t="shared" si="145"/>
        <v>38.949555515510255</v>
      </c>
      <c r="AA153" s="11">
        <f t="shared" si="145"/>
        <v>38.249358573690259</v>
      </c>
      <c r="AB153" s="11">
        <f t="shared" si="145"/>
        <v>45.180137529777269</v>
      </c>
      <c r="AD153" s="40">
        <f>IF(Z$151-X$151 &lt;&gt; 0,(EXP(LN(Z153/X153)/(Z$151-X$151))-1)*100,0)</f>
        <v>6.4099722341225851</v>
      </c>
      <c r="AE153" s="40">
        <f>IF(AB$151-Z$151 &lt;&gt; 0,(EXP(LN(AB153/Z153)/(AB$151-Z$151))-1)*100,0)</f>
        <v>0.99417739459288779</v>
      </c>
    </row>
    <row r="154" spans="1:31" x14ac:dyDescent="0.2">
      <c r="A154" s="10" t="str">
        <f t="shared" si="142"/>
        <v>12 Other managers and proprietors</v>
      </c>
      <c r="B154" s="11">
        <f t="shared" si="142"/>
        <v>43.12147038436359</v>
      </c>
      <c r="C154" s="11">
        <f t="shared" ref="C154:F178" si="146">C9</f>
        <v>45.906445266343127</v>
      </c>
      <c r="D154" s="11">
        <f t="shared" si="146"/>
        <v>48.005296103949206</v>
      </c>
      <c r="E154" s="11">
        <f t="shared" si="146"/>
        <v>49.672609588207045</v>
      </c>
      <c r="F154" s="11">
        <f t="shared" si="146"/>
        <v>56.409595324674768</v>
      </c>
      <c r="H154" s="40">
        <f t="shared" ref="H154:H177" si="147">IF(D$151-B$151 &lt;&gt; 0,(EXP(LN(D154/B154)/(D$151-B$151))-1)*100,0)</f>
        <v>2.1689942721155653</v>
      </c>
      <c r="I154" s="40">
        <f t="shared" ref="I154:I180" si="148">IF(F$151-D$151 &lt;&gt; 0,(EXP(LN(F154/D154)/(F$151-D$151))-1)*100,0)</f>
        <v>1.0813240596677431</v>
      </c>
      <c r="L154" s="10" t="str">
        <f t="shared" ref="L154:Q154" si="149">L9</f>
        <v>12 Other managers and proprietors</v>
      </c>
      <c r="M154" s="11">
        <f t="shared" si="149"/>
        <v>25.772174201140693</v>
      </c>
      <c r="N154" s="11">
        <f t="shared" si="149"/>
        <v>28.032803096707234</v>
      </c>
      <c r="O154" s="11">
        <f t="shared" si="149"/>
        <v>26.69255371021907</v>
      </c>
      <c r="P154" s="11">
        <f t="shared" si="149"/>
        <v>30.192984064364992</v>
      </c>
      <c r="Q154" s="11">
        <f t="shared" si="149"/>
        <v>34.120180362263113</v>
      </c>
      <c r="S154" s="40">
        <f t="shared" ref="S154:S177" si="150">IF(O$151-M$151 &lt;&gt; 0,(EXP(LN(O154/M154)/(O$151-M$151))-1)*100,0)</f>
        <v>0.70425325499219316</v>
      </c>
      <c r="T154" s="40">
        <f t="shared" ref="T154:T177" si="151">IF(Q$151-O$151 &lt;&gt; 0,(EXP(LN(Q154/O154)/(Q$151-O$151))-1)*100,0)</f>
        <v>1.6501630343897622</v>
      </c>
      <c r="W154" s="10" t="str">
        <f t="shared" ref="W154:AB154" si="152">W9</f>
        <v>12 Other managers and proprietors</v>
      </c>
      <c r="X154" s="11">
        <f t="shared" si="152"/>
        <v>17.349296183222901</v>
      </c>
      <c r="Y154" s="11">
        <f t="shared" si="152"/>
        <v>17.873642169635939</v>
      </c>
      <c r="Z154" s="11">
        <f t="shared" si="152"/>
        <v>21.312742393730137</v>
      </c>
      <c r="AA154" s="11">
        <f t="shared" si="152"/>
        <v>19.479625523842081</v>
      </c>
      <c r="AB154" s="11">
        <f t="shared" si="152"/>
        <v>22.289414962411652</v>
      </c>
      <c r="AD154" s="40">
        <f t="shared" ref="AD154:AD177" si="153">IF(Z$151-X$151 &lt;&gt; 0,(EXP(LN(Z154/X154)/(Z$151-X$151))-1)*100,0)</f>
        <v>4.2009059578021146</v>
      </c>
      <c r="AE154" s="40">
        <f t="shared" ref="AE154:AE177" si="154">IF(AB$151-Z$151 &lt;&gt; 0,(EXP(LN(AB154/Z154)/(AB$151-Z$151))-1)*100,0)</f>
        <v>0.29915840244745251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84.547658618718842</v>
      </c>
      <c r="C155" s="11">
        <f t="shared" si="146"/>
        <v>97.355022515458941</v>
      </c>
      <c r="D155" s="11">
        <f t="shared" si="146"/>
        <v>102.5973914087643</v>
      </c>
      <c r="E155" s="11">
        <f t="shared" si="146"/>
        <v>124.18029856694409</v>
      </c>
      <c r="F155" s="11">
        <f t="shared" si="146"/>
        <v>140.92765716885566</v>
      </c>
      <c r="H155" s="40">
        <f t="shared" si="147"/>
        <v>3.945800157132906</v>
      </c>
      <c r="I155" s="40">
        <f t="shared" si="148"/>
        <v>2.1387787735893227</v>
      </c>
      <c r="L155" s="10" t="str">
        <f t="shared" ref="L155:Q155" si="155">L10</f>
        <v>21 Science, research, engineering and technology professionals</v>
      </c>
      <c r="M155" s="11">
        <f t="shared" si="155"/>
        <v>70.972874588932768</v>
      </c>
      <c r="N155" s="11">
        <f t="shared" si="155"/>
        <v>82.247386942475941</v>
      </c>
      <c r="O155" s="11">
        <f t="shared" si="155"/>
        <v>83.89620797864437</v>
      </c>
      <c r="P155" s="11">
        <f t="shared" si="155"/>
        <v>98.86986982559668</v>
      </c>
      <c r="Q155" s="11">
        <f t="shared" si="155"/>
        <v>109.3537075575048</v>
      </c>
      <c r="S155" s="40">
        <f t="shared" si="150"/>
        <v>3.4022495763446958</v>
      </c>
      <c r="T155" s="40">
        <f t="shared" si="151"/>
        <v>1.7824136316874517</v>
      </c>
      <c r="W155" s="10" t="str">
        <f t="shared" ref="W155:AB155" si="156">W10</f>
        <v>21 Science, research, engineering and technology professionals</v>
      </c>
      <c r="X155" s="11">
        <f t="shared" si="156"/>
        <v>13.574784029785976</v>
      </c>
      <c r="Y155" s="11">
        <f t="shared" si="156"/>
        <v>15.107635572982993</v>
      </c>
      <c r="Z155" s="11">
        <f t="shared" si="156"/>
        <v>18.701183430119876</v>
      </c>
      <c r="AA155" s="11">
        <f t="shared" si="156"/>
        <v>25.310428741347348</v>
      </c>
      <c r="AB155" s="11">
        <f t="shared" si="156"/>
        <v>31.57394961135083</v>
      </c>
      <c r="AD155" s="40">
        <f t="shared" si="153"/>
        <v>6.6171900365047609</v>
      </c>
      <c r="AE155" s="40">
        <f t="shared" si="154"/>
        <v>3.5533106604922926</v>
      </c>
    </row>
    <row r="156" spans="1:31" x14ac:dyDescent="0.2">
      <c r="A156" s="10" t="str">
        <f t="shared" si="142"/>
        <v>22 Health professionals</v>
      </c>
      <c r="B156" s="11">
        <f t="shared" si="142"/>
        <v>69.138058667564124</v>
      </c>
      <c r="C156" s="11">
        <f t="shared" si="146"/>
        <v>87.514516045349964</v>
      </c>
      <c r="D156" s="11">
        <f t="shared" si="146"/>
        <v>86.062592303894519</v>
      </c>
      <c r="E156" s="11">
        <f t="shared" si="146"/>
        <v>84.674743201994588</v>
      </c>
      <c r="F156" s="11">
        <f t="shared" si="146"/>
        <v>91.008335683546207</v>
      </c>
      <c r="H156" s="40">
        <f t="shared" si="147"/>
        <v>4.4767004795185361</v>
      </c>
      <c r="I156" s="40">
        <f t="shared" si="148"/>
        <v>0.37320303623558093</v>
      </c>
      <c r="L156" s="10" t="str">
        <f t="shared" ref="L156:Q156" si="157">L11</f>
        <v>22 Health professionals</v>
      </c>
      <c r="M156" s="11">
        <f t="shared" si="157"/>
        <v>16.244402804372644</v>
      </c>
      <c r="N156" s="11">
        <f t="shared" si="157"/>
        <v>20.837469027281866</v>
      </c>
      <c r="O156" s="11">
        <f t="shared" si="157"/>
        <v>22.220815428224096</v>
      </c>
      <c r="P156" s="11">
        <f t="shared" si="157"/>
        <v>21.819963034697071</v>
      </c>
      <c r="Q156" s="11">
        <f t="shared" si="157"/>
        <v>23.233879726891523</v>
      </c>
      <c r="S156" s="40">
        <f t="shared" si="150"/>
        <v>6.4660761875746209</v>
      </c>
      <c r="T156" s="40">
        <f t="shared" si="151"/>
        <v>0.29765588468926296</v>
      </c>
      <c r="W156" s="10" t="str">
        <f t="shared" ref="W156:AB156" si="158">W11</f>
        <v>22 Health professionals</v>
      </c>
      <c r="X156" s="11">
        <f t="shared" si="158"/>
        <v>52.893655863191562</v>
      </c>
      <c r="Y156" s="11">
        <f t="shared" si="158"/>
        <v>66.677047018068066</v>
      </c>
      <c r="Z156" s="11">
        <f t="shared" si="158"/>
        <v>63.841776875670426</v>
      </c>
      <c r="AA156" s="11">
        <f t="shared" si="158"/>
        <v>62.854780167297392</v>
      </c>
      <c r="AB156" s="11">
        <f t="shared" si="158"/>
        <v>67.774455956654663</v>
      </c>
      <c r="AD156" s="40">
        <f t="shared" si="153"/>
        <v>3.8341653212390581</v>
      </c>
      <c r="AE156" s="40">
        <f t="shared" si="154"/>
        <v>0.39931234998205056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69.954845076795237</v>
      </c>
      <c r="C157" s="11">
        <f t="shared" si="146"/>
        <v>73.393765154365596</v>
      </c>
      <c r="D157" s="11">
        <f t="shared" si="146"/>
        <v>77.883356645057759</v>
      </c>
      <c r="E157" s="11">
        <f t="shared" si="146"/>
        <v>77.86254550764933</v>
      </c>
      <c r="F157" s="11">
        <f t="shared" si="146"/>
        <v>86.191391859655269</v>
      </c>
      <c r="H157" s="40">
        <f t="shared" si="147"/>
        <v>2.1704655518977933</v>
      </c>
      <c r="I157" s="40">
        <f t="shared" si="148"/>
        <v>0.67800834301463553</v>
      </c>
      <c r="L157" s="10" t="str">
        <f t="shared" ref="L157:Q157" si="159">L12</f>
        <v>23 Teaching and other educational professionals</v>
      </c>
      <c r="M157" s="11">
        <f t="shared" si="159"/>
        <v>23.548536130617332</v>
      </c>
      <c r="N157" s="11">
        <f t="shared" si="159"/>
        <v>23.468657725171706</v>
      </c>
      <c r="O157" s="11">
        <f t="shared" si="159"/>
        <v>25.336574843443202</v>
      </c>
      <c r="P157" s="11">
        <f t="shared" si="159"/>
        <v>25.907537633624479</v>
      </c>
      <c r="Q157" s="11">
        <f t="shared" si="159"/>
        <v>27.978951130483317</v>
      </c>
      <c r="S157" s="40">
        <f t="shared" si="150"/>
        <v>1.4744714307485696</v>
      </c>
      <c r="T157" s="40">
        <f t="shared" si="151"/>
        <v>0.66354835406081669</v>
      </c>
      <c r="W157" s="10" t="str">
        <f t="shared" ref="W157:AB157" si="160">W12</f>
        <v>23 Teaching and other educational professionals</v>
      </c>
      <c r="X157" s="11">
        <f t="shared" si="160"/>
        <v>46.406308946177937</v>
      </c>
      <c r="Y157" s="11">
        <f t="shared" si="160"/>
        <v>49.925107429193822</v>
      </c>
      <c r="Z157" s="11">
        <f t="shared" si="160"/>
        <v>52.5467818016146</v>
      </c>
      <c r="AA157" s="11">
        <f t="shared" si="160"/>
        <v>51.955007874024851</v>
      </c>
      <c r="AB157" s="11">
        <f t="shared" si="160"/>
        <v>58.212440729171874</v>
      </c>
      <c r="AD157" s="40">
        <f t="shared" si="153"/>
        <v>2.5165114792573995</v>
      </c>
      <c r="AE157" s="40">
        <f t="shared" si="154"/>
        <v>0.68497016528106247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83.301757456933132</v>
      </c>
      <c r="C158" s="11">
        <f t="shared" si="146"/>
        <v>99.143945436830521</v>
      </c>
      <c r="D158" s="11">
        <f t="shared" si="146"/>
        <v>108.84130001285931</v>
      </c>
      <c r="E158" s="11">
        <f t="shared" si="146"/>
        <v>113.50503601420799</v>
      </c>
      <c r="F158" s="11">
        <f t="shared" si="146"/>
        <v>126.50167646302774</v>
      </c>
      <c r="H158" s="40">
        <f t="shared" si="147"/>
        <v>5.4940368145270257</v>
      </c>
      <c r="I158" s="40">
        <f t="shared" si="148"/>
        <v>1.0074725247678051</v>
      </c>
      <c r="L158" s="10" t="str">
        <f t="shared" ref="L158:Q158" si="161">L13</f>
        <v>24 Business, media and public service professionals</v>
      </c>
      <c r="M158" s="11">
        <f t="shared" si="161"/>
        <v>50.778414669048203</v>
      </c>
      <c r="N158" s="11">
        <f t="shared" si="161"/>
        <v>57.777474498842963</v>
      </c>
      <c r="O158" s="11">
        <f t="shared" si="161"/>
        <v>64.157802288353253</v>
      </c>
      <c r="P158" s="11">
        <f t="shared" si="161"/>
        <v>67.53171583230889</v>
      </c>
      <c r="Q158" s="11">
        <f t="shared" si="161"/>
        <v>72.582436848951389</v>
      </c>
      <c r="S158" s="40">
        <f t="shared" si="150"/>
        <v>4.7886072594393259</v>
      </c>
      <c r="T158" s="40">
        <f t="shared" si="151"/>
        <v>0.82590705906468997</v>
      </c>
      <c r="W158" s="10" t="str">
        <f t="shared" ref="W158:AB158" si="162">W13</f>
        <v>24 Business, media and public service professionals</v>
      </c>
      <c r="X158" s="11">
        <f t="shared" si="162"/>
        <v>32.52334278788485</v>
      </c>
      <c r="Y158" s="11">
        <f t="shared" si="162"/>
        <v>41.366470937987451</v>
      </c>
      <c r="Z158" s="11">
        <f t="shared" si="162"/>
        <v>44.683497724506019</v>
      </c>
      <c r="AA158" s="11">
        <f t="shared" si="162"/>
        <v>45.973320181899169</v>
      </c>
      <c r="AB158" s="11">
        <f t="shared" si="162"/>
        <v>53.919239614076439</v>
      </c>
      <c r="AD158" s="40">
        <f t="shared" si="153"/>
        <v>6.559063978119184</v>
      </c>
      <c r="AE158" s="40">
        <f t="shared" si="154"/>
        <v>1.2604313756273244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27.002303337407621</v>
      </c>
      <c r="C159" s="11">
        <f t="shared" si="146"/>
        <v>30.86539287525882</v>
      </c>
      <c r="D159" s="11">
        <f t="shared" si="146"/>
        <v>33.333807781206424</v>
      </c>
      <c r="E159" s="11">
        <f t="shared" si="146"/>
        <v>31.032143088843331</v>
      </c>
      <c r="F159" s="11">
        <f t="shared" si="146"/>
        <v>33.145135660038122</v>
      </c>
      <c r="H159" s="40">
        <f t="shared" si="147"/>
        <v>4.3030055396518163</v>
      </c>
      <c r="I159" s="40">
        <f t="shared" si="148"/>
        <v>-3.7833921457730568E-2</v>
      </c>
      <c r="L159" s="10" t="str">
        <f t="shared" ref="L159:Q159" si="163">L14</f>
        <v>31 Science, engineering and technology associate professionals</v>
      </c>
      <c r="M159" s="11">
        <f t="shared" si="163"/>
        <v>21.013437191012095</v>
      </c>
      <c r="N159" s="11">
        <f t="shared" si="163"/>
        <v>24.709769240424205</v>
      </c>
      <c r="O159" s="11">
        <f t="shared" si="163"/>
        <v>25.795133280888724</v>
      </c>
      <c r="P159" s="11">
        <f t="shared" si="163"/>
        <v>23.020316859545545</v>
      </c>
      <c r="Q159" s="11">
        <f t="shared" si="163"/>
        <v>23.62999785998116</v>
      </c>
      <c r="S159" s="40">
        <f t="shared" si="150"/>
        <v>4.185705274517959</v>
      </c>
      <c r="T159" s="40">
        <f t="shared" si="151"/>
        <v>-0.58275430116182525</v>
      </c>
      <c r="W159" s="10" t="str">
        <f t="shared" ref="W159:AB159" si="164">W14</f>
        <v>31 Science, engineering and technology associate professionals</v>
      </c>
      <c r="X159" s="11">
        <f t="shared" si="164"/>
        <v>5.9888661463954511</v>
      </c>
      <c r="Y159" s="11">
        <f t="shared" si="164"/>
        <v>6.1556236348345692</v>
      </c>
      <c r="Z159" s="11">
        <f t="shared" si="164"/>
        <v>7.5386745003177129</v>
      </c>
      <c r="AA159" s="11">
        <f t="shared" si="164"/>
        <v>8.0118262292977835</v>
      </c>
      <c r="AB159" s="11">
        <f t="shared" si="164"/>
        <v>9.5151378000570013</v>
      </c>
      <c r="AD159" s="40">
        <f t="shared" si="153"/>
        <v>4.7104623202171902</v>
      </c>
      <c r="AE159" s="40">
        <f t="shared" si="154"/>
        <v>1.564360737878312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29.432192219142681</v>
      </c>
      <c r="C160" s="11">
        <f t="shared" si="146"/>
        <v>35.766138915482301</v>
      </c>
      <c r="D160" s="11">
        <f t="shared" si="146"/>
        <v>35.883040382728645</v>
      </c>
      <c r="E160" s="11">
        <f t="shared" si="146"/>
        <v>57.467556463108274</v>
      </c>
      <c r="F160" s="11">
        <f t="shared" si="146"/>
        <v>68.391296403098394</v>
      </c>
      <c r="H160" s="40">
        <f t="shared" si="147"/>
        <v>4.0431097903047553</v>
      </c>
      <c r="I160" s="40">
        <f t="shared" si="148"/>
        <v>4.3936558599029896</v>
      </c>
      <c r="L160" s="10" t="str">
        <f t="shared" ref="L160:Q160" si="165">L15</f>
        <v>32 Health and social care associate professionals</v>
      </c>
      <c r="M160" s="11">
        <f t="shared" si="165"/>
        <v>6.7533551822368763</v>
      </c>
      <c r="N160" s="11">
        <f t="shared" si="165"/>
        <v>7.6117570114323696</v>
      </c>
      <c r="O160" s="11">
        <f t="shared" si="165"/>
        <v>8.0354019362795395</v>
      </c>
      <c r="P160" s="11">
        <f t="shared" si="165"/>
        <v>10.715018136807869</v>
      </c>
      <c r="Q160" s="11">
        <f t="shared" si="165"/>
        <v>11.927674718259643</v>
      </c>
      <c r="S160" s="40">
        <f t="shared" si="150"/>
        <v>3.5374829373587602</v>
      </c>
      <c r="T160" s="40">
        <f>IF(Q$151-O$151 &lt;&gt; 0,(EXP(LN(Q160/O160)/(Q$151-O$151))-1)*100,0)</f>
        <v>2.6683412473975654</v>
      </c>
      <c r="W160" s="10" t="str">
        <f t="shared" ref="W160:AB160" si="166">W15</f>
        <v>32 Health and social care associate professionals</v>
      </c>
      <c r="X160" s="11">
        <f t="shared" si="166"/>
        <v>22.678837036905815</v>
      </c>
      <c r="Y160" s="11">
        <f t="shared" si="166"/>
        <v>28.154381904049952</v>
      </c>
      <c r="Z160" s="11">
        <f t="shared" si="166"/>
        <v>27.8476384464491</v>
      </c>
      <c r="AA160" s="11">
        <f t="shared" si="166"/>
        <v>46.752538326300396</v>
      </c>
      <c r="AB160" s="11">
        <f t="shared" si="166"/>
        <v>56.463621684838607</v>
      </c>
      <c r="AD160" s="40">
        <f t="shared" si="153"/>
        <v>4.1917945762181219</v>
      </c>
      <c r="AE160" s="40">
        <f t="shared" si="154"/>
        <v>4.8251173582813722</v>
      </c>
    </row>
    <row r="161" spans="1:31" x14ac:dyDescent="0.2">
      <c r="A161" s="10" t="str">
        <f t="shared" si="142"/>
        <v>33 Protective service occupations</v>
      </c>
      <c r="B161" s="11">
        <f t="shared" si="142"/>
        <v>16.596171709530029</v>
      </c>
      <c r="C161" s="11">
        <f t="shared" si="146"/>
        <v>17.450992269828404</v>
      </c>
      <c r="D161" s="11">
        <f t="shared" si="146"/>
        <v>18.48316898699532</v>
      </c>
      <c r="E161" s="11">
        <f t="shared" si="146"/>
        <v>15.815520305510825</v>
      </c>
      <c r="F161" s="11">
        <f t="shared" si="146"/>
        <v>17.298557615959592</v>
      </c>
      <c r="H161" s="40">
        <f t="shared" si="147"/>
        <v>2.1771307249699889</v>
      </c>
      <c r="I161" s="40">
        <f t="shared" si="148"/>
        <v>-0.440609192064223</v>
      </c>
      <c r="L161" s="10" t="str">
        <f t="shared" ref="L161:Q161" si="167">L16</f>
        <v>33 Protective service occupations</v>
      </c>
      <c r="M161" s="11">
        <f t="shared" si="167"/>
        <v>12.826599897856507</v>
      </c>
      <c r="N161" s="11">
        <f t="shared" si="167"/>
        <v>13.036361392774316</v>
      </c>
      <c r="O161" s="11">
        <f t="shared" si="167"/>
        <v>13.567292881078497</v>
      </c>
      <c r="P161" s="11">
        <f t="shared" si="167"/>
        <v>11.480165035388668</v>
      </c>
      <c r="Q161" s="11">
        <f t="shared" si="167"/>
        <v>11.487934746391653</v>
      </c>
      <c r="S161" s="40">
        <f t="shared" si="150"/>
        <v>1.1291438319555924</v>
      </c>
      <c r="T161" s="40">
        <f t="shared" si="151"/>
        <v>-1.1029697147124207</v>
      </c>
      <c r="W161" s="10" t="str">
        <f t="shared" ref="W161:AB161" si="168">W16</f>
        <v>33 Protective service occupations</v>
      </c>
      <c r="X161" s="11">
        <f t="shared" si="168"/>
        <v>3.7695718116735257</v>
      </c>
      <c r="Y161" s="11">
        <f t="shared" si="168"/>
        <v>4.4146308770540834</v>
      </c>
      <c r="Z161" s="11">
        <f t="shared" si="168"/>
        <v>4.9158761059167961</v>
      </c>
      <c r="AA161" s="11">
        <f t="shared" si="168"/>
        <v>4.3353552701221698</v>
      </c>
      <c r="AB161" s="11">
        <f t="shared" si="168"/>
        <v>5.8106228695679576</v>
      </c>
      <c r="AD161" s="40">
        <f t="shared" si="153"/>
        <v>5.4536901246026837</v>
      </c>
      <c r="AE161" s="40">
        <f t="shared" si="154"/>
        <v>1.1210221008758348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26.886072801216123</v>
      </c>
      <c r="C162" s="11">
        <f t="shared" si="146"/>
        <v>28.580760555035475</v>
      </c>
      <c r="D162" s="11">
        <f t="shared" si="146"/>
        <v>29.607627214546341</v>
      </c>
      <c r="E162" s="11">
        <f t="shared" si="146"/>
        <v>25.562528271914275</v>
      </c>
      <c r="F162" s="11">
        <f t="shared" si="146"/>
        <v>28.003628982068516</v>
      </c>
      <c r="H162" s="40">
        <f t="shared" si="147"/>
        <v>1.9471869597804226</v>
      </c>
      <c r="I162" s="40">
        <f t="shared" si="148"/>
        <v>-0.37063076918235627</v>
      </c>
      <c r="L162" s="10" t="str">
        <f t="shared" ref="L162:Q162" si="169">L17</f>
        <v>34 Culture, media and sports occupations</v>
      </c>
      <c r="M162" s="11">
        <f t="shared" si="169"/>
        <v>16.197817277751398</v>
      </c>
      <c r="N162" s="11">
        <f t="shared" si="169"/>
        <v>17.418664213292995</v>
      </c>
      <c r="O162" s="11">
        <f t="shared" si="169"/>
        <v>17.85138717163343</v>
      </c>
      <c r="P162" s="11">
        <f t="shared" si="169"/>
        <v>15.256277263930494</v>
      </c>
      <c r="Q162" s="11">
        <f t="shared" si="169"/>
        <v>16.230287791320094</v>
      </c>
      <c r="S162" s="40">
        <f t="shared" si="150"/>
        <v>1.9631149884760335</v>
      </c>
      <c r="T162" s="40">
        <f t="shared" si="151"/>
        <v>-0.63267085284053337</v>
      </c>
      <c r="W162" s="10" t="str">
        <f t="shared" ref="W162:AB162" si="170">W17</f>
        <v>34 Culture, media and sports occupations</v>
      </c>
      <c r="X162" s="11">
        <f t="shared" si="170"/>
        <v>10.688255523464756</v>
      </c>
      <c r="Y162" s="11">
        <f t="shared" si="170"/>
        <v>11.162096341742448</v>
      </c>
      <c r="Z162" s="11">
        <f t="shared" si="170"/>
        <v>11.756240042912916</v>
      </c>
      <c r="AA162" s="11">
        <f t="shared" si="170"/>
        <v>10.306251007983766</v>
      </c>
      <c r="AB162" s="11">
        <f t="shared" si="170"/>
        <v>11.773341190748448</v>
      </c>
      <c r="AD162" s="40">
        <f t="shared" si="153"/>
        <v>1.9230293909330065</v>
      </c>
      <c r="AE162" s="40">
        <f t="shared" si="154"/>
        <v>9.6910519027826325E-3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95.880830691435634</v>
      </c>
      <c r="C163" s="11">
        <f t="shared" si="146"/>
        <v>103.86046657404833</v>
      </c>
      <c r="D163" s="11">
        <f t="shared" si="146"/>
        <v>106.64414208812647</v>
      </c>
      <c r="E163" s="11">
        <f t="shared" si="146"/>
        <v>107.4800581596339</v>
      </c>
      <c r="F163" s="11">
        <f t="shared" si="146"/>
        <v>113.87042673288545</v>
      </c>
      <c r="H163" s="40">
        <f t="shared" si="147"/>
        <v>2.1506285744160136</v>
      </c>
      <c r="I163" s="40">
        <f t="shared" si="148"/>
        <v>0.43804781984315699</v>
      </c>
      <c r="L163" s="10" t="str">
        <f t="shared" ref="L163:Q163" si="171">L18</f>
        <v>35 Business and public service associate professionals</v>
      </c>
      <c r="M163" s="11">
        <f t="shared" si="171"/>
        <v>53.262052185571797</v>
      </c>
      <c r="N163" s="11">
        <f t="shared" si="171"/>
        <v>56.173101933347496</v>
      </c>
      <c r="O163" s="11">
        <f t="shared" si="171"/>
        <v>58.215535895489751</v>
      </c>
      <c r="P163" s="11">
        <f t="shared" si="171"/>
        <v>58.093481554496393</v>
      </c>
      <c r="Q163" s="11">
        <f t="shared" si="171"/>
        <v>58.670798571724781</v>
      </c>
      <c r="S163" s="40">
        <f t="shared" si="150"/>
        <v>1.7944735736880713</v>
      </c>
      <c r="T163" s="40">
        <f t="shared" si="151"/>
        <v>5.1945988521118203E-2</v>
      </c>
      <c r="W163" s="10" t="str">
        <f t="shared" ref="W163:AB163" si="172">W18</f>
        <v>35 Business and public service associate professionals</v>
      </c>
      <c r="X163" s="11">
        <f t="shared" si="172"/>
        <v>42.618778505863744</v>
      </c>
      <c r="Y163" s="11">
        <f t="shared" si="172"/>
        <v>47.687364640700814</v>
      </c>
      <c r="Z163" s="11">
        <f t="shared" si="172"/>
        <v>48.428606192636842</v>
      </c>
      <c r="AA163" s="11">
        <f t="shared" si="172"/>
        <v>49.386576605137606</v>
      </c>
      <c r="AB163" s="11">
        <f t="shared" si="172"/>
        <v>55.199628161160632</v>
      </c>
      <c r="AD163" s="40">
        <f t="shared" si="153"/>
        <v>2.5888577583289107</v>
      </c>
      <c r="AE163" s="40">
        <f t="shared" si="154"/>
        <v>0.87625376199769178</v>
      </c>
    </row>
    <row r="164" spans="1:31" x14ac:dyDescent="0.2">
      <c r="A164" s="10" t="str">
        <f t="shared" si="142"/>
        <v>41 Administrative occupations</v>
      </c>
      <c r="B164" s="11">
        <f t="shared" si="142"/>
        <v>172.76022276603067</v>
      </c>
      <c r="C164" s="11">
        <f t="shared" si="146"/>
        <v>169.07101960036093</v>
      </c>
      <c r="D164" s="11">
        <f t="shared" si="146"/>
        <v>175.85163552112826</v>
      </c>
      <c r="E164" s="11">
        <f t="shared" si="146"/>
        <v>183.40851805110069</v>
      </c>
      <c r="F164" s="11">
        <f t="shared" si="146"/>
        <v>181.64825801444667</v>
      </c>
      <c r="H164" s="40">
        <f t="shared" si="147"/>
        <v>0.35535031733404665</v>
      </c>
      <c r="I164" s="40">
        <f t="shared" si="148"/>
        <v>0.21644396445101854</v>
      </c>
      <c r="L164" s="10" t="str">
        <f t="shared" ref="L164:Q164" si="173">L19</f>
        <v>41 Administrative occupations</v>
      </c>
      <c r="M164" s="11">
        <f t="shared" si="173"/>
        <v>54.720675888713004</v>
      </c>
      <c r="N164" s="11">
        <f t="shared" si="173"/>
        <v>51.567505621252963</v>
      </c>
      <c r="O164" s="11">
        <f t="shared" si="173"/>
        <v>61.293793786438506</v>
      </c>
      <c r="P164" s="11">
        <f t="shared" si="173"/>
        <v>66.619387361474594</v>
      </c>
      <c r="Q164" s="11">
        <f t="shared" si="173"/>
        <v>74.930785659459147</v>
      </c>
      <c r="S164" s="40">
        <f t="shared" si="150"/>
        <v>2.2946710182680796</v>
      </c>
      <c r="T164" s="40">
        <f t="shared" si="151"/>
        <v>1.3482495748715628</v>
      </c>
      <c r="W164" s="10" t="str">
        <f t="shared" ref="W164:AB164" si="174">W19</f>
        <v>41 Administrative occupations</v>
      </c>
      <c r="X164" s="11">
        <f t="shared" si="174"/>
        <v>118.03954687731773</v>
      </c>
      <c r="Y164" s="11">
        <f t="shared" si="174"/>
        <v>117.50351397910778</v>
      </c>
      <c r="Z164" s="11">
        <f t="shared" si="174"/>
        <v>114.55784173468973</v>
      </c>
      <c r="AA164" s="11">
        <f t="shared" si="174"/>
        <v>116.78913068962571</v>
      </c>
      <c r="AB164" s="11">
        <f t="shared" si="174"/>
        <v>106.71747235498735</v>
      </c>
      <c r="AD164" s="40">
        <f t="shared" si="153"/>
        <v>-0.59700774240044607</v>
      </c>
      <c r="AE164" s="40">
        <f t="shared" si="154"/>
        <v>-0.47151795641421357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39.299164972254196</v>
      </c>
      <c r="C165" s="11">
        <f t="shared" si="146"/>
        <v>35.444444064545948</v>
      </c>
      <c r="D165" s="11">
        <f t="shared" si="146"/>
        <v>34.531014555273011</v>
      </c>
      <c r="E165" s="11">
        <f t="shared" si="146"/>
        <v>32.091239178120944</v>
      </c>
      <c r="F165" s="11">
        <f t="shared" si="146"/>
        <v>20.835732288531613</v>
      </c>
      <c r="H165" s="40">
        <f t="shared" si="147"/>
        <v>-2.5537337862511333</v>
      </c>
      <c r="I165" s="40">
        <f t="shared" si="148"/>
        <v>-3.3118400520818825</v>
      </c>
      <c r="L165" s="10" t="str">
        <f t="shared" ref="L165:Q165" si="175">L20</f>
        <v>42 Secretarial and related occupations</v>
      </c>
      <c r="M165" s="11">
        <f t="shared" si="175"/>
        <v>3.4502534408568568</v>
      </c>
      <c r="N165" s="11">
        <f t="shared" si="175"/>
        <v>2.5986734405512588</v>
      </c>
      <c r="O165" s="11">
        <f t="shared" si="175"/>
        <v>2.6834449767816504</v>
      </c>
      <c r="P165" s="11">
        <f t="shared" si="175"/>
        <v>2.3513111850752235</v>
      </c>
      <c r="Q165" s="11">
        <f t="shared" si="175"/>
        <v>2.748909884187174</v>
      </c>
      <c r="S165" s="40">
        <f>IF(O$151-M$151 &lt;&gt; 0,(EXP(LN(O165/M165)/(O$151-M$151))-1)*100,0)</f>
        <v>-4.902666550038159</v>
      </c>
      <c r="T165" s="40">
        <f t="shared" si="151"/>
        <v>0.16081596499346595</v>
      </c>
      <c r="W165" s="10" t="str">
        <f t="shared" ref="W165:AB165" si="176">W20</f>
        <v>42 Secretarial and related occupations</v>
      </c>
      <c r="X165" s="11">
        <f t="shared" si="176"/>
        <v>35.84891153139737</v>
      </c>
      <c r="Y165" s="11">
        <f t="shared" si="176"/>
        <v>32.845770623994646</v>
      </c>
      <c r="Z165" s="11">
        <f t="shared" si="176"/>
        <v>31.847569578491317</v>
      </c>
      <c r="AA165" s="11">
        <f t="shared" si="176"/>
        <v>29.739927993045704</v>
      </c>
      <c r="AB165" s="11">
        <f t="shared" si="176"/>
        <v>18.086822404344439</v>
      </c>
      <c r="AD165" s="40">
        <f t="shared" si="153"/>
        <v>-2.3392479628887353</v>
      </c>
      <c r="AE165" s="40">
        <f t="shared" si="154"/>
        <v>-3.7016013518006541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15.63345239982781</v>
      </c>
      <c r="C166" s="11">
        <f t="shared" si="146"/>
        <v>13.860322645639624</v>
      </c>
      <c r="D166" s="11">
        <f t="shared" si="146"/>
        <v>11.671537276006319</v>
      </c>
      <c r="E166" s="11">
        <f t="shared" si="146"/>
        <v>11.607277424406021</v>
      </c>
      <c r="F166" s="11">
        <f t="shared" si="146"/>
        <v>12.763696110699184</v>
      </c>
      <c r="H166" s="40">
        <f t="shared" si="147"/>
        <v>-5.6776455104981522</v>
      </c>
      <c r="I166" s="40">
        <f t="shared" si="148"/>
        <v>0.59812656480975335</v>
      </c>
      <c r="L166" s="10" t="str">
        <f t="shared" ref="L166:Q166" si="177">L21</f>
        <v>51 Skilled agricultural and related trades</v>
      </c>
      <c r="M166" s="11">
        <f t="shared" si="177"/>
        <v>13.404826424981001</v>
      </c>
      <c r="N166" s="11">
        <f t="shared" si="177"/>
        <v>11.679874447682316</v>
      </c>
      <c r="O166" s="11">
        <f t="shared" si="177"/>
        <v>9.4642388541700626</v>
      </c>
      <c r="P166" s="11">
        <f t="shared" si="177"/>
        <v>9.22685296203219</v>
      </c>
      <c r="Q166" s="11">
        <f t="shared" si="177"/>
        <v>9.9319204628246567</v>
      </c>
      <c r="S166" s="40">
        <f t="shared" si="150"/>
        <v>-6.7250769356208107</v>
      </c>
      <c r="T166" s="40">
        <f t="shared" si="151"/>
        <v>0.32207418059115867</v>
      </c>
      <c r="W166" s="10" t="str">
        <f t="shared" ref="W166:AB166" si="178">W21</f>
        <v>51 Skilled agricultural and related trades</v>
      </c>
      <c r="X166" s="11">
        <f t="shared" si="178"/>
        <v>2.2286259748468309</v>
      </c>
      <c r="Y166" s="11">
        <f t="shared" si="178"/>
        <v>2.180448197957312</v>
      </c>
      <c r="Z166" s="11">
        <f t="shared" si="178"/>
        <v>2.2072984218362421</v>
      </c>
      <c r="AA166" s="11">
        <f t="shared" si="178"/>
        <v>2.3804244623738469</v>
      </c>
      <c r="AB166" s="11">
        <f t="shared" si="178"/>
        <v>2.8317756478745131</v>
      </c>
      <c r="AD166" s="40">
        <f t="shared" si="153"/>
        <v>-0.19213331924415877</v>
      </c>
      <c r="AE166" s="40">
        <f t="shared" si="154"/>
        <v>1.6747670360139244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82.603521847802156</v>
      </c>
      <c r="C167" s="11">
        <f t="shared" si="146"/>
        <v>84.624727793848223</v>
      </c>
      <c r="D167" s="11">
        <f t="shared" si="146"/>
        <v>69.719974422239602</v>
      </c>
      <c r="E167" s="11">
        <f t="shared" si="146"/>
        <v>68.809325729879276</v>
      </c>
      <c r="F167" s="11">
        <f t="shared" si="146"/>
        <v>64.175766289237842</v>
      </c>
      <c r="H167" s="40">
        <f t="shared" si="147"/>
        <v>-3.3344489536950461</v>
      </c>
      <c r="I167" s="40">
        <f t="shared" si="148"/>
        <v>-0.550884943009744</v>
      </c>
      <c r="L167" s="10" t="str">
        <f t="shared" ref="L167:Q167" si="179">L22</f>
        <v>52 Skilled metal, electrical and electronic trades</v>
      </c>
      <c r="M167" s="11">
        <f t="shared" si="179"/>
        <v>81.482019504272373</v>
      </c>
      <c r="N167" s="11">
        <f t="shared" si="179"/>
        <v>82.746924318568475</v>
      </c>
      <c r="O167" s="11">
        <f t="shared" si="179"/>
        <v>68.276076094807621</v>
      </c>
      <c r="P167" s="11">
        <f t="shared" si="179"/>
        <v>66.396117373878539</v>
      </c>
      <c r="Q167" s="11">
        <f t="shared" si="179"/>
        <v>61.247133731411303</v>
      </c>
      <c r="S167" s="40">
        <f t="shared" si="150"/>
        <v>-3.4746569248140347</v>
      </c>
      <c r="T167" s="40">
        <f t="shared" si="151"/>
        <v>-0.72166590399299624</v>
      </c>
      <c r="W167" s="10" t="str">
        <f t="shared" ref="W167:AB167" si="180">W22</f>
        <v>52 Skilled metal, electrical and electronic trades</v>
      </c>
      <c r="X167" s="11">
        <f t="shared" si="180"/>
        <v>1.1215023435297051</v>
      </c>
      <c r="Y167" s="11">
        <f t="shared" si="180"/>
        <v>1.877803475279693</v>
      </c>
      <c r="Z167" s="11">
        <f t="shared" si="180"/>
        <v>1.4438983274319137</v>
      </c>
      <c r="AA167" s="11">
        <f t="shared" si="180"/>
        <v>2.4132083560007951</v>
      </c>
      <c r="AB167" s="11">
        <f t="shared" si="180"/>
        <v>2.9286325578265378</v>
      </c>
      <c r="AD167" s="40">
        <f t="shared" si="153"/>
        <v>5.1834195025257657</v>
      </c>
      <c r="AE167" s="40">
        <f t="shared" si="154"/>
        <v>4.8274974966861173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56.899438998929469</v>
      </c>
      <c r="C168" s="11">
        <f t="shared" si="146"/>
        <v>64.675061016869549</v>
      </c>
      <c r="D168" s="11">
        <f t="shared" si="146"/>
        <v>53.497405240613752</v>
      </c>
      <c r="E168" s="11">
        <f t="shared" si="146"/>
        <v>51.988333347014503</v>
      </c>
      <c r="F168" s="11">
        <f t="shared" si="146"/>
        <v>44.918569770132912</v>
      </c>
      <c r="H168" s="40">
        <f t="shared" si="147"/>
        <v>-1.2254757122705517</v>
      </c>
      <c r="I168" s="40">
        <f t="shared" si="148"/>
        <v>-1.1584501085227572</v>
      </c>
      <c r="L168" s="10" t="str">
        <f t="shared" ref="L168:Q168" si="181">L23</f>
        <v>53 Skilled construction and building trades</v>
      </c>
      <c r="M168" s="11">
        <f t="shared" si="181"/>
        <v>56.153986534489398</v>
      </c>
      <c r="N168" s="11">
        <f t="shared" si="181"/>
        <v>63.961894847818776</v>
      </c>
      <c r="O168" s="11">
        <f t="shared" si="181"/>
        <v>52.614490018287349</v>
      </c>
      <c r="P168" s="11">
        <f t="shared" si="181"/>
        <v>51.46606305737528</v>
      </c>
      <c r="Q168" s="11">
        <f t="shared" si="181"/>
        <v>44.353385690983735</v>
      </c>
      <c r="S168" s="40">
        <f t="shared" si="150"/>
        <v>-1.2936814466626978</v>
      </c>
      <c r="T168" s="40">
        <f t="shared" si="151"/>
        <v>-1.1322249463826428</v>
      </c>
      <c r="W168" s="10" t="str">
        <f t="shared" ref="W168:AB168" si="182">W23</f>
        <v>53 Skilled construction and building trades</v>
      </c>
      <c r="X168" s="11">
        <f t="shared" si="182"/>
        <v>0.74545246444009083</v>
      </c>
      <c r="Y168" s="11">
        <f t="shared" si="182"/>
        <v>0.7131661690508605</v>
      </c>
      <c r="Z168" s="11">
        <f t="shared" si="182"/>
        <v>0.88291522232641617</v>
      </c>
      <c r="AA168" s="11">
        <f t="shared" si="182"/>
        <v>0.52227028963918454</v>
      </c>
      <c r="AB168" s="11">
        <f t="shared" si="182"/>
        <v>0.56518407914918734</v>
      </c>
      <c r="AD168" s="40">
        <f t="shared" si="153"/>
        <v>3.4426910021159607</v>
      </c>
      <c r="AE168" s="40">
        <f t="shared" si="154"/>
        <v>-2.9300674907551949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31.868997400917639</v>
      </c>
      <c r="C169" s="11">
        <f t="shared" si="146"/>
        <v>28.267126561554655</v>
      </c>
      <c r="D169" s="11">
        <f t="shared" si="146"/>
        <v>28.231010987157536</v>
      </c>
      <c r="E169" s="11">
        <f t="shared" si="146"/>
        <v>28.714650331012958</v>
      </c>
      <c r="F169" s="11">
        <f t="shared" si="146"/>
        <v>28.133603704880809</v>
      </c>
      <c r="H169" s="40">
        <f t="shared" si="147"/>
        <v>-2.3951033228700624</v>
      </c>
      <c r="I169" s="40">
        <f t="shared" si="148"/>
        <v>-2.3039551377423972E-2</v>
      </c>
      <c r="L169" s="10" t="str">
        <f t="shared" ref="L169:Q169" si="183">L24</f>
        <v>54 Textiles, printing and other skilled trades</v>
      </c>
      <c r="M169" s="11">
        <f t="shared" si="183"/>
        <v>20.498692954523879</v>
      </c>
      <c r="N169" s="11">
        <f t="shared" si="183"/>
        <v>18.021587721435409</v>
      </c>
      <c r="O169" s="11">
        <f t="shared" si="183"/>
        <v>16.435053826377587</v>
      </c>
      <c r="P169" s="11">
        <f t="shared" si="183"/>
        <v>16.645236022919477</v>
      </c>
      <c r="Q169" s="11">
        <f t="shared" si="183"/>
        <v>15.859274859926204</v>
      </c>
      <c r="S169" s="40">
        <f t="shared" si="150"/>
        <v>-4.3226821531383575</v>
      </c>
      <c r="T169" s="40">
        <f t="shared" si="151"/>
        <v>-0.2374641957821666</v>
      </c>
      <c r="W169" s="10" t="str">
        <f t="shared" ref="W169:AB169" si="184">W24</f>
        <v>54 Textiles, printing and other skilled trades</v>
      </c>
      <c r="X169" s="11">
        <f t="shared" si="184"/>
        <v>11.370304446393771</v>
      </c>
      <c r="Y169" s="11">
        <f t="shared" si="184"/>
        <v>10.245538840119222</v>
      </c>
      <c r="Z169" s="11">
        <f t="shared" si="184"/>
        <v>11.79595716077997</v>
      </c>
      <c r="AA169" s="11">
        <f t="shared" si="184"/>
        <v>12.069414308093471</v>
      </c>
      <c r="AB169" s="11">
        <f t="shared" si="184"/>
        <v>12.27432884495463</v>
      </c>
      <c r="AD169" s="40">
        <f t="shared" si="153"/>
        <v>0.73774352853435143</v>
      </c>
      <c r="AE169" s="40">
        <f t="shared" si="154"/>
        <v>0.26537239972135307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128.76241342771939</v>
      </c>
      <c r="C170" s="11">
        <f t="shared" si="146"/>
        <v>137.31337205600127</v>
      </c>
      <c r="D170" s="11">
        <f t="shared" si="146"/>
        <v>132.53675873292067</v>
      </c>
      <c r="E170" s="11">
        <f t="shared" si="146"/>
        <v>138.38176045513703</v>
      </c>
      <c r="F170" s="11">
        <f t="shared" si="146"/>
        <v>151.04154212143902</v>
      </c>
      <c r="H170" s="40">
        <f t="shared" si="147"/>
        <v>0.57949423882937001</v>
      </c>
      <c r="I170" s="40">
        <f t="shared" si="148"/>
        <v>0.87510606664964463</v>
      </c>
      <c r="L170" s="10" t="str">
        <f t="shared" ref="L170:Q170" si="185">L25</f>
        <v>61 Caring personal service occupations</v>
      </c>
      <c r="M170" s="11">
        <f t="shared" si="185"/>
        <v>14.086212892187463</v>
      </c>
      <c r="N170" s="11">
        <f t="shared" si="185"/>
        <v>15.060125291928415</v>
      </c>
      <c r="O170" s="11">
        <f t="shared" si="185"/>
        <v>14.33324302184975</v>
      </c>
      <c r="P170" s="11">
        <f t="shared" si="185"/>
        <v>17.049284343168029</v>
      </c>
      <c r="Q170" s="11">
        <f t="shared" si="185"/>
        <v>19.417682973139151</v>
      </c>
      <c r="S170" s="40">
        <f t="shared" si="150"/>
        <v>0.34830550382300984</v>
      </c>
      <c r="T170" s="40">
        <f t="shared" si="151"/>
        <v>2.0446395845817866</v>
      </c>
      <c r="W170" s="10" t="str">
        <f t="shared" ref="W170:AB170" si="186">W25</f>
        <v>61 Caring personal service occupations</v>
      </c>
      <c r="X170" s="11">
        <f t="shared" si="186"/>
        <v>114.67620053553208</v>
      </c>
      <c r="Y170" s="11">
        <f t="shared" si="186"/>
        <v>122.25324676407305</v>
      </c>
      <c r="Z170" s="11">
        <f t="shared" si="186"/>
        <v>118.20351571107093</v>
      </c>
      <c r="AA170" s="11">
        <f t="shared" si="186"/>
        <v>121.33247611196894</v>
      </c>
      <c r="AB170" s="11">
        <f t="shared" si="186"/>
        <v>131.62385914829997</v>
      </c>
      <c r="AD170" s="40">
        <f t="shared" si="153"/>
        <v>0.60774610458211864</v>
      </c>
      <c r="AE170" s="40">
        <f t="shared" si="154"/>
        <v>0.71951250616748563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37.802675228286056</v>
      </c>
      <c r="C171" s="11">
        <f t="shared" si="146"/>
        <v>36.158254348237016</v>
      </c>
      <c r="D171" s="11">
        <f t="shared" si="146"/>
        <v>33.115912570969414</v>
      </c>
      <c r="E171" s="11">
        <f t="shared" si="146"/>
        <v>30.775949062116982</v>
      </c>
      <c r="F171" s="11">
        <f t="shared" si="146"/>
        <v>30.956117757390484</v>
      </c>
      <c r="H171" s="40">
        <f t="shared" si="147"/>
        <v>-2.6125849707891224</v>
      </c>
      <c r="I171" s="40">
        <f t="shared" si="148"/>
        <v>-0.44861247301443141</v>
      </c>
      <c r="L171" s="10" t="str">
        <f t="shared" ref="L171:Q171" si="187">L26</f>
        <v>62 Leisure, travel and related personal service occupations</v>
      </c>
      <c r="M171" s="11">
        <f t="shared" si="187"/>
        <v>10.149572595378947</v>
      </c>
      <c r="N171" s="11">
        <f t="shared" si="187"/>
        <v>10.508295540185943</v>
      </c>
      <c r="O171" s="11">
        <f t="shared" si="187"/>
        <v>10.040080731411759</v>
      </c>
      <c r="P171" s="11">
        <f t="shared" si="187"/>
        <v>9.6734736956176484</v>
      </c>
      <c r="Q171" s="11">
        <f t="shared" si="187"/>
        <v>10.022922597124444</v>
      </c>
      <c r="S171" s="40">
        <f t="shared" si="150"/>
        <v>-0.21669369075991707</v>
      </c>
      <c r="T171" s="40">
        <f t="shared" si="151"/>
        <v>-1.1402188043507788E-2</v>
      </c>
      <c r="W171" s="10" t="str">
        <f t="shared" ref="W171:AB171" si="188">W26</f>
        <v>62 Leisure, travel and related personal service occupations</v>
      </c>
      <c r="X171" s="11">
        <f t="shared" si="188"/>
        <v>27.653102632907139</v>
      </c>
      <c r="Y171" s="11">
        <f t="shared" si="188"/>
        <v>25.649958808051046</v>
      </c>
      <c r="Z171" s="11">
        <f t="shared" si="188"/>
        <v>23.075831839557662</v>
      </c>
      <c r="AA171" s="11">
        <f t="shared" si="188"/>
        <v>21.102475366499363</v>
      </c>
      <c r="AB171" s="11">
        <f t="shared" si="188"/>
        <v>20.933195160266035</v>
      </c>
      <c r="AD171" s="40">
        <f t="shared" si="153"/>
        <v>-3.5543376509764912</v>
      </c>
      <c r="AE171" s="40">
        <f t="shared" si="154"/>
        <v>-0.64755854383113931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1.596348018598355</v>
      </c>
      <c r="C172" s="11">
        <f t="shared" si="146"/>
        <v>1.4227633772338653</v>
      </c>
      <c r="D172" s="11">
        <f t="shared" si="146"/>
        <v>1.7223975416683197</v>
      </c>
      <c r="E172" s="11">
        <f t="shared" si="146"/>
        <v>1.3109932600861021</v>
      </c>
      <c r="F172" s="11">
        <f t="shared" si="146"/>
        <v>1.4523793885848122</v>
      </c>
      <c r="H172" s="40">
        <f t="shared" si="147"/>
        <v>1.5315845128584638</v>
      </c>
      <c r="I172" s="40">
        <f t="shared" si="148"/>
        <v>-1.1303237620254203</v>
      </c>
      <c r="L172" s="10" t="str">
        <f t="shared" ref="L172:Q172" si="189">L27</f>
        <v>63 Community and civil enforcement occupations</v>
      </c>
      <c r="M172" s="11">
        <f t="shared" si="189"/>
        <v>1.2288264291196502</v>
      </c>
      <c r="N172" s="11">
        <f t="shared" si="189"/>
        <v>0.95326669568651634</v>
      </c>
      <c r="O172" s="11">
        <f t="shared" si="189"/>
        <v>1.3303599998958744</v>
      </c>
      <c r="P172" s="11">
        <f t="shared" si="189"/>
        <v>0.78323054443027507</v>
      </c>
      <c r="Q172" s="11">
        <f t="shared" si="189"/>
        <v>0.91464147351384217</v>
      </c>
      <c r="S172" s="40">
        <f t="shared" si="150"/>
        <v>1.6004723432925028</v>
      </c>
      <c r="T172" s="40">
        <f t="shared" si="151"/>
        <v>-2.4668806798352372</v>
      </c>
      <c r="W172" s="10" t="str">
        <f t="shared" ref="W172:AB172" si="190">W27</f>
        <v>63 Community and civil enforcement occupations</v>
      </c>
      <c r="X172" s="11">
        <f t="shared" si="190"/>
        <v>0.36752158947870428</v>
      </c>
      <c r="Y172" s="11">
        <f t="shared" si="190"/>
        <v>0.46949668154734864</v>
      </c>
      <c r="Z172" s="11">
        <f t="shared" si="190"/>
        <v>0.39203754177244482</v>
      </c>
      <c r="AA172" s="11">
        <f t="shared" si="190"/>
        <v>0.52776271565582755</v>
      </c>
      <c r="AB172" s="11">
        <f t="shared" si="190"/>
        <v>0.53773791507096769</v>
      </c>
      <c r="AD172" s="40">
        <f t="shared" si="153"/>
        <v>1.299886845766407</v>
      </c>
      <c r="AE172" s="40">
        <f t="shared" si="154"/>
        <v>2.1291067456341128</v>
      </c>
    </row>
    <row r="173" spans="1:31" x14ac:dyDescent="0.2">
      <c r="A173" s="10" t="str">
        <f t="shared" si="142"/>
        <v>71 Sales occupations</v>
      </c>
      <c r="B173" s="11">
        <f t="shared" si="142"/>
        <v>106.03309779114254</v>
      </c>
      <c r="C173" s="11">
        <f t="shared" si="146"/>
        <v>99.352008129088162</v>
      </c>
      <c r="D173" s="11">
        <f t="shared" si="146"/>
        <v>97.22957547583465</v>
      </c>
      <c r="E173" s="11">
        <f t="shared" si="146"/>
        <v>94.801768085402358</v>
      </c>
      <c r="F173" s="11">
        <f t="shared" si="146"/>
        <v>91.630020682364886</v>
      </c>
      <c r="H173" s="40">
        <f t="shared" si="147"/>
        <v>-1.7185878514008324</v>
      </c>
      <c r="I173" s="40">
        <f t="shared" si="148"/>
        <v>-0.39465906557047958</v>
      </c>
      <c r="L173" s="10" t="str">
        <f t="shared" ref="L173:Q173" si="191">L28</f>
        <v>71 Sales occupations</v>
      </c>
      <c r="M173" s="11">
        <f t="shared" si="191"/>
        <v>42.896930434053466</v>
      </c>
      <c r="N173" s="11">
        <f t="shared" si="191"/>
        <v>43.078337420884083</v>
      </c>
      <c r="O173" s="11">
        <f t="shared" si="191"/>
        <v>42.438096568139535</v>
      </c>
      <c r="P173" s="11">
        <f t="shared" si="191"/>
        <v>41.851665592136023</v>
      </c>
      <c r="Q173" s="11">
        <f t="shared" si="191"/>
        <v>40.983411946979118</v>
      </c>
      <c r="S173" s="40">
        <f t="shared" si="150"/>
        <v>-0.2148450555107484</v>
      </c>
      <c r="T173" s="40">
        <f t="shared" si="151"/>
        <v>-0.23225696258035722</v>
      </c>
      <c r="W173" s="10" t="str">
        <f t="shared" ref="W173:AB173" si="192">W28</f>
        <v>71 Sales occupations</v>
      </c>
      <c r="X173" s="11">
        <f t="shared" si="192"/>
        <v>63.136167357088951</v>
      </c>
      <c r="Y173" s="11">
        <f t="shared" si="192"/>
        <v>56.273670708204058</v>
      </c>
      <c r="Z173" s="11">
        <f t="shared" si="192"/>
        <v>54.791478907694994</v>
      </c>
      <c r="AA173" s="11">
        <f t="shared" si="192"/>
        <v>52.950102493266286</v>
      </c>
      <c r="AB173" s="11">
        <f t="shared" si="192"/>
        <v>50.646608735385826</v>
      </c>
      <c r="AD173" s="40">
        <f t="shared" si="153"/>
        <v>-2.7953677359367379</v>
      </c>
      <c r="AE173" s="40">
        <f t="shared" si="154"/>
        <v>-0.52304343203519732</v>
      </c>
    </row>
    <row r="174" spans="1:31" x14ac:dyDescent="0.2">
      <c r="A174" s="10" t="str">
        <f t="shared" si="142"/>
        <v>72 Customer service occupations</v>
      </c>
      <c r="B174" s="11">
        <f t="shared" si="142"/>
        <v>31.050472536931309</v>
      </c>
      <c r="C174" s="11">
        <f t="shared" si="146"/>
        <v>34.225444291397004</v>
      </c>
      <c r="D174" s="11">
        <f t="shared" si="146"/>
        <v>34.962808732569414</v>
      </c>
      <c r="E174" s="11">
        <f t="shared" si="146"/>
        <v>39.618620782893139</v>
      </c>
      <c r="F174" s="11">
        <f t="shared" si="146"/>
        <v>44.569174042746504</v>
      </c>
      <c r="H174" s="40">
        <f t="shared" si="147"/>
        <v>2.4018069448342283</v>
      </c>
      <c r="I174" s="40">
        <f t="shared" si="148"/>
        <v>1.6315505387039408</v>
      </c>
      <c r="L174" s="10" t="str">
        <f t="shared" ref="L174:Q174" si="193">L29</f>
        <v>72 Customer service occupations</v>
      </c>
      <c r="M174" s="11">
        <f t="shared" si="193"/>
        <v>13.539733145896911</v>
      </c>
      <c r="N174" s="11">
        <f t="shared" si="193"/>
        <v>13.01612418098342</v>
      </c>
      <c r="O174" s="11">
        <f t="shared" si="193"/>
        <v>14.866856323489836</v>
      </c>
      <c r="P174" s="11">
        <f t="shared" si="193"/>
        <v>18.820149153172245</v>
      </c>
      <c r="Q174" s="11">
        <f t="shared" si="193"/>
        <v>21.630823252425778</v>
      </c>
      <c r="S174" s="40">
        <f t="shared" si="150"/>
        <v>1.8877115509565279</v>
      </c>
      <c r="T174" s="40">
        <f t="shared" si="151"/>
        <v>2.531409332699619</v>
      </c>
      <c r="W174" s="10" t="str">
        <f t="shared" ref="W174:AB174" si="194">W29</f>
        <v>72 Customer service occupations</v>
      </c>
      <c r="X174" s="11">
        <f t="shared" si="194"/>
        <v>17.510739391034395</v>
      </c>
      <c r="Y174" s="11">
        <f t="shared" si="194"/>
        <v>21.209320110413596</v>
      </c>
      <c r="Z174" s="11">
        <f t="shared" si="194"/>
        <v>20.095952409079597</v>
      </c>
      <c r="AA174" s="11">
        <f t="shared" si="194"/>
        <v>20.798471629720868</v>
      </c>
      <c r="AB174" s="11">
        <f t="shared" si="194"/>
        <v>22.938350790320747</v>
      </c>
      <c r="AD174" s="40">
        <f t="shared" si="153"/>
        <v>2.7923563793693207</v>
      </c>
      <c r="AE174" s="40">
        <f>IF(AB$151-Z$151 &lt;&gt; 0,(EXP(LN(AB174/Z174)/(AB$151-Z$151))-1)*100,0)</f>
        <v>0.8858458941439773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64.558561655457538</v>
      </c>
      <c r="C175" s="11">
        <f t="shared" si="146"/>
        <v>62.473375588207453</v>
      </c>
      <c r="D175" s="11">
        <f t="shared" si="146"/>
        <v>52.858350075291099</v>
      </c>
      <c r="E175" s="11">
        <f t="shared" si="146"/>
        <v>55.587756149292723</v>
      </c>
      <c r="F175" s="11">
        <f t="shared" si="146"/>
        <v>52.259709317698366</v>
      </c>
      <c r="H175" s="40">
        <f t="shared" si="147"/>
        <v>-3.9202307426977501</v>
      </c>
      <c r="I175" s="40">
        <f t="shared" si="148"/>
        <v>-7.5904496221579354E-2</v>
      </c>
      <c r="L175" s="10" t="str">
        <f t="shared" ref="L175:Q175" si="195">L30</f>
        <v>81 Process, plant and machine operatives</v>
      </c>
      <c r="M175" s="11">
        <f t="shared" si="195"/>
        <v>52.054779242643647</v>
      </c>
      <c r="N175" s="11">
        <f t="shared" si="195"/>
        <v>48.963554509541531</v>
      </c>
      <c r="O175" s="11">
        <f t="shared" si="195"/>
        <v>41.211812214844265</v>
      </c>
      <c r="P175" s="11">
        <f t="shared" si="195"/>
        <v>41.792523391328189</v>
      </c>
      <c r="Q175" s="11">
        <f t="shared" si="195"/>
        <v>38.115993156326816</v>
      </c>
      <c r="S175" s="40">
        <f t="shared" si="150"/>
        <v>-4.5640017261801225</v>
      </c>
      <c r="T175" s="40">
        <f t="shared" si="151"/>
        <v>-0.51925357738342726</v>
      </c>
      <c r="W175" s="10" t="str">
        <f t="shared" ref="W175:AB175" si="196">W30</f>
        <v>81 Process, plant and machine operatives</v>
      </c>
      <c r="X175" s="11">
        <f t="shared" si="196"/>
        <v>12.503782412813942</v>
      </c>
      <c r="Y175" s="11">
        <f t="shared" si="196"/>
        <v>13.509821078665954</v>
      </c>
      <c r="Z175" s="11">
        <f t="shared" si="196"/>
        <v>11.6465378604469</v>
      </c>
      <c r="AA175" s="11">
        <f t="shared" si="196"/>
        <v>13.795232757964481</v>
      </c>
      <c r="AB175" s="11">
        <f t="shared" si="196"/>
        <v>14.143716161371625</v>
      </c>
      <c r="AD175" s="40">
        <f t="shared" si="153"/>
        <v>-1.4104039829609505</v>
      </c>
      <c r="AE175" s="40">
        <f t="shared" si="154"/>
        <v>1.3034989788717644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74.67860734118446</v>
      </c>
      <c r="C176" s="11">
        <f t="shared" si="146"/>
        <v>81.792800946397193</v>
      </c>
      <c r="D176" s="11">
        <f t="shared" si="146"/>
        <v>72.539619141253965</v>
      </c>
      <c r="E176" s="11">
        <f t="shared" si="146"/>
        <v>75.525495817718706</v>
      </c>
      <c r="F176" s="11">
        <f t="shared" si="146"/>
        <v>75.872493842364875</v>
      </c>
      <c r="H176" s="40">
        <f t="shared" si="147"/>
        <v>-0.57952994167936867</v>
      </c>
      <c r="I176" s="40">
        <f t="shared" si="148"/>
        <v>0.29992444430193554</v>
      </c>
      <c r="L176" s="10" t="str">
        <f t="shared" ref="L176:Q176" si="197">L31</f>
        <v>82 Transport and mobile machine drivers and operatives</v>
      </c>
      <c r="M176" s="11">
        <f t="shared" si="197"/>
        <v>71.166586835439318</v>
      </c>
      <c r="N176" s="11">
        <f t="shared" si="197"/>
        <v>77.921563074060714</v>
      </c>
      <c r="O176" s="11">
        <f t="shared" si="197"/>
        <v>69.288326548395972</v>
      </c>
      <c r="P176" s="11">
        <f t="shared" si="197"/>
        <v>71.132896231310994</v>
      </c>
      <c r="Q176" s="11">
        <f t="shared" si="197"/>
        <v>70.889049724766451</v>
      </c>
      <c r="S176" s="40">
        <f t="shared" si="150"/>
        <v>-0.53351131255912065</v>
      </c>
      <c r="T176" s="40">
        <f t="shared" si="151"/>
        <v>0.15237951924389481</v>
      </c>
      <c r="W176" s="10" t="str">
        <f t="shared" ref="W176:AB176" si="198">W31</f>
        <v>82 Transport and mobile machine drivers and operatives</v>
      </c>
      <c r="X176" s="11">
        <f t="shared" si="198"/>
        <v>3.5120205057451472</v>
      </c>
      <c r="Y176" s="11">
        <f t="shared" si="198"/>
        <v>3.8712378723364433</v>
      </c>
      <c r="Z176" s="11">
        <f t="shared" si="198"/>
        <v>3.2512925928580945</v>
      </c>
      <c r="AA176" s="11">
        <f t="shared" si="198"/>
        <v>4.3925995864078251</v>
      </c>
      <c r="AB176" s="11">
        <f t="shared" si="198"/>
        <v>4.9834441175984816</v>
      </c>
      <c r="AD176" s="40">
        <f t="shared" si="153"/>
        <v>-1.5309376806114772</v>
      </c>
      <c r="AE176" s="40">
        <f t="shared" si="154"/>
        <v>2.8880420063750023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34.971900151447379</v>
      </c>
      <c r="C177" s="11">
        <f t="shared" si="146"/>
        <v>31.375854209207475</v>
      </c>
      <c r="D177" s="11">
        <f t="shared" si="146"/>
        <v>27.299717656715796</v>
      </c>
      <c r="E177" s="11">
        <f t="shared" si="146"/>
        <v>48.763336243892702</v>
      </c>
      <c r="F177" s="11">
        <f t="shared" si="146"/>
        <v>54.590274225179733</v>
      </c>
      <c r="H177" s="40">
        <f t="shared" si="147"/>
        <v>-4.8326918796960712</v>
      </c>
      <c r="I177" s="40">
        <f t="shared" si="148"/>
        <v>4.728240706428144</v>
      </c>
      <c r="L177" s="10" t="str">
        <f t="shared" ref="L177:Q178" si="199">L32</f>
        <v>91 Elementary trades and related occupations</v>
      </c>
      <c r="M177" s="11">
        <f t="shared" si="199"/>
        <v>26.524555553064157</v>
      </c>
      <c r="N177" s="11">
        <f t="shared" si="199"/>
        <v>23.887710554791941</v>
      </c>
      <c r="O177" s="11">
        <f t="shared" si="199"/>
        <v>21.351409682391303</v>
      </c>
      <c r="P177" s="11">
        <f t="shared" si="199"/>
        <v>29.393910788999257</v>
      </c>
      <c r="Q177" s="11">
        <f t="shared" si="199"/>
        <v>31.618135735754539</v>
      </c>
      <c r="S177" s="40">
        <f t="shared" si="150"/>
        <v>-4.246272842904486</v>
      </c>
      <c r="T177" s="40">
        <f t="shared" si="151"/>
        <v>2.6519759954452882</v>
      </c>
      <c r="W177" s="10" t="str">
        <f t="shared" ref="W177:AB178" si="200">W32</f>
        <v>91 Elementary trades and related occupations</v>
      </c>
      <c r="X177" s="11">
        <f t="shared" si="200"/>
        <v>8.4473445983831699</v>
      </c>
      <c r="Y177" s="11">
        <f t="shared" si="200"/>
        <v>7.4881436544155022</v>
      </c>
      <c r="Z177" s="11">
        <f t="shared" si="200"/>
        <v>5.948307974324468</v>
      </c>
      <c r="AA177" s="11">
        <f t="shared" si="200"/>
        <v>19.369425454893427</v>
      </c>
      <c r="AB177" s="11">
        <f t="shared" si="200"/>
        <v>22.972138489425205</v>
      </c>
      <c r="AD177" s="40">
        <f t="shared" si="153"/>
        <v>-6.7745159484789541</v>
      </c>
      <c r="AE177" s="40">
        <f t="shared" si="154"/>
        <v>9.4260019744200498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158.32656659771357</v>
      </c>
      <c r="C178" s="11">
        <f t="shared" si="146"/>
        <v>161.45180963675128</v>
      </c>
      <c r="D178" s="11">
        <f t="shared" si="146"/>
        <v>144.85199449414404</v>
      </c>
      <c r="E178" s="11">
        <f t="shared" si="146"/>
        <v>129.81410947092428</v>
      </c>
      <c r="F178" s="11">
        <f t="shared" si="146"/>
        <v>118.81332745739262</v>
      </c>
      <c r="H178" s="40">
        <f>IF(D$151-B$151 &lt;&gt; 0,(EXP(LN(D178/B178)/(D$151-B$151))-1)*100,0)</f>
        <v>-1.7632158481582394</v>
      </c>
      <c r="I178" s="40">
        <f t="shared" ref="I178" si="201">IF(F$151-D$151 &lt;&gt; 0,(EXP(LN(F178/D178)/(F$151-D$151))-1)*100,0)</f>
        <v>-1.3123717015094516</v>
      </c>
      <c r="L178" s="10" t="str">
        <f t="shared" si="199"/>
        <v>92 Elementary administration and service occupations</v>
      </c>
      <c r="M178" s="11">
        <f t="shared" si="199"/>
        <v>79.962168807513947</v>
      </c>
      <c r="N178" s="11">
        <f t="shared" si="199"/>
        <v>76.759269821969369</v>
      </c>
      <c r="O178" s="11">
        <f t="shared" si="199"/>
        <v>71.46653136154643</v>
      </c>
      <c r="P178" s="11">
        <f t="shared" si="199"/>
        <v>70.473091420541294</v>
      </c>
      <c r="Q178" s="11">
        <f t="shared" si="199"/>
        <v>66.293373786914174</v>
      </c>
      <c r="S178" s="40">
        <f t="shared" ref="S178" si="202">IF(O$151-M$151 &lt;&gt; 0,(EXP(LN(O178/M178)/(O$151-M$151))-1)*100,0)</f>
        <v>-2.221442077501401</v>
      </c>
      <c r="T178" s="40">
        <f t="shared" ref="T178" si="203">IF(Q$151-O$151 &lt;&gt; 0,(EXP(LN(Q178/O178)/(Q$151-O$151))-1)*100,0)</f>
        <v>-0.49967609776346844</v>
      </c>
      <c r="W178" s="10" t="str">
        <f t="shared" si="200"/>
        <v>92 Elementary administration and service occupations</v>
      </c>
      <c r="X178" s="11">
        <f t="shared" si="200"/>
        <v>78.364397790199348</v>
      </c>
      <c r="Y178" s="11">
        <f t="shared" si="200"/>
        <v>84.692539814781853</v>
      </c>
      <c r="Z178" s="11">
        <f t="shared" si="200"/>
        <v>73.385463132597579</v>
      </c>
      <c r="AA178" s="11">
        <f t="shared" si="200"/>
        <v>59.341018050383006</v>
      </c>
      <c r="AB178" s="11">
        <f t="shared" si="200"/>
        <v>52.519953670478408</v>
      </c>
      <c r="AD178" s="40">
        <f t="shared" ref="AD178" si="204">IF(Z$151-X$151 &lt;&gt; 0,(EXP(LN(Z178/X178)/(Z$151-X$151))-1)*100,0)</f>
        <v>-1.3042963296045595</v>
      </c>
      <c r="AE178" s="40">
        <f t="shared" ref="AE178" si="205">IF(AB$151-Z$151 &lt;&gt; 0,(EXP(LN(AB178/Z178)/(AB$151-Z$151))-1)*100,0)</f>
        <v>-2.2055324842347068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1681.7960000000012</v>
      </c>
      <c r="C180" s="34">
        <f t="shared" si="206"/>
        <v>1779.3150000000003</v>
      </c>
      <c r="D180" s="34">
        <f t="shared" si="206"/>
        <v>1738.9649999999999</v>
      </c>
      <c r="E180" s="34">
        <f t="shared" si="206"/>
        <v>1788.1640000000014</v>
      </c>
      <c r="F180" s="34">
        <f t="shared" si="206"/>
        <v>1855.4149999999991</v>
      </c>
      <c r="H180" s="43">
        <f>IF(D$151-B$151 &lt;&gt; 0,(EXP(LN(D180/B180)/(D$151-B$151))-1)*100,0)</f>
        <v>0.67079660252966633</v>
      </c>
      <c r="I180" s="43">
        <f t="shared" si="148"/>
        <v>0.43305687324404207</v>
      </c>
      <c r="L180" s="231" t="str">
        <f t="shared" ref="L180:Q180" si="207">L35</f>
        <v>All occupations</v>
      </c>
      <c r="M180" s="34">
        <f t="shared" si="207"/>
        <v>909.2296856062967</v>
      </c>
      <c r="N180" s="34">
        <f t="shared" si="207"/>
        <v>952.8879734102585</v>
      </c>
      <c r="O180" s="34">
        <f t="shared" si="207"/>
        <v>924.91652855565701</v>
      </c>
      <c r="P180" s="34">
        <f t="shared" si="207"/>
        <v>948.02499123351856</v>
      </c>
      <c r="Q180" s="34">
        <f t="shared" si="207"/>
        <v>972.99978981282993</v>
      </c>
      <c r="S180" s="43">
        <f t="shared" ref="S180" si="208">IF(O$151-M$151 &lt;&gt; 0,(EXP(LN(O180/M180)/(O$151-M$151))-1)*100,0)</f>
        <v>0.34270092840651412</v>
      </c>
      <c r="T180" s="43">
        <f t="shared" ref="T180" si="209">IF(Q$151-O$151 &lt;&gt; 0,(EXP(LN(Q180/O180)/(Q$151-O$151))-1)*100,0)</f>
        <v>0.33844056867462502</v>
      </c>
      <c r="W180" s="231" t="str">
        <f t="shared" ref="W180:AB180" si="210">W35</f>
        <v>All occupations</v>
      </c>
      <c r="X180" s="34">
        <f t="shared" si="210"/>
        <v>772.56631439370403</v>
      </c>
      <c r="Y180" s="34">
        <f t="shared" si="210"/>
        <v>826.42702658974076</v>
      </c>
      <c r="Z180" s="34">
        <f t="shared" si="210"/>
        <v>814.04847144434291</v>
      </c>
      <c r="AA180" s="34">
        <f t="shared" si="210"/>
        <v>840.13900876648165</v>
      </c>
      <c r="AB180" s="34">
        <f t="shared" si="210"/>
        <v>882.41521018716924</v>
      </c>
      <c r="AD180" s="43">
        <f t="shared" ref="AD180" si="211">IF(Z$151-X$151 &lt;&gt; 0,(EXP(LN(Z180/X180)/(Z$151-X$151))-1)*100,0)</f>
        <v>1.0515313877339283</v>
      </c>
      <c r="AE180" s="43">
        <f t="shared" ref="AE180" si="212">IF(AB$151-Z$151 &lt;&gt; 0,(EXP(LN(AB180/Z180)/(AB$151-Z$151))-1)*100,0)</f>
        <v>0.53906638640854876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West Midlands and Warwickshire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142.21066828701515</v>
      </c>
      <c r="C7" s="31">
        <f>'Occ T1'!C8</f>
        <v>163.87561539300219</v>
      </c>
      <c r="D7" s="31">
        <f>'Occ T1'!D8</f>
        <v>169.00886075203522</v>
      </c>
      <c r="E7" s="31">
        <f>'Occ T1'!E8</f>
        <v>159.38443703119574</v>
      </c>
      <c r="F7" s="31">
        <f>'Occ T1'!F8</f>
        <v>176.41622841777391</v>
      </c>
      <c r="H7" s="31">
        <f>C7-B7</f>
        <v>21.664947105987039</v>
      </c>
      <c r="I7" s="31">
        <f>D7-C7</f>
        <v>5.133245359033026</v>
      </c>
      <c r="J7" s="31">
        <f>E7-D7</f>
        <v>-9.6244237208394736</v>
      </c>
      <c r="K7" s="31">
        <f>F7-E7</f>
        <v>17.031791386578163</v>
      </c>
      <c r="L7" s="31">
        <f>F7-D7</f>
        <v>7.4073676657386898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99.089197902651549</v>
      </c>
      <c r="C8" s="32">
        <f>'Occ T2'!C8</f>
        <v>117.96917012665905</v>
      </c>
      <c r="D8" s="32">
        <f>'Occ T2'!D8</f>
        <v>121.00356464808603</v>
      </c>
      <c r="E8" s="32">
        <f>'Occ T2'!E8</f>
        <v>109.71182744298871</v>
      </c>
      <c r="F8" s="32">
        <f>'Occ T2'!F8</f>
        <v>120.00663309309914</v>
      </c>
      <c r="H8" s="31">
        <f t="shared" ref="H8:H9" si="0">C8-B8</f>
        <v>18.879972224007503</v>
      </c>
      <c r="I8" s="31">
        <f t="shared" ref="I8:I9" si="1">D8-C8</f>
        <v>3.0343945214269752</v>
      </c>
      <c r="J8" s="31">
        <f t="shared" ref="J8:J9" si="2">E8-D8</f>
        <v>-11.29173720509732</v>
      </c>
      <c r="K8" s="31">
        <f t="shared" ref="K8:K9" si="3">F8-E8</f>
        <v>10.294805650110433</v>
      </c>
      <c r="L8" s="31">
        <f t="shared" ref="L8:L49" si="4">F8-D8</f>
        <v>-0.99693155498688668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43.12147038436359</v>
      </c>
      <c r="C9" s="32">
        <f>'Occ T2'!C9</f>
        <v>45.906445266343127</v>
      </c>
      <c r="D9" s="32">
        <f>'Occ T2'!D9</f>
        <v>48.005296103949206</v>
      </c>
      <c r="E9" s="32">
        <f>'Occ T2'!E9</f>
        <v>49.672609588207045</v>
      </c>
      <c r="F9" s="32">
        <f>'Occ T2'!F9</f>
        <v>56.409595324674768</v>
      </c>
      <c r="H9" s="31">
        <f t="shared" si="0"/>
        <v>2.7849748819795366</v>
      </c>
      <c r="I9" s="31">
        <f t="shared" si="1"/>
        <v>2.0988508376060793</v>
      </c>
      <c r="J9" s="31">
        <f t="shared" si="2"/>
        <v>1.6673134842578392</v>
      </c>
      <c r="K9" s="31">
        <f t="shared" si="3"/>
        <v>6.736985736467723</v>
      </c>
      <c r="L9" s="31">
        <f t="shared" si="4"/>
        <v>8.4042992207255622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306.94231982001133</v>
      </c>
      <c r="C11" s="31">
        <f>'Occ T1'!C9</f>
        <v>357.40724915200502</v>
      </c>
      <c r="D11" s="31">
        <f>'Occ T1'!D9</f>
        <v>375.38464037057588</v>
      </c>
      <c r="E11" s="31">
        <f>'Occ T1'!E9</f>
        <v>400.22262329079598</v>
      </c>
      <c r="F11" s="31">
        <f>'Occ T1'!F9</f>
        <v>444.62906117508487</v>
      </c>
      <c r="H11" s="31">
        <f>C11-B11</f>
        <v>50.464929331993687</v>
      </c>
      <c r="I11" s="31">
        <f t="shared" ref="I11:I49" si="5">D11-C11</f>
        <v>17.977391218570858</v>
      </c>
      <c r="J11" s="31">
        <f>E11-D11</f>
        <v>24.837982920220099</v>
      </c>
      <c r="K11" s="31">
        <f>F11-E11</f>
        <v>44.406437884288891</v>
      </c>
      <c r="L11" s="31">
        <f t="shared" si="4"/>
        <v>69.244420804508991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84.547658618718842</v>
      </c>
      <c r="C12" s="10">
        <f>'Occ T2'!C10</f>
        <v>97.355022515458941</v>
      </c>
      <c r="D12" s="10">
        <f>'Occ T2'!D10</f>
        <v>102.5973914087643</v>
      </c>
      <c r="E12" s="10">
        <f>'Occ T2'!E10</f>
        <v>124.18029856694409</v>
      </c>
      <c r="F12" s="10">
        <f>'Occ T2'!F10</f>
        <v>140.92765716885566</v>
      </c>
      <c r="H12" s="11">
        <f t="shared" ref="H12:K14" si="6">C12-B12</f>
        <v>12.8073638967401</v>
      </c>
      <c r="I12" s="31">
        <f t="shared" si="5"/>
        <v>5.242368893305354</v>
      </c>
      <c r="J12" s="11">
        <f t="shared" si="6"/>
        <v>21.582907158179793</v>
      </c>
      <c r="K12" s="11">
        <f t="shared" si="6"/>
        <v>16.747358601911571</v>
      </c>
      <c r="L12" s="31">
        <f t="shared" si="4"/>
        <v>38.330265760091365</v>
      </c>
    </row>
    <row r="13" spans="1:12" x14ac:dyDescent="0.2">
      <c r="A13" s="10" t="str">
        <f>'Occ T2'!A11</f>
        <v>22 Health professionals</v>
      </c>
      <c r="B13" s="10">
        <f>'Occ T2'!B11</f>
        <v>69.138058667564124</v>
      </c>
      <c r="C13" s="10">
        <f>'Occ T2'!C11</f>
        <v>87.514516045349964</v>
      </c>
      <c r="D13" s="10">
        <f>'Occ T2'!D11</f>
        <v>86.062592303894519</v>
      </c>
      <c r="E13" s="10">
        <f>'Occ T2'!E11</f>
        <v>84.674743201994588</v>
      </c>
      <c r="F13" s="10">
        <f>'Occ T2'!F11</f>
        <v>91.008335683546207</v>
      </c>
      <c r="H13" s="11">
        <f t="shared" si="6"/>
        <v>18.37645737778584</v>
      </c>
      <c r="I13" s="31">
        <f t="shared" si="5"/>
        <v>-1.4519237414554453</v>
      </c>
      <c r="J13" s="11">
        <f t="shared" si="6"/>
        <v>-1.3878491018999313</v>
      </c>
      <c r="K13" s="11">
        <f t="shared" si="6"/>
        <v>6.3335924815516194</v>
      </c>
      <c r="L13" s="31">
        <f t="shared" si="4"/>
        <v>4.9457433796516881</v>
      </c>
    </row>
    <row r="14" spans="1:12" x14ac:dyDescent="0.2">
      <c r="A14" s="10" t="str">
        <f>'Occ T2'!A12</f>
        <v>23 Teaching and other educational professionals</v>
      </c>
      <c r="B14" s="10">
        <f>'Occ T2'!B12</f>
        <v>69.954845076795237</v>
      </c>
      <c r="C14" s="10">
        <f>'Occ T2'!C12</f>
        <v>73.393765154365596</v>
      </c>
      <c r="D14" s="10">
        <f>'Occ T2'!D12</f>
        <v>77.883356645057759</v>
      </c>
      <c r="E14" s="10">
        <f>'Occ T2'!E12</f>
        <v>77.86254550764933</v>
      </c>
      <c r="F14" s="10">
        <f>'Occ T2'!F12</f>
        <v>86.191391859655269</v>
      </c>
      <c r="H14" s="11">
        <f t="shared" si="6"/>
        <v>3.4389200775703586</v>
      </c>
      <c r="I14" s="31">
        <f t="shared" si="5"/>
        <v>4.4895914906921632</v>
      </c>
      <c r="J14" s="11">
        <f t="shared" si="6"/>
        <v>-2.0811137408429659E-2</v>
      </c>
      <c r="K14" s="11">
        <f t="shared" si="6"/>
        <v>8.3288463520059395</v>
      </c>
      <c r="L14" s="31">
        <f t="shared" si="4"/>
        <v>8.3080352145975098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83.301757456933132</v>
      </c>
      <c r="C15" s="10">
        <f>'Occ T2'!C13</f>
        <v>99.143945436830521</v>
      </c>
      <c r="D15" s="10">
        <f>'Occ T2'!D13</f>
        <v>108.84130001285931</v>
      </c>
      <c r="E15" s="10">
        <f>'Occ T2'!E13</f>
        <v>113.50503601420799</v>
      </c>
      <c r="F15" s="10">
        <f>'Occ T2'!F13</f>
        <v>126.50167646302774</v>
      </c>
      <c r="H15" s="11">
        <f t="shared" ref="H15" si="7">C15-B15</f>
        <v>15.842187979897389</v>
      </c>
      <c r="I15" s="31">
        <f t="shared" si="5"/>
        <v>9.6973545760287863</v>
      </c>
      <c r="J15" s="11">
        <f t="shared" ref="J15" si="8">E15-D15</f>
        <v>4.6637360013486813</v>
      </c>
      <c r="K15" s="11">
        <f t="shared" ref="K15" si="9">F15-E15</f>
        <v>12.996640448819747</v>
      </c>
      <c r="L15" s="31">
        <f t="shared" si="4"/>
        <v>17.660376450168428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195.79757075873209</v>
      </c>
      <c r="C17" s="31">
        <f>'Occ T1'!C10</f>
        <v>216.52375118965332</v>
      </c>
      <c r="D17" s="31">
        <f>'Occ T1'!D10</f>
        <v>223.95178645360321</v>
      </c>
      <c r="E17" s="31">
        <f>'Occ T1'!E10</f>
        <v>237.3578062890106</v>
      </c>
      <c r="F17" s="31">
        <f>'Occ T1'!F10</f>
        <v>260.70904539405007</v>
      </c>
      <c r="H17" s="31">
        <f t="shared" ref="H17:K21" si="10">C17-B17</f>
        <v>20.726180430921232</v>
      </c>
      <c r="I17" s="31">
        <f t="shared" si="5"/>
        <v>7.4280352639498801</v>
      </c>
      <c r="J17" s="31">
        <f t="shared" si="10"/>
        <v>13.406019835407392</v>
      </c>
      <c r="K17" s="31">
        <f t="shared" si="10"/>
        <v>23.351239105039468</v>
      </c>
      <c r="L17" s="31">
        <f t="shared" si="4"/>
        <v>36.75725894044686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27.002303337407621</v>
      </c>
      <c r="C18" s="10">
        <f>'Occ T2'!C14</f>
        <v>30.86539287525882</v>
      </c>
      <c r="D18" s="10">
        <f>'Occ T2'!D14</f>
        <v>33.333807781206424</v>
      </c>
      <c r="E18" s="10">
        <f>'Occ T2'!E14</f>
        <v>31.032143088843331</v>
      </c>
      <c r="F18" s="10">
        <f>'Occ T2'!F14</f>
        <v>33.145135660038122</v>
      </c>
      <c r="H18" s="11">
        <f t="shared" si="10"/>
        <v>3.8630895378511987</v>
      </c>
      <c r="I18" s="31">
        <f t="shared" si="5"/>
        <v>2.4684149059476042</v>
      </c>
      <c r="J18" s="11">
        <f t="shared" si="10"/>
        <v>-2.3016646923630937</v>
      </c>
      <c r="K18" s="11">
        <f t="shared" si="10"/>
        <v>2.1129925711947912</v>
      </c>
      <c r="L18" s="31">
        <f t="shared" si="4"/>
        <v>-0.18867212116830245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29.432192219142681</v>
      </c>
      <c r="C19" s="10">
        <f>'Occ T2'!C15</f>
        <v>35.766138915482301</v>
      </c>
      <c r="D19" s="10">
        <f>'Occ T2'!D15</f>
        <v>35.883040382728645</v>
      </c>
      <c r="E19" s="10">
        <f>'Occ T2'!E15</f>
        <v>57.467556463108274</v>
      </c>
      <c r="F19" s="10">
        <f>'Occ T2'!F15</f>
        <v>68.391296403098394</v>
      </c>
      <c r="H19" s="11">
        <f t="shared" si="10"/>
        <v>6.3339466963396198</v>
      </c>
      <c r="I19" s="31">
        <f t="shared" si="5"/>
        <v>0.11690146724634332</v>
      </c>
      <c r="J19" s="11">
        <f t="shared" si="10"/>
        <v>21.584516080379629</v>
      </c>
      <c r="K19" s="11">
        <f t="shared" si="10"/>
        <v>10.923739939990121</v>
      </c>
      <c r="L19" s="31">
        <f t="shared" si="4"/>
        <v>32.50825602036975</v>
      </c>
    </row>
    <row r="20" spans="1:12" x14ac:dyDescent="0.2">
      <c r="A20" s="10" t="str">
        <f>'Occ T2'!A16</f>
        <v>33 Protective service occupations</v>
      </c>
      <c r="B20" s="10">
        <f>'Occ T2'!B16</f>
        <v>16.596171709530029</v>
      </c>
      <c r="C20" s="10">
        <f>'Occ T2'!C16</f>
        <v>17.450992269828404</v>
      </c>
      <c r="D20" s="10">
        <f>'Occ T2'!D16</f>
        <v>18.48316898699532</v>
      </c>
      <c r="E20" s="10">
        <f>'Occ T2'!E16</f>
        <v>15.815520305510825</v>
      </c>
      <c r="F20" s="10">
        <f>'Occ T2'!F16</f>
        <v>17.298557615959592</v>
      </c>
      <c r="H20" s="11">
        <f t="shared" si="10"/>
        <v>0.85482056029837494</v>
      </c>
      <c r="I20" s="31">
        <f t="shared" si="5"/>
        <v>1.0321767171669158</v>
      </c>
      <c r="J20" s="11">
        <f t="shared" si="10"/>
        <v>-2.6676486814844953</v>
      </c>
      <c r="K20" s="11">
        <f t="shared" si="10"/>
        <v>1.4830373104487666</v>
      </c>
      <c r="L20" s="31">
        <f t="shared" si="4"/>
        <v>-1.1846113710357287</v>
      </c>
    </row>
    <row r="21" spans="1:12" x14ac:dyDescent="0.2">
      <c r="A21" s="10" t="str">
        <f>'Occ T2'!A17</f>
        <v>34 Culture, media and sports occupations</v>
      </c>
      <c r="B21" s="10">
        <f>'Occ T2'!B17</f>
        <v>26.886072801216123</v>
      </c>
      <c r="C21" s="10">
        <f>'Occ T2'!C17</f>
        <v>28.580760555035475</v>
      </c>
      <c r="D21" s="10">
        <f>'Occ T2'!D17</f>
        <v>29.607627214546341</v>
      </c>
      <c r="E21" s="10">
        <f>'Occ T2'!E17</f>
        <v>25.562528271914275</v>
      </c>
      <c r="F21" s="10">
        <f>'Occ T2'!F17</f>
        <v>28.003628982068516</v>
      </c>
      <c r="H21" s="11">
        <f t="shared" si="10"/>
        <v>1.6946877538193519</v>
      </c>
      <c r="I21" s="31">
        <f t="shared" si="5"/>
        <v>1.0268666595108655</v>
      </c>
      <c r="J21" s="11">
        <f t="shared" si="10"/>
        <v>-4.045098942632066</v>
      </c>
      <c r="K21" s="11">
        <f t="shared" si="10"/>
        <v>2.4411007101542417</v>
      </c>
      <c r="L21" s="31">
        <f t="shared" si="4"/>
        <v>-1.6039982324778244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95.880830691435634</v>
      </c>
      <c r="C22" s="10">
        <f>'Occ T2'!C18</f>
        <v>103.86046657404833</v>
      </c>
      <c r="D22" s="10">
        <f>'Occ T2'!D18</f>
        <v>106.64414208812647</v>
      </c>
      <c r="E22" s="10">
        <f>'Occ T2'!E18</f>
        <v>107.4800581596339</v>
      </c>
      <c r="F22" s="10">
        <f>'Occ T2'!F18</f>
        <v>113.87042673288545</v>
      </c>
      <c r="H22" s="11">
        <f t="shared" ref="H22" si="11">C22-B22</f>
        <v>7.9796358826126976</v>
      </c>
      <c r="I22" s="31">
        <f t="shared" si="5"/>
        <v>2.7836755140781406</v>
      </c>
      <c r="J22" s="11">
        <f t="shared" ref="J22" si="12">E22-D22</f>
        <v>0.83591607150742675</v>
      </c>
      <c r="K22" s="11">
        <f t="shared" ref="K22" si="13">F22-E22</f>
        <v>6.3903685732515498</v>
      </c>
      <c r="L22" s="31">
        <f t="shared" si="4"/>
        <v>7.2262846447589766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212.05938773828487</v>
      </c>
      <c r="C24" s="31">
        <f>'Occ T1'!C11</f>
        <v>204.51546366490686</v>
      </c>
      <c r="D24" s="31">
        <f>'Occ T1'!D11</f>
        <v>210.38265007640126</v>
      </c>
      <c r="E24" s="31">
        <f>'Occ T1'!E11</f>
        <v>215.49975722922164</v>
      </c>
      <c r="F24" s="31">
        <f>'Occ T1'!F11</f>
        <v>202.48399030297827</v>
      </c>
      <c r="H24" s="31">
        <f t="shared" ref="H24:K26" si="14">C24-B24</f>
        <v>-7.5439240733780082</v>
      </c>
      <c r="I24" s="31">
        <f t="shared" si="5"/>
        <v>5.8671864114944015</v>
      </c>
      <c r="J24" s="31">
        <f t="shared" si="14"/>
        <v>5.1171071528203811</v>
      </c>
      <c r="K24" s="31">
        <f t="shared" si="14"/>
        <v>-13.015766926243373</v>
      </c>
      <c r="L24" s="31">
        <f t="shared" si="4"/>
        <v>-7.8986597734229917</v>
      </c>
    </row>
    <row r="25" spans="1:12" x14ac:dyDescent="0.2">
      <c r="A25" t="str">
        <f>'Occ T2'!A19</f>
        <v>41 Administrative occupations</v>
      </c>
      <c r="B25" s="32">
        <f>'Occ T2'!B19</f>
        <v>172.76022276603067</v>
      </c>
      <c r="C25" s="32">
        <f>'Occ T2'!C19</f>
        <v>169.07101960036093</v>
      </c>
      <c r="D25" s="32">
        <f>'Occ T2'!D19</f>
        <v>175.85163552112826</v>
      </c>
      <c r="E25" s="32">
        <f>'Occ T2'!E19</f>
        <v>183.40851805110069</v>
      </c>
      <c r="F25" s="32">
        <f>'Occ T2'!F19</f>
        <v>181.64825801444667</v>
      </c>
      <c r="H25" s="11">
        <f t="shared" si="14"/>
        <v>-3.6892031656697384</v>
      </c>
      <c r="I25" s="31">
        <f t="shared" si="5"/>
        <v>6.7806159207673318</v>
      </c>
      <c r="J25" s="11">
        <f t="shared" si="14"/>
        <v>7.5568825299724267</v>
      </c>
      <c r="K25" s="11">
        <f t="shared" si="14"/>
        <v>-1.7602600366540173</v>
      </c>
      <c r="L25" s="31">
        <f t="shared" si="4"/>
        <v>5.7966224933184094</v>
      </c>
    </row>
    <row r="26" spans="1:12" x14ac:dyDescent="0.2">
      <c r="A26" t="str">
        <f>'Occ T2'!A20</f>
        <v>42 Secretarial and related occupations</v>
      </c>
      <c r="B26" s="32">
        <f>'Occ T2'!B20</f>
        <v>39.299164972254196</v>
      </c>
      <c r="C26" s="32">
        <f>'Occ T2'!C20</f>
        <v>35.444444064545948</v>
      </c>
      <c r="D26" s="32">
        <f>'Occ T2'!D20</f>
        <v>34.531014555273011</v>
      </c>
      <c r="E26" s="32">
        <f>'Occ T2'!E20</f>
        <v>32.091239178120944</v>
      </c>
      <c r="F26" s="32">
        <f>'Occ T2'!F20</f>
        <v>20.835732288531613</v>
      </c>
      <c r="H26" s="11">
        <f t="shared" si="14"/>
        <v>-3.8547209077082485</v>
      </c>
      <c r="I26" s="31">
        <f t="shared" si="5"/>
        <v>-0.91342950927293742</v>
      </c>
      <c r="J26" s="11">
        <f t="shared" si="14"/>
        <v>-2.4397753771520669</v>
      </c>
      <c r="K26" s="11">
        <f t="shared" si="14"/>
        <v>-11.255506889589331</v>
      </c>
      <c r="L26" s="31">
        <f t="shared" si="4"/>
        <v>-13.695282266741398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187.00541064747708</v>
      </c>
      <c r="C28" s="31">
        <f>'Occ T1'!C12</f>
        <v>191.42723801791206</v>
      </c>
      <c r="D28" s="31">
        <f>'Occ T1'!D12</f>
        <v>163.1199279260172</v>
      </c>
      <c r="E28" s="31">
        <f>'Occ T1'!E12</f>
        <v>161.11958683231276</v>
      </c>
      <c r="F28" s="31">
        <f>'Occ T1'!F12</f>
        <v>149.99163587495076</v>
      </c>
      <c r="H28" s="31">
        <f t="shared" ref="H28:K30" si="15">C28-B28</f>
        <v>4.4218273704349826</v>
      </c>
      <c r="I28" s="31">
        <f t="shared" si="5"/>
        <v>-28.307310091894863</v>
      </c>
      <c r="J28" s="31">
        <f t="shared" si="15"/>
        <v>-2.000341093704435</v>
      </c>
      <c r="K28" s="31">
        <f t="shared" si="15"/>
        <v>-11.127950957362003</v>
      </c>
      <c r="L28" s="31">
        <f t="shared" si="4"/>
        <v>-13.128292051066438</v>
      </c>
    </row>
    <row r="29" spans="1:12" x14ac:dyDescent="0.2">
      <c r="A29" s="10" t="str">
        <f>'Occ T2'!A21</f>
        <v>51 Skilled agricultural and related trades</v>
      </c>
      <c r="B29" s="10">
        <f>'Occ T2'!B21</f>
        <v>15.63345239982781</v>
      </c>
      <c r="C29" s="10">
        <f>'Occ T2'!C21</f>
        <v>13.860322645639624</v>
      </c>
      <c r="D29" s="10">
        <f>'Occ T2'!D21</f>
        <v>11.671537276006319</v>
      </c>
      <c r="E29" s="10">
        <f>'Occ T2'!E21</f>
        <v>11.607277424406021</v>
      </c>
      <c r="F29" s="10">
        <f>'Occ T2'!F21</f>
        <v>12.763696110699184</v>
      </c>
      <c r="H29" s="11">
        <f t="shared" si="15"/>
        <v>-1.7731297541881865</v>
      </c>
      <c r="I29" s="31">
        <f t="shared" si="5"/>
        <v>-2.1887853696333046</v>
      </c>
      <c r="J29" s="11">
        <f t="shared" si="15"/>
        <v>-6.4259851600297679E-2</v>
      </c>
      <c r="K29" s="11">
        <f t="shared" si="15"/>
        <v>1.1564186862931631</v>
      </c>
      <c r="L29" s="31">
        <f t="shared" si="4"/>
        <v>1.0921588346928655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82.603521847802156</v>
      </c>
      <c r="C30" s="10">
        <f>'Occ T2'!C22</f>
        <v>84.624727793848223</v>
      </c>
      <c r="D30" s="10">
        <f>'Occ T2'!D22</f>
        <v>69.719974422239602</v>
      </c>
      <c r="E30" s="10">
        <f>'Occ T2'!E22</f>
        <v>68.809325729879276</v>
      </c>
      <c r="F30" s="10">
        <f>'Occ T2'!F22</f>
        <v>64.175766289237842</v>
      </c>
      <c r="H30" s="11">
        <f t="shared" si="15"/>
        <v>2.0212059460460665</v>
      </c>
      <c r="I30" s="31">
        <f t="shared" si="5"/>
        <v>-14.904753371608621</v>
      </c>
      <c r="J30" s="11">
        <f t="shared" si="15"/>
        <v>-0.91064869236032564</v>
      </c>
      <c r="K30" s="11">
        <f t="shared" si="15"/>
        <v>-4.6335594406414344</v>
      </c>
      <c r="L30" s="31">
        <f t="shared" si="4"/>
        <v>-5.5442081330017601</v>
      </c>
    </row>
    <row r="31" spans="1:12" x14ac:dyDescent="0.2">
      <c r="A31" s="10" t="str">
        <f>'Occ T2'!A23</f>
        <v>53 Skilled construction and building trades</v>
      </c>
      <c r="B31" s="10">
        <f>'Occ T2'!B23</f>
        <v>56.899438998929469</v>
      </c>
      <c r="C31" s="10">
        <f>'Occ T2'!C23</f>
        <v>64.675061016869549</v>
      </c>
      <c r="D31" s="10">
        <f>'Occ T2'!D23</f>
        <v>53.497405240613752</v>
      </c>
      <c r="E31" s="10">
        <f>'Occ T2'!E23</f>
        <v>51.988333347014503</v>
      </c>
      <c r="F31" s="10">
        <f>'Occ T2'!F23</f>
        <v>44.918569770132912</v>
      </c>
      <c r="H31" s="11">
        <f t="shared" ref="H31:H32" si="16">C31-B31</f>
        <v>7.7756220179400799</v>
      </c>
      <c r="I31" s="31">
        <f t="shared" si="5"/>
        <v>-11.177655776255797</v>
      </c>
      <c r="J31" s="11">
        <f t="shared" ref="J31:J32" si="17">E31-D31</f>
        <v>-1.5090718935992484</v>
      </c>
      <c r="K31" s="11">
        <f t="shared" ref="K31:K32" si="18">F31-E31</f>
        <v>-7.0697635768815914</v>
      </c>
      <c r="L31" s="31">
        <f t="shared" si="4"/>
        <v>-8.5788354704808398</v>
      </c>
    </row>
    <row r="32" spans="1:12" x14ac:dyDescent="0.2">
      <c r="A32" s="10" t="str">
        <f>'Occ T2'!A24</f>
        <v>54 Textiles, printing and other skilled trades</v>
      </c>
      <c r="B32" s="10">
        <f>'Occ T2'!B24</f>
        <v>31.868997400917639</v>
      </c>
      <c r="C32" s="10">
        <f>'Occ T2'!C24</f>
        <v>28.267126561554655</v>
      </c>
      <c r="D32" s="10">
        <f>'Occ T2'!D24</f>
        <v>28.231010987157536</v>
      </c>
      <c r="E32" s="10">
        <f>'Occ T2'!E24</f>
        <v>28.714650331012958</v>
      </c>
      <c r="F32" s="10">
        <f>'Occ T2'!F24</f>
        <v>28.133603704880809</v>
      </c>
      <c r="H32" s="11">
        <f t="shared" si="16"/>
        <v>-3.6018708393629844</v>
      </c>
      <c r="I32" s="31">
        <f t="shared" si="5"/>
        <v>-3.6115574397118877E-2</v>
      </c>
      <c r="J32" s="11">
        <f t="shared" si="17"/>
        <v>0.48363934385542251</v>
      </c>
      <c r="K32" s="11">
        <f t="shared" si="18"/>
        <v>-0.58104662613214941</v>
      </c>
      <c r="L32" s="31">
        <f t="shared" si="4"/>
        <v>-9.7407282276726903E-2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168.16143667460381</v>
      </c>
      <c r="C34" s="31">
        <f>'Occ T1'!C13</f>
        <v>174.89438978147217</v>
      </c>
      <c r="D34" s="31">
        <f>'Occ T1'!D13</f>
        <v>167.37506884555842</v>
      </c>
      <c r="E34" s="31">
        <f>'Occ T1'!E13</f>
        <v>170.4687027773401</v>
      </c>
      <c r="F34" s="31">
        <f>'Occ T1'!F13</f>
        <v>183.4500392674143</v>
      </c>
      <c r="H34" s="31">
        <f t="shared" ref="H34:K36" si="19">C34-B34</f>
        <v>6.732953106868365</v>
      </c>
      <c r="I34" s="31">
        <f t="shared" si="5"/>
        <v>-7.5193209359137541</v>
      </c>
      <c r="J34" s="31">
        <f t="shared" si="19"/>
        <v>3.0936339317816817</v>
      </c>
      <c r="K34" s="31">
        <f t="shared" si="19"/>
        <v>12.981336490074199</v>
      </c>
      <c r="L34" s="31">
        <f t="shared" si="4"/>
        <v>16.07497042185588</v>
      </c>
    </row>
    <row r="35" spans="1:12" x14ac:dyDescent="0.2">
      <c r="A35" s="10" t="str">
        <f>'Occ T2'!A25</f>
        <v>61 Caring personal service occupations</v>
      </c>
      <c r="B35" s="10">
        <f>'Occ T2'!B25</f>
        <v>128.76241342771939</v>
      </c>
      <c r="C35" s="10">
        <f>'Occ T2'!C25</f>
        <v>137.31337205600127</v>
      </c>
      <c r="D35" s="10">
        <f>'Occ T2'!D25</f>
        <v>132.53675873292067</v>
      </c>
      <c r="E35" s="10">
        <f>'Occ T2'!E25</f>
        <v>138.38176045513703</v>
      </c>
      <c r="F35" s="10">
        <f>'Occ T2'!F25</f>
        <v>151.04154212143902</v>
      </c>
      <c r="G35" s="10"/>
      <c r="H35" s="11">
        <f t="shared" si="19"/>
        <v>8.5509586282818759</v>
      </c>
      <c r="I35" s="31">
        <f t="shared" si="5"/>
        <v>-4.7766133230805963</v>
      </c>
      <c r="J35" s="11">
        <f t="shared" si="19"/>
        <v>5.8450017222163524</v>
      </c>
      <c r="K35" s="11">
        <f t="shared" si="19"/>
        <v>12.659781666301996</v>
      </c>
      <c r="L35" s="31">
        <f t="shared" si="4"/>
        <v>18.504783388518348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37.802675228286056</v>
      </c>
      <c r="C36" s="10">
        <f>'Occ T2'!C26</f>
        <v>36.158254348237016</v>
      </c>
      <c r="D36" s="10">
        <f>'Occ T2'!D26</f>
        <v>33.115912570969414</v>
      </c>
      <c r="E36" s="10">
        <f>'Occ T2'!E26</f>
        <v>30.775949062116982</v>
      </c>
      <c r="F36" s="10">
        <f>'Occ T2'!F26</f>
        <v>30.956117757390484</v>
      </c>
      <c r="G36" s="10"/>
      <c r="H36" s="11">
        <f t="shared" si="19"/>
        <v>-1.6444208800490401</v>
      </c>
      <c r="I36" s="31">
        <f t="shared" si="5"/>
        <v>-3.0423417772676018</v>
      </c>
      <c r="J36" s="11">
        <f t="shared" si="19"/>
        <v>-2.3399635088524313</v>
      </c>
      <c r="K36" s="11">
        <f t="shared" si="19"/>
        <v>0.1801686952735011</v>
      </c>
      <c r="L36" s="31">
        <f t="shared" si="4"/>
        <v>-2.1597948135789302</v>
      </c>
    </row>
    <row r="37" spans="1:12" x14ac:dyDescent="0.2">
      <c r="A37" s="10" t="str">
        <f>'Occ T2'!A27</f>
        <v>63 Community and civil enforcement occupations</v>
      </c>
      <c r="B37" s="10">
        <f>'Occ T2'!B27</f>
        <v>1.596348018598355</v>
      </c>
      <c r="C37" s="10">
        <f>'Occ T2'!C27</f>
        <v>1.4227633772338653</v>
      </c>
      <c r="D37" s="10">
        <f>'Occ T2'!D27</f>
        <v>1.7223975416683197</v>
      </c>
      <c r="E37" s="10">
        <f>'Occ T2'!E27</f>
        <v>1.3109932600861021</v>
      </c>
      <c r="F37" s="10">
        <f>'Occ T2'!F27</f>
        <v>1.4523793885848122</v>
      </c>
      <c r="G37" s="10"/>
      <c r="H37" s="11">
        <f t="shared" ref="H37" si="20">C37-B37</f>
        <v>-0.1735846413644897</v>
      </c>
      <c r="I37" s="31">
        <f t="shared" ref="I37" si="21">D37-C37</f>
        <v>0.29963416443445445</v>
      </c>
      <c r="J37" s="11">
        <f t="shared" ref="J37" si="22">E37-D37</f>
        <v>-0.41140428158221765</v>
      </c>
      <c r="K37" s="11">
        <f t="shared" ref="K37" si="23">F37-E37</f>
        <v>0.14138612849871013</v>
      </c>
      <c r="L37" s="31">
        <f t="shared" ref="L37" si="24">F37-D37</f>
        <v>-0.27001815308350752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137.08357032807385</v>
      </c>
      <c r="C39" s="31">
        <f>'Occ T1'!C14</f>
        <v>133.57745242048517</v>
      </c>
      <c r="D39" s="31">
        <f>'Occ T1'!D14</f>
        <v>132.19238420840406</v>
      </c>
      <c r="E39" s="31">
        <f>'Occ T1'!E14</f>
        <v>134.4203888682955</v>
      </c>
      <c r="F39" s="31">
        <f>'Occ T1'!F14</f>
        <v>136.1991947251114</v>
      </c>
      <c r="H39" s="31">
        <f>C39-B39</f>
        <v>-3.5061179075886741</v>
      </c>
      <c r="I39" s="31">
        <f t="shared" si="5"/>
        <v>-1.3850682120811086</v>
      </c>
      <c r="J39" s="31">
        <f>E39-D39</f>
        <v>2.2280046598914396</v>
      </c>
      <c r="K39" s="31">
        <f>F39-E39</f>
        <v>1.7788058568158931</v>
      </c>
      <c r="L39" s="31">
        <f t="shared" si="4"/>
        <v>4.0068105167073327</v>
      </c>
    </row>
    <row r="40" spans="1:12" s="30" customFormat="1" x14ac:dyDescent="0.2">
      <c r="A40" s="126" t="str">
        <f>'Occ T2'!A28</f>
        <v>71 Sales occupations</v>
      </c>
      <c r="B40" s="126">
        <f>'Occ T2'!B28</f>
        <v>106.03309779114254</v>
      </c>
      <c r="C40" s="126">
        <f>'Occ T2'!C28</f>
        <v>99.352008129088162</v>
      </c>
      <c r="D40" s="126">
        <f>'Occ T2'!D28</f>
        <v>97.22957547583465</v>
      </c>
      <c r="E40" s="126">
        <f>'Occ T2'!E28</f>
        <v>94.801768085402358</v>
      </c>
      <c r="F40" s="126">
        <f>'Occ T2'!F28</f>
        <v>91.630020682364886</v>
      </c>
      <c r="G40"/>
      <c r="H40" s="11">
        <f>C40-B40</f>
        <v>-6.6810896620543758</v>
      </c>
      <c r="I40" s="31">
        <f t="shared" si="5"/>
        <v>-2.1224326532535116</v>
      </c>
      <c r="J40" s="11">
        <f t="shared" ref="J40" si="25">E40-D40</f>
        <v>-2.4278073904322923</v>
      </c>
      <c r="K40" s="11">
        <f t="shared" ref="K40" si="26">F40-E40</f>
        <v>-3.1717474030374717</v>
      </c>
      <c r="L40" s="31">
        <f t="shared" si="4"/>
        <v>-5.599554793469764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31.050472536931309</v>
      </c>
      <c r="C41" s="126">
        <f>'Occ T2'!C29</f>
        <v>34.225444291397004</v>
      </c>
      <c r="D41" s="126">
        <f>'Occ T2'!D29</f>
        <v>34.962808732569414</v>
      </c>
      <c r="E41" s="126">
        <f>'Occ T2'!E29</f>
        <v>39.618620782893139</v>
      </c>
      <c r="F41" s="126">
        <f>'Occ T2'!F29</f>
        <v>44.569174042746504</v>
      </c>
      <c r="G41"/>
      <c r="H41" s="11">
        <f t="shared" ref="H41" si="27">C41-B41</f>
        <v>3.1749717544656946</v>
      </c>
      <c r="I41" s="31">
        <f t="shared" si="5"/>
        <v>0.73736444117241007</v>
      </c>
      <c r="J41" s="11">
        <f t="shared" ref="J41" si="28">E41-D41</f>
        <v>4.6558120503237248</v>
      </c>
      <c r="K41" s="11">
        <f t="shared" ref="K41" si="29">F41-E41</f>
        <v>4.9505532598533648</v>
      </c>
      <c r="L41" s="31">
        <f t="shared" si="4"/>
        <v>9.6063653101770896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139.237168996642</v>
      </c>
      <c r="C43" s="31">
        <f>'Occ T1'!C15</f>
        <v>144.26617653460465</v>
      </c>
      <c r="D43" s="31">
        <f>'Occ T1'!D15</f>
        <v>125.39796921654506</v>
      </c>
      <c r="E43" s="31">
        <f>'Occ T1'!E15</f>
        <v>131.11325196701142</v>
      </c>
      <c r="F43" s="31">
        <f>'Occ T1'!F15</f>
        <v>128.13220316006323</v>
      </c>
      <c r="H43" s="31">
        <f t="shared" ref="H43:K45" si="30">C43-B43</f>
        <v>5.0290075379626558</v>
      </c>
      <c r="I43" s="31">
        <f t="shared" si="5"/>
        <v>-18.868207318059589</v>
      </c>
      <c r="J43" s="31">
        <f t="shared" si="30"/>
        <v>5.7152827504663577</v>
      </c>
      <c r="K43" s="31">
        <f t="shared" si="30"/>
        <v>-2.9810488069481949</v>
      </c>
      <c r="L43" s="31">
        <f t="shared" si="4"/>
        <v>2.7342339435181628</v>
      </c>
    </row>
    <row r="44" spans="1:12" x14ac:dyDescent="0.2">
      <c r="A44" s="10" t="str">
        <f>'Occ T2'!A30</f>
        <v>81 Process, plant and machine operatives</v>
      </c>
      <c r="B44" s="10">
        <f>'Occ T2'!B30</f>
        <v>64.558561655457538</v>
      </c>
      <c r="C44" s="10">
        <f>'Occ T2'!C30</f>
        <v>62.473375588207453</v>
      </c>
      <c r="D44" s="10">
        <f>'Occ T2'!D30</f>
        <v>52.858350075291099</v>
      </c>
      <c r="E44" s="10">
        <f>'Occ T2'!E30</f>
        <v>55.587756149292723</v>
      </c>
      <c r="F44" s="10">
        <f>'Occ T2'!F30</f>
        <v>52.259709317698366</v>
      </c>
      <c r="H44" s="11">
        <f t="shared" si="30"/>
        <v>-2.0851860672500848</v>
      </c>
      <c r="I44" s="31">
        <f t="shared" si="5"/>
        <v>-9.615025512916354</v>
      </c>
      <c r="J44" s="11">
        <f t="shared" si="30"/>
        <v>2.7294060740016235</v>
      </c>
      <c r="K44" s="11">
        <f t="shared" si="30"/>
        <v>-3.3280468315943565</v>
      </c>
      <c r="L44" s="31">
        <f t="shared" si="4"/>
        <v>-0.59864075759273305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74.67860734118446</v>
      </c>
      <c r="C45" s="10">
        <f>'Occ T2'!C31</f>
        <v>81.792800946397193</v>
      </c>
      <c r="D45" s="10">
        <f>'Occ T2'!D31</f>
        <v>72.539619141253965</v>
      </c>
      <c r="E45" s="10">
        <f>'Occ T2'!E31</f>
        <v>75.525495817718706</v>
      </c>
      <c r="F45" s="10">
        <f>'Occ T2'!F31</f>
        <v>75.872493842364875</v>
      </c>
      <c r="H45" s="11">
        <f t="shared" si="30"/>
        <v>7.1141936052127335</v>
      </c>
      <c r="I45" s="31">
        <f t="shared" si="5"/>
        <v>-9.2531818051432282</v>
      </c>
      <c r="J45" s="11">
        <f t="shared" si="30"/>
        <v>2.9858766764647413</v>
      </c>
      <c r="K45" s="11">
        <f t="shared" si="30"/>
        <v>0.3469980246461688</v>
      </c>
      <c r="L45" s="31">
        <f t="shared" si="4"/>
        <v>3.3328747011109101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193.29846674916095</v>
      </c>
      <c r="C47" s="31">
        <f>'Occ T1'!C16</f>
        <v>192.82766384595874</v>
      </c>
      <c r="D47" s="31">
        <f>'Occ T1'!D16</f>
        <v>172.15171215085982</v>
      </c>
      <c r="E47" s="31">
        <f>'Occ T1'!E16</f>
        <v>178.57744571481697</v>
      </c>
      <c r="F47" s="31">
        <f>'Occ T1'!F16</f>
        <v>173.40360168257234</v>
      </c>
      <c r="H47" s="31">
        <f t="shared" ref="H47:K49" si="31">C47-B47</f>
        <v>-0.47080290320221252</v>
      </c>
      <c r="I47" s="31">
        <f t="shared" si="5"/>
        <v>-20.675951695098917</v>
      </c>
      <c r="J47" s="31">
        <f t="shared" si="31"/>
        <v>6.4257335639571522</v>
      </c>
      <c r="K47" s="31">
        <f t="shared" si="31"/>
        <v>-5.1738440322446309</v>
      </c>
      <c r="L47" s="31">
        <f t="shared" si="4"/>
        <v>1.2518895317125214</v>
      </c>
    </row>
    <row r="48" spans="1:12" x14ac:dyDescent="0.2">
      <c r="A48" s="10" t="str">
        <f>'Occ T2'!A32</f>
        <v>91 Elementary trades and related occupations</v>
      </c>
      <c r="B48" s="10">
        <f>'Occ T2'!B32</f>
        <v>34.971900151447379</v>
      </c>
      <c r="C48" s="10">
        <f>'Occ T2'!C32</f>
        <v>31.375854209207475</v>
      </c>
      <c r="D48" s="10">
        <f>'Occ T2'!D32</f>
        <v>27.299717656715796</v>
      </c>
      <c r="E48" s="10">
        <f>'Occ T2'!E32</f>
        <v>48.763336243892702</v>
      </c>
      <c r="F48" s="10">
        <f>'Occ T2'!F32</f>
        <v>54.590274225179733</v>
      </c>
      <c r="H48" s="11">
        <f t="shared" si="31"/>
        <v>-3.596045942239904</v>
      </c>
      <c r="I48" s="31">
        <f t="shared" si="5"/>
        <v>-4.0761365524916791</v>
      </c>
      <c r="J48" s="11">
        <f t="shared" si="31"/>
        <v>21.463618587176907</v>
      </c>
      <c r="K48" s="11">
        <f t="shared" si="31"/>
        <v>5.8269379812870312</v>
      </c>
      <c r="L48" s="31">
        <f t="shared" si="4"/>
        <v>27.290556568463938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158.32656659771357</v>
      </c>
      <c r="C49" s="10">
        <f>'Occ T2'!C33</f>
        <v>161.45180963675128</v>
      </c>
      <c r="D49" s="10">
        <f>'Occ T2'!D33</f>
        <v>144.85199449414404</v>
      </c>
      <c r="E49" s="10">
        <f>'Occ T2'!E33</f>
        <v>129.81410947092428</v>
      </c>
      <c r="F49" s="10">
        <f>'Occ T2'!F33</f>
        <v>118.81332745739262</v>
      </c>
      <c r="H49" s="11">
        <f t="shared" si="31"/>
        <v>3.1252430390377128</v>
      </c>
      <c r="I49" s="31">
        <f t="shared" si="5"/>
        <v>-16.599815142607241</v>
      </c>
      <c r="J49" s="11">
        <f t="shared" si="31"/>
        <v>-15.037885023219758</v>
      </c>
      <c r="K49" s="11">
        <f t="shared" si="31"/>
        <v>-11.000782013531662</v>
      </c>
      <c r="L49" s="31">
        <f t="shared" si="4"/>
        <v>-26.03866703675142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1681.7960000000012</v>
      </c>
      <c r="C51" s="34">
        <f>'Occ T1'!C18</f>
        <v>1779.3150000000003</v>
      </c>
      <c r="D51" s="34">
        <f>'Occ T1'!D18</f>
        <v>1738.9650000000001</v>
      </c>
      <c r="E51" s="34">
        <f>'Occ T1'!E18</f>
        <v>1788.1640000000007</v>
      </c>
      <c r="F51" s="34">
        <f>'Occ T1'!F18</f>
        <v>1855.4149999999991</v>
      </c>
      <c r="G51" s="24"/>
      <c r="H51" s="34">
        <f>C51-B51</f>
        <v>97.518999999999096</v>
      </c>
      <c r="I51" s="205">
        <f>D51-C51</f>
        <v>-40.350000000000136</v>
      </c>
      <c r="J51" s="34">
        <f>E51-D51</f>
        <v>49.199000000000524</v>
      </c>
      <c r="K51" s="34">
        <f>F51-E51</f>
        <v>67.250999999998385</v>
      </c>
      <c r="L51" s="205">
        <f>F51-D51</f>
        <v>116.44999999999891</v>
      </c>
    </row>
    <row r="53" spans="1:12" ht="15.75" x14ac:dyDescent="0.25">
      <c r="A53" s="19" t="str">
        <f>CONCATENATE(A1," (Continued)")</f>
        <v>Occupation Table 3  Employment Change by Occupation in Occupation Group (SOC 2020), 2015-2035, West Midlands and Warwickshire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3.6085365854638729</v>
      </c>
      <c r="C59" s="44">
        <f>IF(AND(D$5-C$5 &lt;&gt; 0,D7 &lt;&gt; 0,C7 &lt;&gt; 0),(EXP(LN(D7/C7)/(D$5-C$5))-1)*100,0)</f>
        <v>3.1324034065242756</v>
      </c>
      <c r="D59" s="44">
        <f>IF(AND(E$5-D$5 &lt;&gt; 0,E7 &lt;&gt; 0,D7 &lt;&gt; 0),(EXP(LN(E7/D7)/(E$5-D$5))-1)*100,0)</f>
        <v>-1.1657917118019223</v>
      </c>
      <c r="E59" s="44">
        <f>IF(AND(F$5-E$5 &lt;&gt; 0,F7 &lt;&gt; 0,E7 &lt;&gt; 0),(EXP(LN(F7/E7)/(F$5-E$5))-1)*100,0)</f>
        <v>1.0204414558566688</v>
      </c>
      <c r="F59" s="44">
        <f>IF(AND(F$5-D$5 &lt;&gt; 0,F7 &lt;&gt; 0,D7 &lt;&gt; 0),(EXP(LN(F7/D7)/(F$5-D$5))-1)*100,0)</f>
        <v>0.2863758955131912</v>
      </c>
      <c r="H59" s="44">
        <f>(B7/B$51)*100</f>
        <v>8.4558809919285736</v>
      </c>
      <c r="I59" s="44">
        <f>(C7/C$51)*100</f>
        <v>9.210039559774529</v>
      </c>
      <c r="J59" s="44">
        <f>(D7/D$51)*100</f>
        <v>9.7189340068394241</v>
      </c>
      <c r="K59" s="44">
        <f>(E7/E$51)*100</f>
        <v>8.9133008511073761</v>
      </c>
      <c r="L59" s="44">
        <f>(F7/F$51)*100</f>
        <v>9.5081816422619205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4.4565199399559496</v>
      </c>
      <c r="C60" s="44">
        <f t="shared" si="32"/>
        <v>2.5721928179786913</v>
      </c>
      <c r="D60" s="44">
        <f t="shared" si="32"/>
        <v>-1.9401878536871808</v>
      </c>
      <c r="E60" s="44">
        <f t="shared" si="32"/>
        <v>0.90093257854062525</v>
      </c>
      <c r="F60" s="44">
        <f>IF(AND(F$5-D$5 &lt;&gt; 0,F8 &lt;&gt; 0,D8 &lt;&gt; 0),(EXP(LN(F8/D8)/(F$5-D$5))-1)*100,0)</f>
        <v>-5.5138046949687602E-2</v>
      </c>
      <c r="H60" s="44">
        <f t="shared" ref="H60:L60" si="33">(B8/B$51)*100</f>
        <v>5.8918678545228715</v>
      </c>
      <c r="I60" s="44">
        <f t="shared" si="33"/>
        <v>6.6300329130400764</v>
      </c>
      <c r="J60" s="44">
        <f t="shared" si="33"/>
        <v>6.9583668819145874</v>
      </c>
      <c r="K60" s="44">
        <f t="shared" si="33"/>
        <v>6.1354454872701085</v>
      </c>
      <c r="L60" s="44">
        <f t="shared" si="33"/>
        <v>6.4679132750947472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1.5769166766150144</v>
      </c>
      <c r="C61" s="44">
        <f>IF(AND(D$5-C$5 &lt;&gt; 0,D9 &lt;&gt; 0,C9 &lt;&gt; 0),(EXP(LN(D9/C9)/(D$5-C$5))-1)*100,0)</f>
        <v>4.5720177753446611</v>
      </c>
      <c r="D61" s="44">
        <f t="shared" si="34"/>
        <v>0.68518323127697567</v>
      </c>
      <c r="E61" s="44">
        <f t="shared" si="34"/>
        <v>1.2799785647832129</v>
      </c>
      <c r="F61" s="44">
        <f>IF(AND(F$5-D$5 &lt;&gt; 0,F9 &lt;&gt; 0,D9 &lt;&gt; 0),(EXP(LN(F9/D9)/(F$5-D$5))-1)*100,0)</f>
        <v>1.0813240596677431</v>
      </c>
      <c r="H61" s="44">
        <f t="shared" ref="H61:L61" si="35">(B9/B$51)*100</f>
        <v>2.5640131374056998</v>
      </c>
      <c r="I61" s="44">
        <f t="shared" si="35"/>
        <v>2.5800066467344522</v>
      </c>
      <c r="J61" s="44">
        <f t="shared" si="35"/>
        <v>2.7605671249248376</v>
      </c>
      <c r="K61" s="44">
        <f t="shared" si="35"/>
        <v>2.7778553638372667</v>
      </c>
      <c r="L61" s="44">
        <f t="shared" si="35"/>
        <v>3.0402683671671729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3.8787335989306504</v>
      </c>
      <c r="C63" s="44">
        <f t="shared" si="36"/>
        <v>5.0299458842048006</v>
      </c>
      <c r="D63" s="44">
        <f t="shared" si="36"/>
        <v>1.2896398947197296</v>
      </c>
      <c r="E63" s="44">
        <f t="shared" si="36"/>
        <v>1.0577491651001747</v>
      </c>
      <c r="F63" s="44">
        <f>IF(AND(F$5-D$5 &lt;&gt; 0,F11 &lt;&gt; 0,D11 &lt;&gt; 0),(EXP(LN(F11/D11)/(F$5-D$5))-1)*100,0)</f>
        <v>1.1349870274754537</v>
      </c>
      <c r="H63" s="44">
        <f>(B11/B$51)*100</f>
        <v>18.250865135843533</v>
      </c>
      <c r="I63" s="44">
        <f>(C11/C$51)*100</f>
        <v>20.086788969463246</v>
      </c>
      <c r="J63" s="44">
        <f>(D11/D$51)*100</f>
        <v>21.586670253315958</v>
      </c>
      <c r="K63" s="44">
        <f>(E11/E$51)*100</f>
        <v>22.381762706932687</v>
      </c>
      <c r="L63" s="44">
        <f>(F11/F$51)*100</f>
        <v>23.963860439582792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3.5891320183315534</v>
      </c>
      <c r="C64" s="44">
        <f t="shared" si="36"/>
        <v>5.3847955224630706</v>
      </c>
      <c r="D64" s="49">
        <f t="shared" si="36"/>
        <v>3.8922797294577816</v>
      </c>
      <c r="E64" s="49">
        <f t="shared" si="36"/>
        <v>1.2731581054377328</v>
      </c>
      <c r="F64" s="44">
        <f>IF(AND(F$5-D$5 &lt;&gt; 0,F12 &lt;&gt; 0,D12 &lt;&gt; 0),(EXP(LN(F12/D12)/(F$5-D$5))-1)*100,0)</f>
        <v>2.1387787735893227</v>
      </c>
      <c r="H64" s="40">
        <f t="shared" ref="H64:L67" si="37">(B12/B$11)*100</f>
        <v>27.545129217859877</v>
      </c>
      <c r="I64" s="40">
        <f t="shared" si="37"/>
        <v>27.239241158775133</v>
      </c>
      <c r="J64" s="40">
        <f t="shared" si="37"/>
        <v>27.331270482319468</v>
      </c>
      <c r="K64" s="40">
        <f t="shared" si="37"/>
        <v>31.027805861118569</v>
      </c>
      <c r="L64" s="40">
        <f t="shared" si="37"/>
        <v>31.695556920280012</v>
      </c>
    </row>
    <row r="65" spans="1:12" x14ac:dyDescent="0.2">
      <c r="A65" t="str">
        <f>A13</f>
        <v>22 Health professionals</v>
      </c>
      <c r="B65" s="49">
        <f t="shared" si="36"/>
        <v>6.0695505646234382</v>
      </c>
      <c r="C65" s="44">
        <f t="shared" si="36"/>
        <v>-1.6590661836066833</v>
      </c>
      <c r="D65" s="49">
        <f t="shared" si="36"/>
        <v>-0.32462162214033086</v>
      </c>
      <c r="E65" s="49">
        <f t="shared" si="36"/>
        <v>0.72394527774801709</v>
      </c>
      <c r="F65" s="44">
        <f>IF(AND(F$5-D$5 &lt;&gt; 0,F13 &lt;&gt; 0,D13 &lt;&gt; 0),(EXP(LN(F13/D13)/(F$5-D$5))-1)*100,0)</f>
        <v>0.37320303623558093</v>
      </c>
      <c r="H65" s="40">
        <f t="shared" si="37"/>
        <v>22.524772311653265</v>
      </c>
      <c r="I65" s="40">
        <f t="shared" si="37"/>
        <v>24.48593761122347</v>
      </c>
      <c r="J65" s="40">
        <f t="shared" si="37"/>
        <v>22.926508718879496</v>
      </c>
      <c r="K65" s="40">
        <f t="shared" si="37"/>
        <v>21.156910747764286</v>
      </c>
      <c r="L65" s="40">
        <f t="shared" si="37"/>
        <v>20.468373219470955</v>
      </c>
    </row>
    <row r="66" spans="1:12" x14ac:dyDescent="0.2">
      <c r="A66" t="str">
        <f>A14</f>
        <v>23 Teaching and other educational professionals</v>
      </c>
      <c r="B66" s="49">
        <f t="shared" si="36"/>
        <v>1.2069512006939398</v>
      </c>
      <c r="C66" s="44">
        <f t="shared" si="36"/>
        <v>6.1171292701081903</v>
      </c>
      <c r="D66" s="49">
        <f t="shared" si="36"/>
        <v>-5.3447522118554858E-3</v>
      </c>
      <c r="E66" s="49">
        <f t="shared" si="36"/>
        <v>1.0214341376410863</v>
      </c>
      <c r="F66" s="44">
        <f>IF(AND(F$5-D$5 &lt;&gt; 0,F14 &lt;&gt; 0,D14 &lt;&gt; 0),(EXP(LN(F14/D14)/(F$5-D$5))-1)*100,0)</f>
        <v>0.67800834301463553</v>
      </c>
      <c r="H66" s="40">
        <f t="shared" si="37"/>
        <v>22.790876513156032</v>
      </c>
      <c r="I66" s="40">
        <f t="shared" si="37"/>
        <v>20.535052192842144</v>
      </c>
      <c r="J66" s="40">
        <f t="shared" si="37"/>
        <v>20.74761411872689</v>
      </c>
      <c r="K66" s="40">
        <f t="shared" si="37"/>
        <v>19.454808643107498</v>
      </c>
      <c r="L66" s="40">
        <f t="shared" si="37"/>
        <v>19.38501087442754</v>
      </c>
    </row>
    <row r="67" spans="1:12" x14ac:dyDescent="0.2">
      <c r="A67" t="str">
        <f>A15</f>
        <v>24 Business, media and public service professionals</v>
      </c>
      <c r="B67" s="49">
        <f t="shared" si="36"/>
        <v>4.4486926464200049</v>
      </c>
      <c r="C67" s="44">
        <f t="shared" si="36"/>
        <v>9.7810860091375407</v>
      </c>
      <c r="D67" s="49">
        <f t="shared" si="36"/>
        <v>0.84265749872680651</v>
      </c>
      <c r="E67" s="49">
        <f t="shared" si="36"/>
        <v>1.0899810240622809</v>
      </c>
      <c r="F67" s="44">
        <f>IF(AND(F$5-D$5 &lt;&gt; 0,F15 &lt;&gt; 0,D15 &lt;&gt; 0),(EXP(LN(F15/D15)/(F$5-D$5))-1)*100,0)</f>
        <v>1.0074725247678051</v>
      </c>
      <c r="H67" s="40">
        <f t="shared" si="37"/>
        <v>27.139221957330829</v>
      </c>
      <c r="I67" s="40">
        <f t="shared" si="37"/>
        <v>27.739769037159256</v>
      </c>
      <c r="J67" s="40">
        <f t="shared" si="37"/>
        <v>28.994606680074149</v>
      </c>
      <c r="K67" s="40">
        <f t="shared" si="37"/>
        <v>28.360474748009651</v>
      </c>
      <c r="L67" s="40">
        <f t="shared" si="37"/>
        <v>28.451058985821494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2.5473780683641589</v>
      </c>
      <c r="C69" s="44">
        <f t="shared" si="39"/>
        <v>3.4305868169832499</v>
      </c>
      <c r="D69" s="44">
        <f t="shared" si="39"/>
        <v>1.1695452018919195</v>
      </c>
      <c r="E69" s="44">
        <f t="shared" si="39"/>
        <v>0.94277925810828389</v>
      </c>
      <c r="F69" s="44">
        <f t="shared" ref="F69:F74" si="40">IF(AND(F$5-D$5 &lt;&gt; 0,F17 &lt;&gt; 0,D17 &lt;&gt; 0),(EXP(LN(F17/D17)/(F$5-D$5))-1)*100,0)</f>
        <v>1.0183113737758154</v>
      </c>
      <c r="H69" s="44">
        <f>(B17/B$51)*100</f>
        <v>11.642171271588941</v>
      </c>
      <c r="I69" s="44">
        <f>(C17/C$51)*100</f>
        <v>12.168938675257236</v>
      </c>
      <c r="J69" s="44">
        <f>(D17/D$51)*100</f>
        <v>12.878452783903253</v>
      </c>
      <c r="K69" s="44">
        <f>(E17/E$51)*100</f>
        <v>13.273827584550999</v>
      </c>
      <c r="L69" s="44">
        <f>(F17/F$51)*100</f>
        <v>14.051252436465708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3.399335892076083</v>
      </c>
      <c r="C70" s="44">
        <f t="shared" si="39"/>
        <v>7.9973545644586475</v>
      </c>
      <c r="D70" s="49">
        <f t="shared" si="39"/>
        <v>-1.4207820510472646</v>
      </c>
      <c r="E70" s="49">
        <f t="shared" si="39"/>
        <v>0.66089863482194922</v>
      </c>
      <c r="F70" s="44">
        <f t="shared" si="40"/>
        <v>-3.7833921457730568E-2</v>
      </c>
      <c r="H70" s="40">
        <f t="shared" ref="H70:L74" si="41">(B18/B$17)*100</f>
        <v>13.790928678415886</v>
      </c>
      <c r="I70" s="40">
        <f t="shared" si="41"/>
        <v>14.254968660793152</v>
      </c>
      <c r="J70" s="40">
        <f t="shared" si="41"/>
        <v>14.884367885188668</v>
      </c>
      <c r="K70" s="40">
        <f t="shared" si="41"/>
        <v>13.073993046202197</v>
      </c>
      <c r="L70" s="40">
        <f t="shared" si="41"/>
        <v>12.71345825762997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4.993487578316036</v>
      </c>
      <c r="C71" s="44">
        <f t="shared" si="39"/>
        <v>0.32684955880362132</v>
      </c>
      <c r="D71" s="49">
        <f t="shared" si="39"/>
        <v>9.8769762716561793</v>
      </c>
      <c r="E71" s="49">
        <f t="shared" si="39"/>
        <v>1.7554807534270411</v>
      </c>
      <c r="F71" s="44">
        <f t="shared" si="40"/>
        <v>4.3936558599029896</v>
      </c>
      <c r="H71" s="40">
        <f t="shared" si="41"/>
        <v>15.031949633026834</v>
      </c>
      <c r="I71" s="40">
        <f t="shared" si="41"/>
        <v>16.518344393615607</v>
      </c>
      <c r="J71" s="40">
        <f t="shared" si="41"/>
        <v>16.022663159314714</v>
      </c>
      <c r="K71" s="40">
        <f t="shared" si="41"/>
        <v>24.211361472196483</v>
      </c>
      <c r="L71" s="40">
        <f t="shared" si="41"/>
        <v>26.232805348095233</v>
      </c>
    </row>
    <row r="72" spans="1:12" x14ac:dyDescent="0.2">
      <c r="A72" t="str">
        <f t="shared" si="38"/>
        <v>33 Protective service occupations</v>
      </c>
      <c r="B72" s="49">
        <f t="shared" si="39"/>
        <v>1.2635274423937526</v>
      </c>
      <c r="C72" s="44">
        <f t="shared" si="39"/>
        <v>5.9147164883654124</v>
      </c>
      <c r="D72" s="49">
        <f t="shared" si="39"/>
        <v>-3.0692864057563218</v>
      </c>
      <c r="E72" s="49">
        <f t="shared" si="39"/>
        <v>0.9003425944422716</v>
      </c>
      <c r="F72" s="44">
        <f t="shared" si="40"/>
        <v>-0.440609192064223</v>
      </c>
      <c r="H72" s="40">
        <f t="shared" si="41"/>
        <v>8.4761887725258607</v>
      </c>
      <c r="I72" s="40">
        <f t="shared" si="41"/>
        <v>8.0596203298468936</v>
      </c>
      <c r="J72" s="40">
        <f t="shared" si="41"/>
        <v>8.2531911353270377</v>
      </c>
      <c r="K72" s="40">
        <f t="shared" si="41"/>
        <v>6.6631557448140546</v>
      </c>
      <c r="L72" s="40">
        <f t="shared" si="41"/>
        <v>6.6351965616741824</v>
      </c>
    </row>
    <row r="73" spans="1:12" x14ac:dyDescent="0.2">
      <c r="A73" t="str">
        <f t="shared" si="38"/>
        <v>34 Culture, media and sports occupations</v>
      </c>
      <c r="B73" s="49">
        <f t="shared" si="39"/>
        <v>1.5398699441803387</v>
      </c>
      <c r="C73" s="44">
        <f t="shared" si="39"/>
        <v>3.5928598104781662</v>
      </c>
      <c r="D73" s="49">
        <f t="shared" si="39"/>
        <v>-2.8953470712311913</v>
      </c>
      <c r="E73" s="49">
        <f t="shared" si="39"/>
        <v>0.91623767804687173</v>
      </c>
      <c r="F73" s="44">
        <f t="shared" si="40"/>
        <v>-0.37063076918235627</v>
      </c>
      <c r="H73" s="40">
        <f t="shared" si="41"/>
        <v>13.731566074609775</v>
      </c>
      <c r="I73" s="40">
        <f t="shared" si="41"/>
        <v>13.199826992652444</v>
      </c>
      <c r="J73" s="40">
        <f t="shared" si="41"/>
        <v>13.22053629640514</v>
      </c>
      <c r="K73" s="40">
        <f t="shared" si="41"/>
        <v>10.769617680401435</v>
      </c>
      <c r="L73" s="40">
        <f t="shared" si="41"/>
        <v>10.741333865015033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2.0186612850346064</v>
      </c>
      <c r="C74" s="44">
        <f t="shared" si="39"/>
        <v>2.6802070180317328</v>
      </c>
      <c r="D74" s="49">
        <f t="shared" si="39"/>
        <v>0.15627814651713035</v>
      </c>
      <c r="E74" s="49">
        <f t="shared" si="39"/>
        <v>0.57922978077122877</v>
      </c>
      <c r="F74" s="44">
        <f t="shared" si="40"/>
        <v>0.43804781984315699</v>
      </c>
      <c r="H74" s="40">
        <f t="shared" si="41"/>
        <v>48.969366841421639</v>
      </c>
      <c r="I74" s="40">
        <f t="shared" si="41"/>
        <v>47.967239623091913</v>
      </c>
      <c r="J74" s="40">
        <f t="shared" si="41"/>
        <v>47.61924152376443</v>
      </c>
      <c r="K74" s="40">
        <f t="shared" si="41"/>
        <v>45.281872056385829</v>
      </c>
      <c r="L74" s="40">
        <f t="shared" si="41"/>
        <v>43.677205967585586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-0.90148148704485287</v>
      </c>
      <c r="C76" s="44">
        <f t="shared" si="42"/>
        <v>2.8688228784047531</v>
      </c>
      <c r="D76" s="44">
        <f t="shared" si="42"/>
        <v>0.4817922473647096</v>
      </c>
      <c r="E76" s="44">
        <f t="shared" si="42"/>
        <v>-0.62105304148245555</v>
      </c>
      <c r="F76" s="44">
        <f>IF(AND(F$5-D$5 &lt;&gt; 0,F24 &lt;&gt; 0,D24 &lt;&gt; 0),(EXP(LN(F24/D24)/(F$5-D$5))-1)*100,0)</f>
        <v>-0.25478947694764775</v>
      </c>
      <c r="H76" s="44">
        <f>(B24/B$51)*100</f>
        <v>12.60910287206562</v>
      </c>
      <c r="I76" s="44">
        <f>(C24/C$51)*100</f>
        <v>11.494056064547696</v>
      </c>
      <c r="J76" s="44">
        <f>(D24/D$51)*100</f>
        <v>12.098153216217765</v>
      </c>
      <c r="K76" s="44">
        <f>(E24/E$51)*100</f>
        <v>12.051453738539729</v>
      </c>
      <c r="L76" s="44">
        <f>(F24/F$51)*100</f>
        <v>10.913137508480766</v>
      </c>
    </row>
    <row r="77" spans="1:12" x14ac:dyDescent="0.2">
      <c r="A77" t="str">
        <f>A25</f>
        <v>41 Administrative occupations</v>
      </c>
      <c r="B77" s="49">
        <f t="shared" si="42"/>
        <v>-0.53819094957944236</v>
      </c>
      <c r="C77" s="44">
        <f t="shared" si="42"/>
        <v>4.0105134143006316</v>
      </c>
      <c r="D77" s="49">
        <f t="shared" si="42"/>
        <v>0.8450575100915847</v>
      </c>
      <c r="E77" s="49">
        <f t="shared" si="42"/>
        <v>-9.6391864381362158E-2</v>
      </c>
      <c r="F77" s="44">
        <f>IF(AND(F$5-D$5 &lt;&gt; 0,F25 &lt;&gt; 0,D25 &lt;&gt; 0),(EXP(LN(F25/D25)/(F$5-D$5))-1)*100,0)</f>
        <v>0.21644396445101854</v>
      </c>
      <c r="H77" s="40">
        <f t="shared" ref="H77:L78" si="43">(B25/B$24)*100</f>
        <v>81.467849458871569</v>
      </c>
      <c r="I77" s="40">
        <f t="shared" si="43"/>
        <v>82.669064026072519</v>
      </c>
      <c r="J77" s="40">
        <f t="shared" si="43"/>
        <v>83.586567360600824</v>
      </c>
      <c r="K77" s="40">
        <f t="shared" si="43"/>
        <v>85.108456923231557</v>
      </c>
      <c r="L77" s="40">
        <f t="shared" si="43"/>
        <v>89.709935952291858</v>
      </c>
    </row>
    <row r="78" spans="1:12" x14ac:dyDescent="0.2">
      <c r="A78" t="str">
        <f>A26</f>
        <v>42 Secretarial and related occupations</v>
      </c>
      <c r="B78" s="49">
        <f t="shared" si="42"/>
        <v>-2.5478978896042448</v>
      </c>
      <c r="C78" s="44">
        <f t="shared" si="42"/>
        <v>-2.5770738782347369</v>
      </c>
      <c r="D78" s="49">
        <f t="shared" si="42"/>
        <v>-1.454810320718436</v>
      </c>
      <c r="E78" s="49">
        <f t="shared" si="42"/>
        <v>-4.2271903949585248</v>
      </c>
      <c r="F78" s="44">
        <f>IF(AND(F$5-D$5 &lt;&gt; 0,F26 &lt;&gt; 0,D26 &lt;&gt; 0),(EXP(LN(F26/D26)/(F$5-D$5))-1)*100,0)</f>
        <v>-3.3118400520818825</v>
      </c>
      <c r="H78" s="40">
        <f t="shared" si="43"/>
        <v>18.532150541128431</v>
      </c>
      <c r="I78" s="40">
        <f t="shared" si="43"/>
        <v>17.330935973927488</v>
      </c>
      <c r="J78" s="40">
        <f t="shared" si="43"/>
        <v>16.413432639399179</v>
      </c>
      <c r="K78" s="40">
        <f t="shared" si="43"/>
        <v>14.891543076768437</v>
      </c>
      <c r="L78" s="40">
        <f t="shared" si="43"/>
        <v>10.290064047708144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0.58596580012564292</v>
      </c>
      <c r="C80" s="44">
        <f t="shared" si="44"/>
        <v>-14.787503797785618</v>
      </c>
      <c r="D80" s="44">
        <f t="shared" si="44"/>
        <v>-0.24647215337689765</v>
      </c>
      <c r="E80" s="44">
        <f t="shared" si="44"/>
        <v>-0.71311848595466687</v>
      </c>
      <c r="F80" s="44">
        <f>IF(AND(F$5-D$5 &lt;&gt; 0,F28 &lt;&gt; 0,D28 &lt;&gt; 0),(EXP(LN(F28/D28)/(F$5-D$5))-1)*100,0)</f>
        <v>-0.55781276614624842</v>
      </c>
      <c r="H80" s="44">
        <f>(B28/B$51)*100</f>
        <v>11.119387288795844</v>
      </c>
      <c r="I80" s="44">
        <f>(C28/C$51)*100</f>
        <v>10.75847941583767</v>
      </c>
      <c r="J80" s="44">
        <f>(D28/D$51)*100</f>
        <v>9.3802881556567943</v>
      </c>
      <c r="K80" s="44">
        <f>(E28/E$51)*100</f>
        <v>9.0103361231023946</v>
      </c>
      <c r="L80" s="44">
        <f>(F28/F$51)*100</f>
        <v>8.0839939245371433</v>
      </c>
    </row>
    <row r="81" spans="1:12" x14ac:dyDescent="0.2">
      <c r="A81" t="str">
        <f>A29</f>
        <v>51 Skilled agricultural and related trades</v>
      </c>
      <c r="B81" s="49">
        <f t="shared" si="44"/>
        <v>-2.9647316797977608</v>
      </c>
      <c r="C81" s="44">
        <f t="shared" si="44"/>
        <v>-15.791734619697928</v>
      </c>
      <c r="D81" s="49">
        <f t="shared" si="44"/>
        <v>-0.11035708026423396</v>
      </c>
      <c r="E81" s="49">
        <f t="shared" si="44"/>
        <v>0.95425055428353112</v>
      </c>
      <c r="F81" s="44">
        <f>IF(AND(F$5-D$5 &lt;&gt; 0,F29 &lt;&gt; 0,D29 &lt;&gt; 0),(EXP(LN(F29/D29)/(F$5-D$5))-1)*100,0)</f>
        <v>0.59812656480975335</v>
      </c>
      <c r="H81" s="40">
        <f t="shared" ref="H81:L84" si="45">(B29/B$28)*100</f>
        <v>8.3598930884937594</v>
      </c>
      <c r="I81" s="40">
        <f t="shared" si="45"/>
        <v>7.2405174880821805</v>
      </c>
      <c r="J81" s="40">
        <f t="shared" si="45"/>
        <v>7.1551878574271601</v>
      </c>
      <c r="K81" s="40">
        <f t="shared" si="45"/>
        <v>7.204138027294249</v>
      </c>
      <c r="L81" s="40">
        <f t="shared" si="45"/>
        <v>8.5096052431486111</v>
      </c>
    </row>
    <row r="82" spans="1:12" x14ac:dyDescent="0.2">
      <c r="A82" t="str">
        <f>A30</f>
        <v>52 Skilled metal, electrical and electronic trades</v>
      </c>
      <c r="B82" s="49">
        <f t="shared" si="44"/>
        <v>0.60618484925405447</v>
      </c>
      <c r="C82" s="44">
        <f t="shared" si="44"/>
        <v>-17.612763739598247</v>
      </c>
      <c r="D82" s="49">
        <f t="shared" si="44"/>
        <v>-0.26260597834636412</v>
      </c>
      <c r="E82" s="49">
        <f t="shared" si="44"/>
        <v>-0.69471181125196901</v>
      </c>
      <c r="F82" s="44">
        <f>IF(AND(F$5-D$5 &lt;&gt; 0,F30 &lt;&gt; 0,D30 &lt;&gt; 0),(EXP(LN(F30/D30)/(F$5-D$5))-1)*100,0)</f>
        <v>-0.550884943009744</v>
      </c>
      <c r="H82" s="40">
        <f t="shared" si="45"/>
        <v>44.171728273422858</v>
      </c>
      <c r="I82" s="40">
        <f t="shared" si="45"/>
        <v>44.207255284083338</v>
      </c>
      <c r="J82" s="40">
        <f t="shared" si="45"/>
        <v>42.741543175436533</v>
      </c>
      <c r="K82" s="40">
        <f t="shared" si="45"/>
        <v>42.706989933814469</v>
      </c>
      <c r="L82" s="40">
        <f t="shared" si="45"/>
        <v>42.786229988678635</v>
      </c>
    </row>
    <row r="83" spans="1:12" x14ac:dyDescent="0.2">
      <c r="A83" t="str">
        <f>A31</f>
        <v>53 Skilled construction and building trades</v>
      </c>
      <c r="B83" s="49">
        <f t="shared" si="44"/>
        <v>3.2540786216667117</v>
      </c>
      <c r="C83" s="44">
        <f t="shared" si="44"/>
        <v>-17.28279123438363</v>
      </c>
      <c r="D83" s="49">
        <f t="shared" si="44"/>
        <v>-0.57064197511638159</v>
      </c>
      <c r="E83" s="49">
        <f t="shared" si="44"/>
        <v>-1.4510497581788351</v>
      </c>
      <c r="F83" s="44">
        <f>IF(AND(F$5-D$5 &lt;&gt; 0,F31 &lt;&gt; 0,D31 &lt;&gt; 0),(EXP(LN(F31/D31)/(F$5-D$5))-1)*100,0)</f>
        <v>-1.1584501085227572</v>
      </c>
      <c r="H83" s="40">
        <f t="shared" si="45"/>
        <v>30.426627123741518</v>
      </c>
      <c r="I83" s="40">
        <f t="shared" si="45"/>
        <v>33.785714972713457</v>
      </c>
      <c r="J83" s="40">
        <f t="shared" si="45"/>
        <v>32.79636395185107</v>
      </c>
      <c r="K83" s="40">
        <f t="shared" si="45"/>
        <v>32.266923202280815</v>
      </c>
      <c r="L83" s="40">
        <f t="shared" si="45"/>
        <v>29.947383071134638</v>
      </c>
    </row>
    <row r="84" spans="1:12" x14ac:dyDescent="0.2">
      <c r="A84" t="str">
        <f>A32</f>
        <v>54 Textiles, printing and other skilled trades</v>
      </c>
      <c r="B84" s="49">
        <f t="shared" si="44"/>
        <v>-2.9538489158737691</v>
      </c>
      <c r="C84" s="44">
        <f t="shared" si="44"/>
        <v>-0.12776528352987926</v>
      </c>
      <c r="D84" s="49">
        <f t="shared" si="44"/>
        <v>0.34030578749670859</v>
      </c>
      <c r="E84" s="49">
        <f t="shared" si="44"/>
        <v>-0.20421852730515555</v>
      </c>
      <c r="F84" s="44">
        <f>IF(AND(F$5-D$5 &lt;&gt; 0,F32 &lt;&gt; 0,D32 &lt;&gt; 0),(EXP(LN(F32/D32)/(F$5-D$5))-1)*100,0)</f>
        <v>-2.3039551377423972E-2</v>
      </c>
      <c r="H84" s="40">
        <f t="shared" si="45"/>
        <v>17.041751514341861</v>
      </c>
      <c r="I84" s="40">
        <f t="shared" si="45"/>
        <v>14.766512255121011</v>
      </c>
      <c r="J84" s="40">
        <f t="shared" si="45"/>
        <v>17.306905015285238</v>
      </c>
      <c r="K84" s="40">
        <f t="shared" si="45"/>
        <v>17.821948836610467</v>
      </c>
      <c r="L84" s="40">
        <f t="shared" si="45"/>
        <v>18.756781697038107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0.98627833453663882</v>
      </c>
      <c r="C86" s="44">
        <f t="shared" si="46"/>
        <v>-4.2993494218476869</v>
      </c>
      <c r="D86" s="44">
        <f t="shared" si="46"/>
        <v>0.36696172416348372</v>
      </c>
      <c r="E86" s="44">
        <f t="shared" si="46"/>
        <v>0.7366061578582439</v>
      </c>
      <c r="F86" s="44">
        <f>IF(AND(F$5-D$5 &lt;&gt; 0,F34 &lt;&gt; 0,D34 &lt;&gt; 0),(EXP(LN(F34/D34)/(F$5-D$5))-1)*100,0)</f>
        <v>0.61324032987657429</v>
      </c>
      <c r="H86" s="44">
        <f>(B34/B$51)*100</f>
        <v>9.9989200042456794</v>
      </c>
      <c r="I86" s="44">
        <f>(C34/C$51)*100</f>
        <v>9.8293101435930197</v>
      </c>
      <c r="J86" s="44">
        <f>(D34/D$51)*100</f>
        <v>9.6249820350356909</v>
      </c>
      <c r="K86" s="44">
        <f>(E34/E$51)*100</f>
        <v>9.5331693724591275</v>
      </c>
      <c r="L86" s="44">
        <f>(F34/F$51)*100</f>
        <v>9.8872780088235999</v>
      </c>
    </row>
    <row r="87" spans="1:12" x14ac:dyDescent="0.2">
      <c r="A87" t="str">
        <f>A35</f>
        <v>61 Caring personal service occupations</v>
      </c>
      <c r="B87" s="49">
        <f t="shared" si="46"/>
        <v>1.620407253932088</v>
      </c>
      <c r="C87" s="44">
        <f t="shared" si="46"/>
        <v>-3.4786221120056138</v>
      </c>
      <c r="D87" s="49">
        <f t="shared" si="46"/>
        <v>0.86685994834156954</v>
      </c>
      <c r="E87" s="49">
        <f t="shared" si="46"/>
        <v>0.8792293786030525</v>
      </c>
      <c r="F87" s="44">
        <f>IF(AND(F$5-D$5 &lt;&gt; 0,F35 &lt;&gt; 0,D35 &lt;&gt; 0),(EXP(LN(F35/D35)/(F$5-D$5))-1)*100,0)</f>
        <v>0.87510606664964463</v>
      </c>
      <c r="H87" s="40">
        <f t="shared" ref="H87:L89" si="47">(B35/B$34)*100</f>
        <v>76.570714412292745</v>
      </c>
      <c r="I87" s="40">
        <f t="shared" si="47"/>
        <v>78.512165100076786</v>
      </c>
      <c r="J87" s="40">
        <f t="shared" si="47"/>
        <v>79.185484222393953</v>
      </c>
      <c r="K87" s="40">
        <f t="shared" si="47"/>
        <v>81.177223854331871</v>
      </c>
      <c r="L87" s="40">
        <f t="shared" si="47"/>
        <v>82.333883778169408</v>
      </c>
    </row>
    <row r="88" spans="1:12" x14ac:dyDescent="0.2">
      <c r="A88" t="str">
        <f>A36</f>
        <v>62 Leisure, travel and related personal service occupations</v>
      </c>
      <c r="B88" s="49">
        <f t="shared" si="46"/>
        <v>-1.1057069915618722</v>
      </c>
      <c r="C88" s="44">
        <f t="shared" si="46"/>
        <v>-8.4139619904408889</v>
      </c>
      <c r="D88" s="49">
        <f t="shared" si="46"/>
        <v>-1.4549202206769696</v>
      </c>
      <c r="E88" s="49">
        <f t="shared" si="46"/>
        <v>5.8388390330121887E-2</v>
      </c>
      <c r="F88" s="44">
        <f>IF(AND(F$5-D$5 &lt;&gt; 0,F36 &lt;&gt; 0,D36 &lt;&gt; 0),(EXP(LN(F36/D36)/(F$5-D$5))-1)*100,0)</f>
        <v>-0.44861247301443141</v>
      </c>
      <c r="H88" s="40">
        <f t="shared" si="47"/>
        <v>22.479990642227378</v>
      </c>
      <c r="I88" s="40">
        <f t="shared" si="47"/>
        <v>20.674336320002144</v>
      </c>
      <c r="J88" s="40">
        <f t="shared" si="47"/>
        <v>19.785451202129977</v>
      </c>
      <c r="K88" s="40">
        <f t="shared" si="47"/>
        <v>18.053723974373987</v>
      </c>
      <c r="L88" s="40">
        <f t="shared" si="47"/>
        <v>16.87441326314784</v>
      </c>
    </row>
    <row r="89" spans="1:12" x14ac:dyDescent="0.2">
      <c r="A89" t="str">
        <f>A37</f>
        <v>63 Community and civil enforcement occupations</v>
      </c>
      <c r="B89" s="49">
        <f t="shared" si="46"/>
        <v>-2.8369195849624607</v>
      </c>
      <c r="C89" s="44">
        <f t="shared" si="46"/>
        <v>21.060013859578163</v>
      </c>
      <c r="D89" s="49">
        <f t="shared" si="46"/>
        <v>-5.3123338167307299</v>
      </c>
      <c r="E89" s="49">
        <f t="shared" si="46"/>
        <v>1.0294437398623346</v>
      </c>
      <c r="F89" s="44">
        <f>IF(AND(F$5-D$5 &lt;&gt; 0,F37 &lt;&gt; 0,D37 &lt;&gt; 0),(EXP(LN(F37/D37)/(F$5-D$5))-1)*100,0)</f>
        <v>-1.1303237620254203</v>
      </c>
      <c r="H89" s="40">
        <f t="shared" si="47"/>
        <v>0.94929494547987514</v>
      </c>
      <c r="I89" s="40">
        <f t="shared" si="47"/>
        <v>0.81349857992105179</v>
      </c>
      <c r="J89" s="40">
        <f t="shared" si="47"/>
        <v>1.0290645754760666</v>
      </c>
      <c r="K89" s="40">
        <f t="shared" si="47"/>
        <v>0.76905217129414827</v>
      </c>
      <c r="L89" s="40">
        <f t="shared" si="47"/>
        <v>0.79170295868276441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-0.64563835814833714</v>
      </c>
      <c r="C91" s="44">
        <f t="shared" si="48"/>
        <v>-1.0369027010045717</v>
      </c>
      <c r="D91" s="44">
        <f t="shared" si="48"/>
        <v>0.33483536180172191</v>
      </c>
      <c r="E91" s="44">
        <f t="shared" si="48"/>
        <v>0.13155006910774425</v>
      </c>
      <c r="F91" s="44">
        <f t="shared" ref="F91:F93" si="49">IF(AND(F$5-D$5 &lt;&gt; 0,F39 &lt;&gt; 0,D39 &lt;&gt; 0),(EXP(LN(F39/D39)/(F$5-D$5))-1)*100,0)</f>
        <v>0.19926602874646981</v>
      </c>
      <c r="H91" s="44">
        <f>(B39/B$51)*100</f>
        <v>8.1510224978578716</v>
      </c>
      <c r="I91" s="44">
        <f>(C39/C$51)*100</f>
        <v>7.5072402818211019</v>
      </c>
      <c r="J91" s="44">
        <f>(D39/D$51)*100</f>
        <v>7.6017852118015057</v>
      </c>
      <c r="K91" s="44">
        <f>(E39/E$51)*100</f>
        <v>7.5172293407257644</v>
      </c>
      <c r="L91" s="44">
        <f>(F39/F$51)*100</f>
        <v>7.3406324043468159</v>
      </c>
    </row>
    <row r="92" spans="1:12" s="30" customFormat="1" x14ac:dyDescent="0.2">
      <c r="A92" t="str">
        <f>A40</f>
        <v>71 Sales occupations</v>
      </c>
      <c r="B92" s="49">
        <f t="shared" si="48"/>
        <v>-1.6138876756043308</v>
      </c>
      <c r="C92" s="44">
        <f t="shared" si="48"/>
        <v>-2.1362755451262094</v>
      </c>
      <c r="D92" s="49">
        <f t="shared" si="48"/>
        <v>-0.50446089757339996</v>
      </c>
      <c r="E92" s="49">
        <f t="shared" si="48"/>
        <v>-0.33971271703335804</v>
      </c>
      <c r="F92" s="44">
        <f t="shared" si="49"/>
        <v>-0.39465906557047958</v>
      </c>
      <c r="G92"/>
      <c r="H92" s="40">
        <f>(B40/B$34)*100</f>
        <v>63.054348183477394</v>
      </c>
      <c r="I92" s="40">
        <f t="shared" ref="H92:L93" si="50">(C40/C$34)*100</f>
        <v>56.806858272141817</v>
      </c>
      <c r="J92" s="40">
        <f t="shared" si="50"/>
        <v>58.090835239955041</v>
      </c>
      <c r="K92" s="40">
        <f t="shared" si="50"/>
        <v>55.612418315418822</v>
      </c>
      <c r="L92" s="40">
        <f t="shared" si="50"/>
        <v>49.948215355133399</v>
      </c>
    </row>
    <row r="93" spans="1:12" s="30" customFormat="1" x14ac:dyDescent="0.2">
      <c r="A93" t="str">
        <f>A41</f>
        <v>72 Customer service occupations</v>
      </c>
      <c r="B93" s="49">
        <f t="shared" si="48"/>
        <v>2.4637438451448501</v>
      </c>
      <c r="C93" s="44">
        <f t="shared" si="48"/>
        <v>2.154433511204279</v>
      </c>
      <c r="D93" s="49">
        <f t="shared" si="48"/>
        <v>2.5318061265757086</v>
      </c>
      <c r="E93" s="49">
        <f t="shared" si="48"/>
        <v>1.1843912750384655</v>
      </c>
      <c r="F93" s="44">
        <f t="shared" si="49"/>
        <v>1.6315505387039408</v>
      </c>
      <c r="G93"/>
      <c r="H93" s="40">
        <f t="shared" si="50"/>
        <v>18.464680815622835</v>
      </c>
      <c r="I93" s="40">
        <f t="shared" si="50"/>
        <v>19.569206498939824</v>
      </c>
      <c r="J93" s="40">
        <f t="shared" si="50"/>
        <v>20.888898791032346</v>
      </c>
      <c r="K93" s="40">
        <f t="shared" si="50"/>
        <v>23.240993881816248</v>
      </c>
      <c r="L93" s="40">
        <f t="shared" si="50"/>
        <v>24.294992915089114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0.89097855741187004</v>
      </c>
      <c r="C95" s="44">
        <f t="shared" si="51"/>
        <v>-13.078746364040317</v>
      </c>
      <c r="D95" s="44">
        <f t="shared" si="51"/>
        <v>0.89536532694927118</v>
      </c>
      <c r="E95" s="44">
        <f t="shared" si="51"/>
        <v>-0.22972473246541947</v>
      </c>
      <c r="F95" s="44">
        <f>IF(AND(F$5-D$5 &lt;&gt; 0,F43 &lt;&gt; 0,D43 &lt;&gt; 0),(EXP(LN(F43/D43)/(F$5-D$5))-1)*100,0)</f>
        <v>0.14390433957383042</v>
      </c>
      <c r="H95" s="44">
        <f>(B43/B$51)*100</f>
        <v>8.2790759995054035</v>
      </c>
      <c r="I95" s="44">
        <f>(C43/C$51)*100</f>
        <v>8.1079615770453604</v>
      </c>
      <c r="J95" s="44">
        <f>(D43/D$51)*100</f>
        <v>7.211069182907365</v>
      </c>
      <c r="K95" s="44">
        <f>(E43/E$51)*100</f>
        <v>7.3322833905062046</v>
      </c>
      <c r="L95" s="44">
        <f>(F43/F$51)*100</f>
        <v>6.9058514219224971</v>
      </c>
    </row>
    <row r="96" spans="1:12" x14ac:dyDescent="0.2">
      <c r="A96" t="str">
        <f>A44</f>
        <v>81 Process, plant and machine operatives</v>
      </c>
      <c r="B96" s="49">
        <f t="shared" si="51"/>
        <v>-0.81744730753445793</v>
      </c>
      <c r="C96" s="44">
        <f t="shared" si="51"/>
        <v>-15.390597070172241</v>
      </c>
      <c r="D96" s="49">
        <f t="shared" si="51"/>
        <v>1.0120321197103266</v>
      </c>
      <c r="E96" s="49">
        <f t="shared" si="51"/>
        <v>-0.61547083099554589</v>
      </c>
      <c r="F96" s="44">
        <f>IF(AND(F$5-D$5 &lt;&gt; 0,F44 &lt;&gt; 0,D44 &lt;&gt; 0),(EXP(LN(F44/D44)/(F$5-D$5))-1)*100,0)</f>
        <v>-7.5904496221579354E-2</v>
      </c>
      <c r="H96" s="40">
        <f>(B44/B$43)*100</f>
        <v>46.365896492059896</v>
      </c>
      <c r="I96" s="40">
        <f t="shared" ref="H96:L97" si="52">(C44/C$43)*100</f>
        <v>43.304242954842692</v>
      </c>
      <c r="J96" s="40">
        <f t="shared" si="52"/>
        <v>42.152476954401067</v>
      </c>
      <c r="K96" s="40">
        <f t="shared" si="52"/>
        <v>42.3967488528763</v>
      </c>
      <c r="L96" s="40">
        <f t="shared" si="52"/>
        <v>40.78577284152005</v>
      </c>
    </row>
    <row r="97" spans="1:12" x14ac:dyDescent="0.2">
      <c r="A97" t="str">
        <f>A45</f>
        <v>82 Transport and mobile machine drivers and operatives</v>
      </c>
      <c r="B97" s="49">
        <f t="shared" si="51"/>
        <v>2.3009619753715738</v>
      </c>
      <c r="C97" s="44">
        <f t="shared" si="51"/>
        <v>-11.312953827326799</v>
      </c>
      <c r="D97" s="49">
        <f t="shared" si="51"/>
        <v>0.81001115557570724</v>
      </c>
      <c r="E97" s="49">
        <f t="shared" si="51"/>
        <v>4.584977330219786E-2</v>
      </c>
      <c r="F97" s="44">
        <f>IF(AND(F$5-D$5 &lt;&gt; 0,F45 &lt;&gt; 0,D45 &lt;&gt; 0),(EXP(LN(F45/D45)/(F$5-D$5))-1)*100,0)</f>
        <v>0.29992444430193554</v>
      </c>
      <c r="H97" s="40">
        <f t="shared" si="52"/>
        <v>53.634103507940104</v>
      </c>
      <c r="I97" s="40">
        <f t="shared" si="52"/>
        <v>56.695757045157301</v>
      </c>
      <c r="J97" s="40">
        <f t="shared" si="52"/>
        <v>57.847523045598933</v>
      </c>
      <c r="K97" s="40">
        <f t="shared" si="52"/>
        <v>57.603251147123714</v>
      </c>
      <c r="L97" s="40">
        <f t="shared" si="52"/>
        <v>59.214227158479957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-6.0946361299285545E-2</v>
      </c>
      <c r="C99" s="44">
        <f t="shared" si="53"/>
        <v>-10.722502820765378</v>
      </c>
      <c r="D99" s="44">
        <f t="shared" si="53"/>
        <v>0.73561729288453837</v>
      </c>
      <c r="E99" s="44">
        <f t="shared" si="53"/>
        <v>-0.29357364329050117</v>
      </c>
      <c r="F99" s="44">
        <f>IF(AND(F$5-D$5 &lt;&gt; 0,F47 &lt;&gt; 0,D47 &lt;&gt; 0),(EXP(LN(F47/D47)/(F$5-D$5))-1)*100,0)</f>
        <v>4.8316332934073003E-2</v>
      </c>
      <c r="H99" s="44">
        <f>(B47/B$51)*100</f>
        <v>11.493573938168531</v>
      </c>
      <c r="I99" s="44">
        <f>(C47/C$51)*100</f>
        <v>10.837185312660136</v>
      </c>
      <c r="J99" s="44">
        <f>(D47/D$51)*100</f>
        <v>9.8996651543222445</v>
      </c>
      <c r="K99" s="44">
        <f>(E47/E$51)*100</f>
        <v>9.9866368920757225</v>
      </c>
      <c r="L99" s="44">
        <f>(F47/F$51)*100</f>
        <v>9.3458122135787658</v>
      </c>
    </row>
    <row r="100" spans="1:12" x14ac:dyDescent="0.2">
      <c r="A100" t="str">
        <f>A48</f>
        <v>91 Elementary trades and related occupations</v>
      </c>
      <c r="B100" s="49">
        <f t="shared" si="53"/>
        <v>-2.6761944958649697</v>
      </c>
      <c r="C100" s="44">
        <f t="shared" si="53"/>
        <v>-12.991316587949687</v>
      </c>
      <c r="D100" s="49">
        <f t="shared" si="53"/>
        <v>12.301886326471379</v>
      </c>
      <c r="E100" s="49">
        <f t="shared" si="53"/>
        <v>1.1351647992248859</v>
      </c>
      <c r="F100" s="44">
        <f>IF(AND(F$5-D$5 &lt;&gt; 0,F48 &lt;&gt; 0,D48 &lt;&gt; 0),(EXP(LN(F48/D48)/(F$5-D$5))-1)*100,0)</f>
        <v>4.728240706428144</v>
      </c>
      <c r="H100" s="40">
        <f t="shared" ref="H100:L101" si="54">(B48/B$47)*100</f>
        <v>18.092176694205044</v>
      </c>
      <c r="I100" s="40">
        <f t="shared" si="54"/>
        <v>16.271448599964483</v>
      </c>
      <c r="J100" s="40">
        <f t="shared" si="54"/>
        <v>15.857941414368584</v>
      </c>
      <c r="K100" s="40">
        <f t="shared" si="54"/>
        <v>27.306548175051372</v>
      </c>
      <c r="L100" s="40">
        <f t="shared" si="54"/>
        <v>31.481626503416649</v>
      </c>
    </row>
    <row r="101" spans="1:12" x14ac:dyDescent="0.2">
      <c r="A101" t="str">
        <f>A49</f>
        <v>92 Elementary administration and service occupations</v>
      </c>
      <c r="B101" s="49">
        <f t="shared" si="53"/>
        <v>0.48986917029478771</v>
      </c>
      <c r="C101" s="44">
        <f t="shared" si="53"/>
        <v>-10.281591256211364</v>
      </c>
      <c r="D101" s="49">
        <f t="shared" si="53"/>
        <v>-2.1683262301268047</v>
      </c>
      <c r="E101" s="49">
        <f t="shared" si="53"/>
        <v>-0.88159015646123162</v>
      </c>
      <c r="F101" s="44">
        <f>IF(AND(F$5-D$5 &lt;&gt; 0,F49 &lt;&gt; 0,D49 &lt;&gt; 0),(EXP(LN(F49/D49)/(F$5-D$5))-1)*100,0)</f>
        <v>-1.3123717015094516</v>
      </c>
      <c r="H101" s="40">
        <f t="shared" si="54"/>
        <v>81.907823305794963</v>
      </c>
      <c r="I101" s="40">
        <f t="shared" si="54"/>
        <v>83.728551400035528</v>
      </c>
      <c r="J101" s="40">
        <f t="shared" si="54"/>
        <v>84.142058585631418</v>
      </c>
      <c r="K101" s="40">
        <f t="shared" si="54"/>
        <v>72.693451824948639</v>
      </c>
      <c r="L101" s="40">
        <f t="shared" si="54"/>
        <v>68.518373496583351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1.4191301054205852</v>
      </c>
      <c r="C103" s="206">
        <f t="shared" ref="C103" si="56">IF(AND(D$5-C$5 &lt;&gt; 0,D51 &lt;&gt; 0,C51 &lt;&gt; 0),(EXP(LN(D51/C51)/(D$5-C$5))-1)*100,0)</f>
        <v>-2.2677266251338368</v>
      </c>
      <c r="D103" s="50">
        <f>IF(AND(E$5-D$5 &lt;&gt; 0,E51 &lt;&gt; 0,D51 &lt;&gt; 0),(EXP(LN(E51/D51)/(E$5-D$5))-1)*100,0)</f>
        <v>0.55954536947928624</v>
      </c>
      <c r="E103" s="50">
        <f>IF(AND(F$5-E$5 &lt;&gt; 0,F51 &lt;&gt; 0,E51 &lt;&gt; 0),(EXP(LN(F51/E51)/(F$5-E$5))-1)*100,0)</f>
        <v>0.36987230131872995</v>
      </c>
      <c r="F103" s="206">
        <f>IF(AND(F$5-D$5 &lt;&gt; 0,F51 &lt;&gt; 0,D51 &lt;&gt; 0),(EXP(LN(F51/D51)/(F$5-D$5))-1)*100,0)</f>
        <v>0.43305687324404207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West Midlands and Warwickshire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28.548997108029219</v>
      </c>
      <c r="C9" s="330">
        <v>70.54020079462228</v>
      </c>
      <c r="D9" s="330">
        <f>SUM(B9:C9)</f>
        <v>99.089197902651506</v>
      </c>
      <c r="E9" s="331"/>
      <c r="F9" s="330">
        <v>38.949555515510255</v>
      </c>
      <c r="G9" s="330">
        <v>82.054009132575615</v>
      </c>
      <c r="H9" s="330">
        <f>SUM(F9:G9)</f>
        <v>121.00356464808587</v>
      </c>
      <c r="I9" s="331"/>
      <c r="J9" s="330">
        <v>45.180137529777269</v>
      </c>
      <c r="K9" s="330">
        <v>74.826495563321984</v>
      </c>
      <c r="L9" s="330">
        <f>SUM(J9:K9)</f>
        <v>120.00663309309925</v>
      </c>
      <c r="M9" s="236"/>
      <c r="N9" s="328">
        <f>IF(B9&gt;0,(EXP(LN(F9/B9)/($F$6-$B$6))-1)*100,0)</f>
        <v>6.4099722341225851</v>
      </c>
      <c r="O9" s="328">
        <f>IF(F9&gt;0,(EXP(LN(J9/F9)/($J$6-$F$6))-1)*100,0)</f>
        <v>0.99417739459288779</v>
      </c>
      <c r="P9" s="328"/>
      <c r="Q9" s="328">
        <f>IF(C9&gt;0,(EXP(LN(G9/C9)/($F$6-$B$6))-1)*100,0)</f>
        <v>3.0700822863096056</v>
      </c>
      <c r="R9" s="328">
        <f>IF(G9&gt;0,(EXP(LN(K9/G9)/($J$6-$F$6))-1)*100,0)</f>
        <v>-0.61281880795954757</v>
      </c>
      <c r="S9" s="327"/>
      <c r="T9" s="328">
        <f>IF(D9&gt;0,(EXP(LN(H9/D9)/($F$6-$B$6))-1)*100,0)</f>
        <v>4.0769053433650226</v>
      </c>
      <c r="U9" s="328">
        <f>IF(H9&gt;0,(EXP(LN(L9/H9)/($J$6-$F$6))-1)*100,0)</f>
        <v>-5.51380469496765E-2</v>
      </c>
    </row>
    <row r="10" spans="1:21" x14ac:dyDescent="0.2">
      <c r="A10" s="329" t="str">
        <f>name!D5</f>
        <v>12 Other managers and proprietors</v>
      </c>
      <c r="B10" s="330">
        <v>17.349296183222901</v>
      </c>
      <c r="C10" s="330">
        <v>25.772174201140693</v>
      </c>
      <c r="D10" s="330">
        <f t="shared" ref="D10:D33" si="0">SUM(B10:C10)</f>
        <v>43.12147038436359</v>
      </c>
      <c r="E10" s="331"/>
      <c r="F10" s="330">
        <v>21.312742393730137</v>
      </c>
      <c r="G10" s="330">
        <v>26.69255371021907</v>
      </c>
      <c r="H10" s="330">
        <f t="shared" ref="H10:H33" si="1">SUM(F10:G10)</f>
        <v>48.005296103949206</v>
      </c>
      <c r="I10" s="331"/>
      <c r="J10" s="330">
        <v>22.289414962411652</v>
      </c>
      <c r="K10" s="330">
        <v>34.120180362263113</v>
      </c>
      <c r="L10" s="330">
        <f t="shared" ref="L10:L33" si="2">SUM(J10:K10)</f>
        <v>56.409595324674768</v>
      </c>
      <c r="M10" s="236"/>
      <c r="N10" s="328">
        <f t="shared" ref="N10:N36" si="3">IF(B10&gt;0,(EXP(LN(F10/B10)/($F$6-$B$6))-1)*100,0)</f>
        <v>4.2009059578021146</v>
      </c>
      <c r="O10" s="328">
        <f t="shared" ref="O10:O34" si="4">IF(F10&gt;0,(EXP(LN(J10/F10)/($J$6-$F$6))-1)*100,0)</f>
        <v>0.29915840244745251</v>
      </c>
      <c r="P10" s="328"/>
      <c r="Q10" s="328">
        <f t="shared" ref="Q10:Q34" si="5">IF(C10&gt;0,(EXP(LN(G10/C10)/($F$6-$B$6))-1)*100,0)</f>
        <v>0.70425325499219316</v>
      </c>
      <c r="R10" s="328">
        <f t="shared" ref="R10:R34" si="6">IF(G10&gt;0,(EXP(LN(K10/G10)/($J$6-$F$6))-1)*100,0)</f>
        <v>1.6501630343897622</v>
      </c>
      <c r="S10" s="327"/>
      <c r="T10" s="328">
        <f t="shared" ref="T10:T34" si="7">IF(D10&gt;0,(EXP(LN(H10/D10)/($F$6-$B$6))-1)*100,0)</f>
        <v>2.1689942721155653</v>
      </c>
      <c r="U10" s="328">
        <f t="shared" ref="U10:U34" si="8">IF(H10&gt;0,(EXP(LN(L10/H10)/($J$6-$F$6))-1)*100,0)</f>
        <v>1.0813240596677431</v>
      </c>
    </row>
    <row r="11" spans="1:21" x14ac:dyDescent="0.2">
      <c r="A11" s="329" t="str">
        <f>name!D6</f>
        <v>21 Science, research, engineering and technology professionals</v>
      </c>
      <c r="B11" s="330">
        <v>13.574784029785976</v>
      </c>
      <c r="C11" s="330">
        <v>70.972874588932768</v>
      </c>
      <c r="D11" s="330">
        <f t="shared" si="0"/>
        <v>84.547658618718742</v>
      </c>
      <c r="E11" s="331"/>
      <c r="F11" s="330">
        <v>18.701183430119876</v>
      </c>
      <c r="G11" s="330">
        <v>83.89620797864437</v>
      </c>
      <c r="H11" s="330">
        <f t="shared" si="1"/>
        <v>102.59739140876425</v>
      </c>
      <c r="I11" s="331"/>
      <c r="J11" s="330">
        <v>31.57394961135083</v>
      </c>
      <c r="K11" s="330">
        <v>109.3537075575048</v>
      </c>
      <c r="L11" s="330">
        <f t="shared" si="2"/>
        <v>140.92765716885563</v>
      </c>
      <c r="M11" s="236"/>
      <c r="N11" s="328">
        <f t="shared" si="3"/>
        <v>6.6171900365047609</v>
      </c>
      <c r="O11" s="328">
        <f t="shared" si="4"/>
        <v>3.5533106604922926</v>
      </c>
      <c r="P11" s="328"/>
      <c r="Q11" s="328">
        <f t="shared" si="5"/>
        <v>3.4022495763446958</v>
      </c>
      <c r="R11" s="328">
        <f t="shared" si="6"/>
        <v>1.7824136316874517</v>
      </c>
      <c r="S11" s="327"/>
      <c r="T11" s="328">
        <f t="shared" si="7"/>
        <v>3.9458001571329282</v>
      </c>
      <c r="U11" s="328">
        <f t="shared" si="8"/>
        <v>2.1387787735893227</v>
      </c>
    </row>
    <row r="12" spans="1:21" x14ac:dyDescent="0.2">
      <c r="A12" s="329" t="str">
        <f>name!D7</f>
        <v>22 Health professionals</v>
      </c>
      <c r="B12" s="330">
        <v>52.893655863191562</v>
      </c>
      <c r="C12" s="330">
        <v>16.244402804372644</v>
      </c>
      <c r="D12" s="330">
        <f t="shared" si="0"/>
        <v>69.138058667564209</v>
      </c>
      <c r="E12" s="331"/>
      <c r="F12" s="330">
        <v>63.841776875670426</v>
      </c>
      <c r="G12" s="330">
        <v>22.220815428224096</v>
      </c>
      <c r="H12" s="330">
        <f t="shared" si="1"/>
        <v>86.062592303894519</v>
      </c>
      <c r="I12" s="331"/>
      <c r="J12" s="330">
        <v>67.774455956654663</v>
      </c>
      <c r="K12" s="330">
        <v>23.233879726891523</v>
      </c>
      <c r="L12" s="330">
        <f t="shared" si="2"/>
        <v>91.008335683546193</v>
      </c>
      <c r="M12" s="236"/>
      <c r="N12" s="328">
        <f t="shared" si="3"/>
        <v>3.8341653212390581</v>
      </c>
      <c r="O12" s="328">
        <f t="shared" si="4"/>
        <v>0.39931234998205056</v>
      </c>
      <c r="P12" s="328"/>
      <c r="Q12" s="328">
        <f t="shared" si="5"/>
        <v>6.4660761875746209</v>
      </c>
      <c r="R12" s="328">
        <f t="shared" si="6"/>
        <v>0.29765588468926296</v>
      </c>
      <c r="S12" s="327"/>
      <c r="T12" s="328">
        <f t="shared" si="7"/>
        <v>4.4767004795185139</v>
      </c>
      <c r="U12" s="328">
        <f t="shared" si="8"/>
        <v>0.37320303623558093</v>
      </c>
    </row>
    <row r="13" spans="1:21" x14ac:dyDescent="0.2">
      <c r="A13" s="329" t="str">
        <f>name!D8</f>
        <v>23 Teaching and other educational professionals</v>
      </c>
      <c r="B13" s="330">
        <v>46.406308946177937</v>
      </c>
      <c r="C13" s="330">
        <v>23.548536130617332</v>
      </c>
      <c r="D13" s="330">
        <f t="shared" si="0"/>
        <v>69.954845076795266</v>
      </c>
      <c r="E13" s="331"/>
      <c r="F13" s="330">
        <v>52.5467818016146</v>
      </c>
      <c r="G13" s="330">
        <v>25.336574843443202</v>
      </c>
      <c r="H13" s="330">
        <f t="shared" si="1"/>
        <v>77.883356645057802</v>
      </c>
      <c r="I13" s="331"/>
      <c r="J13" s="330">
        <v>58.212440729171874</v>
      </c>
      <c r="K13" s="330">
        <v>27.978951130483317</v>
      </c>
      <c r="L13" s="330">
        <f t="shared" si="2"/>
        <v>86.191391859655198</v>
      </c>
      <c r="M13" s="236"/>
      <c r="N13" s="328">
        <f t="shared" si="3"/>
        <v>2.5165114792573995</v>
      </c>
      <c r="O13" s="328">
        <f t="shared" si="4"/>
        <v>0.68497016528106247</v>
      </c>
      <c r="P13" s="328"/>
      <c r="Q13" s="328">
        <f t="shared" si="5"/>
        <v>1.4744714307485696</v>
      </c>
      <c r="R13" s="328">
        <f t="shared" si="6"/>
        <v>0.66354835406081669</v>
      </c>
      <c r="S13" s="327"/>
      <c r="T13" s="328">
        <f t="shared" si="7"/>
        <v>2.1704655518978155</v>
      </c>
      <c r="U13" s="328">
        <f t="shared" si="8"/>
        <v>0.67800834301463553</v>
      </c>
    </row>
    <row r="14" spans="1:21" x14ac:dyDescent="0.2">
      <c r="A14" s="329" t="str">
        <f>name!D9</f>
        <v>24 Business, media and public service professionals</v>
      </c>
      <c r="B14" s="330">
        <v>32.52334278788485</v>
      </c>
      <c r="C14" s="330">
        <v>50.778414669048203</v>
      </c>
      <c r="D14" s="330">
        <f t="shared" si="0"/>
        <v>83.301757456933046</v>
      </c>
      <c r="E14" s="331"/>
      <c r="F14" s="330">
        <v>44.683497724506019</v>
      </c>
      <c r="G14" s="330">
        <v>64.157802288353253</v>
      </c>
      <c r="H14" s="330">
        <f t="shared" si="1"/>
        <v>108.84130001285928</v>
      </c>
      <c r="I14" s="331"/>
      <c r="J14" s="330">
        <v>53.919239614076439</v>
      </c>
      <c r="K14" s="330">
        <v>72.582436848951389</v>
      </c>
      <c r="L14" s="330">
        <f t="shared" si="2"/>
        <v>126.50167646302782</v>
      </c>
      <c r="M14" s="236"/>
      <c r="N14" s="328">
        <f t="shared" si="3"/>
        <v>6.559063978119184</v>
      </c>
      <c r="O14" s="328">
        <f t="shared" si="4"/>
        <v>1.2604313756273244</v>
      </c>
      <c r="P14" s="328"/>
      <c r="Q14" s="328">
        <f t="shared" si="5"/>
        <v>4.7886072594393259</v>
      </c>
      <c r="R14" s="328">
        <f t="shared" si="6"/>
        <v>0.82590705906468997</v>
      </c>
      <c r="S14" s="327"/>
      <c r="T14" s="328">
        <f t="shared" si="7"/>
        <v>5.494036814527048</v>
      </c>
      <c r="U14" s="328">
        <f t="shared" si="8"/>
        <v>1.0074725247678273</v>
      </c>
    </row>
    <row r="15" spans="1:21" x14ac:dyDescent="0.2">
      <c r="A15" s="329" t="str">
        <f>name!D10</f>
        <v>31 Science, engineering and technology associate professionals</v>
      </c>
      <c r="B15" s="330">
        <v>5.9888661463954511</v>
      </c>
      <c r="C15" s="330">
        <v>21.013437191012095</v>
      </c>
      <c r="D15" s="330">
        <f t="shared" si="0"/>
        <v>27.002303337407547</v>
      </c>
      <c r="E15" s="331"/>
      <c r="F15" s="330">
        <v>7.5386745003177129</v>
      </c>
      <c r="G15" s="330">
        <v>25.795133280888724</v>
      </c>
      <c r="H15" s="330">
        <f t="shared" si="1"/>
        <v>33.333807781206438</v>
      </c>
      <c r="I15" s="331"/>
      <c r="J15" s="330">
        <v>9.5151378000570013</v>
      </c>
      <c r="K15" s="330">
        <v>23.62999785998116</v>
      </c>
      <c r="L15" s="330">
        <f t="shared" si="2"/>
        <v>33.145135660038164</v>
      </c>
      <c r="M15" s="236"/>
      <c r="N15" s="328">
        <f t="shared" si="3"/>
        <v>4.7104623202171902</v>
      </c>
      <c r="O15" s="328">
        <f t="shared" si="4"/>
        <v>1.564360737878312</v>
      </c>
      <c r="P15" s="328"/>
      <c r="Q15" s="328">
        <f t="shared" si="5"/>
        <v>4.185705274517959</v>
      </c>
      <c r="R15" s="328">
        <f t="shared" si="6"/>
        <v>-0.58275430116182525</v>
      </c>
      <c r="S15" s="327"/>
      <c r="T15" s="328">
        <f t="shared" si="7"/>
        <v>4.3030055396518829</v>
      </c>
      <c r="U15" s="328">
        <f t="shared" si="8"/>
        <v>-3.7833921457730568E-2</v>
      </c>
    </row>
    <row r="16" spans="1:21" x14ac:dyDescent="0.2">
      <c r="A16" s="329" t="str">
        <f>name!D11</f>
        <v>32 Health and social care associate professionals</v>
      </c>
      <c r="B16" s="330">
        <v>22.678837036905815</v>
      </c>
      <c r="C16" s="330">
        <v>6.7533551822368763</v>
      </c>
      <c r="D16" s="330">
        <f t="shared" si="0"/>
        <v>29.432192219142692</v>
      </c>
      <c r="E16" s="331"/>
      <c r="F16" s="330">
        <v>27.8476384464491</v>
      </c>
      <c r="G16" s="330">
        <v>8.0354019362795395</v>
      </c>
      <c r="H16" s="330">
        <f t="shared" si="1"/>
        <v>35.883040382728637</v>
      </c>
      <c r="I16" s="331"/>
      <c r="J16" s="330">
        <v>56.463621684838607</v>
      </c>
      <c r="K16" s="330">
        <v>11.927674718259643</v>
      </c>
      <c r="L16" s="330">
        <f t="shared" si="2"/>
        <v>68.391296403098252</v>
      </c>
      <c r="M16" s="236"/>
      <c r="N16" s="328">
        <f t="shared" si="3"/>
        <v>4.1917945762181219</v>
      </c>
      <c r="O16" s="328">
        <f t="shared" si="4"/>
        <v>4.8251173582813722</v>
      </c>
      <c r="P16" s="328"/>
      <c r="Q16" s="328">
        <f t="shared" si="5"/>
        <v>3.5374829373587602</v>
      </c>
      <c r="R16" s="328">
        <f t="shared" si="6"/>
        <v>2.6683412473975654</v>
      </c>
      <c r="S16" s="327"/>
      <c r="T16" s="328">
        <f t="shared" si="7"/>
        <v>4.0431097903047331</v>
      </c>
      <c r="U16" s="328">
        <f t="shared" si="8"/>
        <v>4.3936558599029896</v>
      </c>
    </row>
    <row r="17" spans="1:21" x14ac:dyDescent="0.2">
      <c r="A17" s="329" t="str">
        <f>name!D12</f>
        <v>33 Protective service occupations</v>
      </c>
      <c r="B17" s="330">
        <v>3.7695718116735257</v>
      </c>
      <c r="C17" s="330">
        <v>12.826599897856507</v>
      </c>
      <c r="D17" s="330">
        <f t="shared" si="0"/>
        <v>16.596171709530033</v>
      </c>
      <c r="E17" s="331"/>
      <c r="F17" s="330">
        <v>4.9158761059167961</v>
      </c>
      <c r="G17" s="330">
        <v>13.567292881078497</v>
      </c>
      <c r="H17" s="330">
        <f t="shared" si="1"/>
        <v>18.483168986995295</v>
      </c>
      <c r="I17" s="331"/>
      <c r="J17" s="330">
        <v>5.8106228695679576</v>
      </c>
      <c r="K17" s="330">
        <v>11.487934746391653</v>
      </c>
      <c r="L17" s="330">
        <f t="shared" si="2"/>
        <v>17.298557615959609</v>
      </c>
      <c r="M17" s="236"/>
      <c r="N17" s="328">
        <f t="shared" si="3"/>
        <v>5.4536901246026837</v>
      </c>
      <c r="O17" s="328">
        <f t="shared" si="4"/>
        <v>1.1210221008758348</v>
      </c>
      <c r="P17" s="328"/>
      <c r="Q17" s="328">
        <f t="shared" si="5"/>
        <v>1.1291438319555924</v>
      </c>
      <c r="R17" s="328">
        <f t="shared" si="6"/>
        <v>-1.1029697147124207</v>
      </c>
      <c r="S17" s="327"/>
      <c r="T17" s="328">
        <f t="shared" si="7"/>
        <v>2.1771307249699445</v>
      </c>
      <c r="U17" s="328">
        <f t="shared" si="8"/>
        <v>-0.44060919206420079</v>
      </c>
    </row>
    <row r="18" spans="1:21" x14ac:dyDescent="0.2">
      <c r="A18" s="329" t="str">
        <f>name!D13</f>
        <v>34 Culture, media and sports occupations</v>
      </c>
      <c r="B18" s="330">
        <v>10.688255523464756</v>
      </c>
      <c r="C18" s="330">
        <v>16.197817277751398</v>
      </c>
      <c r="D18" s="330">
        <f t="shared" si="0"/>
        <v>26.886072801216152</v>
      </c>
      <c r="E18" s="331"/>
      <c r="F18" s="330">
        <v>11.756240042912916</v>
      </c>
      <c r="G18" s="330">
        <v>17.85138717163343</v>
      </c>
      <c r="H18" s="330">
        <f t="shared" si="1"/>
        <v>29.607627214546348</v>
      </c>
      <c r="I18" s="331"/>
      <c r="J18" s="330">
        <v>11.773341190748448</v>
      </c>
      <c r="K18" s="330">
        <v>16.230287791320094</v>
      </c>
      <c r="L18" s="330">
        <f t="shared" si="2"/>
        <v>28.003628982068541</v>
      </c>
      <c r="M18" s="236"/>
      <c r="N18" s="328">
        <f t="shared" si="3"/>
        <v>1.9230293909330065</v>
      </c>
      <c r="O18" s="328">
        <f t="shared" si="4"/>
        <v>9.6910519027826325E-3</v>
      </c>
      <c r="P18" s="327"/>
      <c r="Q18" s="328">
        <f t="shared" si="5"/>
        <v>1.9631149884760335</v>
      </c>
      <c r="R18" s="328">
        <f t="shared" si="6"/>
        <v>-0.63267085284053337</v>
      </c>
      <c r="S18" s="327"/>
      <c r="T18" s="328">
        <f t="shared" si="7"/>
        <v>1.9471869597804226</v>
      </c>
      <c r="U18" s="328">
        <f t="shared" si="8"/>
        <v>-0.37063076918234517</v>
      </c>
    </row>
    <row r="19" spans="1:21" x14ac:dyDescent="0.2">
      <c r="A19" s="329" t="str">
        <f>name!D14</f>
        <v>35 Business and public service associate professionals</v>
      </c>
      <c r="B19" s="330">
        <v>42.618778505863744</v>
      </c>
      <c r="C19" s="330">
        <v>53.262052185571797</v>
      </c>
      <c r="D19" s="330">
        <f t="shared" si="0"/>
        <v>95.880830691435534</v>
      </c>
      <c r="E19" s="331"/>
      <c r="F19" s="330">
        <v>48.428606192636842</v>
      </c>
      <c r="G19" s="330">
        <v>58.215535895489751</v>
      </c>
      <c r="H19" s="330">
        <f t="shared" si="1"/>
        <v>106.64414208812659</v>
      </c>
      <c r="I19" s="331"/>
      <c r="J19" s="330">
        <v>55.199628161160632</v>
      </c>
      <c r="K19" s="330">
        <v>58.670798571724781</v>
      </c>
      <c r="L19" s="330">
        <f t="shared" si="2"/>
        <v>113.87042673288542</v>
      </c>
      <c r="M19" s="236"/>
      <c r="N19" s="328">
        <f t="shared" si="3"/>
        <v>2.5888577583289107</v>
      </c>
      <c r="O19" s="328">
        <f t="shared" si="4"/>
        <v>0.87625376199769178</v>
      </c>
      <c r="P19" s="327"/>
      <c r="Q19" s="328">
        <f t="shared" si="5"/>
        <v>1.7944735736880713</v>
      </c>
      <c r="R19" s="328">
        <f t="shared" si="6"/>
        <v>5.1945988521118203E-2</v>
      </c>
      <c r="S19" s="327"/>
      <c r="T19" s="328">
        <f t="shared" si="7"/>
        <v>2.150628574416058</v>
      </c>
      <c r="U19" s="328">
        <f t="shared" si="8"/>
        <v>0.43804781984313479</v>
      </c>
    </row>
    <row r="20" spans="1:21" x14ac:dyDescent="0.2">
      <c r="A20" s="329" t="str">
        <f>name!D15</f>
        <v>41 Administrative occupations</v>
      </c>
      <c r="B20" s="330">
        <v>118.03954687731773</v>
      </c>
      <c r="C20" s="330">
        <v>54.720675888713004</v>
      </c>
      <c r="D20" s="330">
        <f t="shared" si="0"/>
        <v>172.76022276603072</v>
      </c>
      <c r="E20" s="331"/>
      <c r="F20" s="330">
        <v>114.55784173468973</v>
      </c>
      <c r="G20" s="330">
        <v>61.293793786438506</v>
      </c>
      <c r="H20" s="330">
        <f t="shared" si="1"/>
        <v>175.85163552112823</v>
      </c>
      <c r="I20" s="331"/>
      <c r="J20" s="330">
        <v>106.71747235498735</v>
      </c>
      <c r="K20" s="330">
        <v>74.930785659459147</v>
      </c>
      <c r="L20" s="330">
        <f t="shared" si="2"/>
        <v>181.6482580144465</v>
      </c>
      <c r="M20" s="236"/>
      <c r="N20" s="328">
        <f t="shared" si="3"/>
        <v>-0.59700774240044607</v>
      </c>
      <c r="O20" s="328">
        <f t="shared" si="4"/>
        <v>-0.47151795641421357</v>
      </c>
      <c r="P20" s="327"/>
      <c r="Q20" s="328">
        <f t="shared" si="5"/>
        <v>2.2946710182680796</v>
      </c>
      <c r="R20" s="328">
        <f t="shared" si="6"/>
        <v>1.3482495748715628</v>
      </c>
      <c r="S20" s="327"/>
      <c r="T20" s="328">
        <f t="shared" si="7"/>
        <v>0.35535031733402445</v>
      </c>
      <c r="U20" s="328">
        <f t="shared" si="8"/>
        <v>0.21644396445101854</v>
      </c>
    </row>
    <row r="21" spans="1:21" x14ac:dyDescent="0.2">
      <c r="A21" s="329" t="str">
        <f>name!D16</f>
        <v>42 Secretarial and related occupations</v>
      </c>
      <c r="B21" s="330">
        <v>35.84891153139737</v>
      </c>
      <c r="C21" s="330">
        <v>3.4502534408568568</v>
      </c>
      <c r="D21" s="330">
        <f t="shared" si="0"/>
        <v>39.299164972254225</v>
      </c>
      <c r="E21" s="331"/>
      <c r="F21" s="330">
        <v>31.847569578491317</v>
      </c>
      <c r="G21" s="330">
        <v>2.6834449767816504</v>
      </c>
      <c r="H21" s="330">
        <f t="shared" si="1"/>
        <v>34.531014555272968</v>
      </c>
      <c r="I21" s="331"/>
      <c r="J21" s="330">
        <v>18.086822404344439</v>
      </c>
      <c r="K21" s="330">
        <v>2.748909884187174</v>
      </c>
      <c r="L21" s="330">
        <f t="shared" si="2"/>
        <v>20.835732288531613</v>
      </c>
      <c r="M21" s="236"/>
      <c r="N21" s="328">
        <f t="shared" si="3"/>
        <v>-2.3392479628887353</v>
      </c>
      <c r="O21" s="328">
        <f t="shared" si="4"/>
        <v>-3.7016013518006541</v>
      </c>
      <c r="P21" s="327"/>
      <c r="Q21" s="328">
        <f t="shared" si="5"/>
        <v>-4.902666550038159</v>
      </c>
      <c r="R21" s="328">
        <f t="shared" si="6"/>
        <v>0.16081596499346595</v>
      </c>
      <c r="S21" s="327"/>
      <c r="T21" s="328">
        <f t="shared" si="7"/>
        <v>-2.5537337862511666</v>
      </c>
      <c r="U21" s="328">
        <f t="shared" si="8"/>
        <v>-3.3118400520818714</v>
      </c>
    </row>
    <row r="22" spans="1:21" x14ac:dyDescent="0.2">
      <c r="A22" s="329" t="str">
        <f>name!D17</f>
        <v>51 Skilled agricultural and related trades</v>
      </c>
      <c r="B22" s="330">
        <v>2.2286259748468309</v>
      </c>
      <c r="C22" s="330">
        <v>13.404826424981001</v>
      </c>
      <c r="D22" s="330">
        <f t="shared" si="0"/>
        <v>15.633452399827831</v>
      </c>
      <c r="E22" s="331"/>
      <c r="F22" s="330">
        <v>2.2072984218362421</v>
      </c>
      <c r="G22" s="330">
        <v>9.4642388541700626</v>
      </c>
      <c r="H22" s="330">
        <f t="shared" si="1"/>
        <v>11.671537276006305</v>
      </c>
      <c r="I22" s="331"/>
      <c r="J22" s="330">
        <v>2.8317756478745131</v>
      </c>
      <c r="K22" s="330">
        <v>9.9319204628246567</v>
      </c>
      <c r="L22" s="330">
        <f t="shared" si="2"/>
        <v>12.76369611069917</v>
      </c>
      <c r="M22" s="236"/>
      <c r="N22" s="328">
        <f t="shared" si="3"/>
        <v>-0.19213331924415877</v>
      </c>
      <c r="O22" s="328">
        <f t="shared" si="4"/>
        <v>1.6747670360139244</v>
      </c>
      <c r="P22" s="327"/>
      <c r="Q22" s="328">
        <f t="shared" si="5"/>
        <v>-6.7250769356208107</v>
      </c>
      <c r="R22" s="328">
        <f t="shared" si="6"/>
        <v>0.32207418059115867</v>
      </c>
      <c r="S22" s="327"/>
      <c r="T22" s="328">
        <f t="shared" si="7"/>
        <v>-5.6776455104982082</v>
      </c>
      <c r="U22" s="328">
        <f t="shared" si="8"/>
        <v>0.59812656480975335</v>
      </c>
    </row>
    <row r="23" spans="1:21" x14ac:dyDescent="0.2">
      <c r="A23" s="329" t="str">
        <f>name!D18</f>
        <v>52 Skilled metal, electrical and electronic trades</v>
      </c>
      <c r="B23" s="330">
        <v>1.1215023435297051</v>
      </c>
      <c r="C23" s="330">
        <v>81.482019504272373</v>
      </c>
      <c r="D23" s="330">
        <f t="shared" si="0"/>
        <v>82.603521847802071</v>
      </c>
      <c r="E23" s="331"/>
      <c r="F23" s="330">
        <v>1.4438983274319137</v>
      </c>
      <c r="G23" s="330">
        <v>68.276076094807621</v>
      </c>
      <c r="H23" s="330">
        <f t="shared" si="1"/>
        <v>69.719974422239531</v>
      </c>
      <c r="I23" s="331"/>
      <c r="J23" s="330">
        <v>2.9286325578265378</v>
      </c>
      <c r="K23" s="330">
        <v>61.247133731411303</v>
      </c>
      <c r="L23" s="330">
        <f t="shared" si="2"/>
        <v>64.175766289237842</v>
      </c>
      <c r="M23" s="236"/>
      <c r="N23" s="328">
        <f t="shared" si="3"/>
        <v>5.1834195025257657</v>
      </c>
      <c r="O23" s="328">
        <f t="shared" si="4"/>
        <v>4.8274974966861173</v>
      </c>
      <c r="P23" s="327"/>
      <c r="Q23" s="328">
        <f t="shared" si="5"/>
        <v>-3.4746569248140347</v>
      </c>
      <c r="R23" s="328">
        <f t="shared" si="6"/>
        <v>-0.72166590399299624</v>
      </c>
      <c r="S23" s="327"/>
      <c r="T23" s="328">
        <f t="shared" si="7"/>
        <v>-3.3344489536950461</v>
      </c>
      <c r="U23" s="328">
        <f t="shared" si="8"/>
        <v>-0.5508849430097329</v>
      </c>
    </row>
    <row r="24" spans="1:21" x14ac:dyDescent="0.2">
      <c r="A24" s="329" t="str">
        <f>name!D19</f>
        <v>53 Skilled construction and building trades</v>
      </c>
      <c r="B24" s="330">
        <v>0.74545246444009083</v>
      </c>
      <c r="C24" s="330">
        <v>56.153986534489398</v>
      </c>
      <c r="D24" s="330">
        <f t="shared" si="0"/>
        <v>56.89943899892949</v>
      </c>
      <c r="E24" s="331"/>
      <c r="F24" s="330">
        <v>0.88291522232641617</v>
      </c>
      <c r="G24" s="330">
        <v>52.614490018287349</v>
      </c>
      <c r="H24" s="330">
        <f t="shared" si="1"/>
        <v>53.497405240613766</v>
      </c>
      <c r="I24" s="331"/>
      <c r="J24" s="330">
        <v>0.56518407914918734</v>
      </c>
      <c r="K24" s="330">
        <v>44.353385690983735</v>
      </c>
      <c r="L24" s="330">
        <f t="shared" si="2"/>
        <v>44.918569770132926</v>
      </c>
      <c r="M24" s="236"/>
      <c r="N24" s="328">
        <f t="shared" si="3"/>
        <v>3.4426910021159607</v>
      </c>
      <c r="O24" s="328">
        <f t="shared" si="4"/>
        <v>-2.9300674907551949</v>
      </c>
      <c r="P24" s="327"/>
      <c r="Q24" s="328">
        <f t="shared" si="5"/>
        <v>-1.2936814466626978</v>
      </c>
      <c r="R24" s="328">
        <f t="shared" si="6"/>
        <v>-1.1322249463826428</v>
      </c>
      <c r="S24" s="327"/>
      <c r="T24" s="328">
        <f t="shared" si="7"/>
        <v>-1.2254757122705517</v>
      </c>
      <c r="U24" s="328">
        <f t="shared" si="8"/>
        <v>-1.1584501085227572</v>
      </c>
    </row>
    <row r="25" spans="1:21" x14ac:dyDescent="0.2">
      <c r="A25" s="329" t="str">
        <f>name!D20</f>
        <v>54 Textiles, printing and other skilled trades</v>
      </c>
      <c r="B25" s="330">
        <v>11.370304446393771</v>
      </c>
      <c r="C25" s="330">
        <v>20.498692954523879</v>
      </c>
      <c r="D25" s="330">
        <f t="shared" si="0"/>
        <v>31.86899740091765</v>
      </c>
      <c r="E25" s="331"/>
      <c r="F25" s="330">
        <v>11.79595716077997</v>
      </c>
      <c r="G25" s="330">
        <v>16.435053826377587</v>
      </c>
      <c r="H25" s="330">
        <f t="shared" si="1"/>
        <v>28.231010987157557</v>
      </c>
      <c r="I25" s="331"/>
      <c r="J25" s="330">
        <v>12.27432884495463</v>
      </c>
      <c r="K25" s="330">
        <v>15.859274859926204</v>
      </c>
      <c r="L25" s="330">
        <f t="shared" si="2"/>
        <v>28.133603704880834</v>
      </c>
      <c r="M25" s="236"/>
      <c r="N25" s="328">
        <f t="shared" si="3"/>
        <v>0.73774352853435143</v>
      </c>
      <c r="O25" s="328">
        <f t="shared" si="4"/>
        <v>0.26537239972135307</v>
      </c>
      <c r="P25" s="327"/>
      <c r="Q25" s="328">
        <f t="shared" si="5"/>
        <v>-4.3226821531383575</v>
      </c>
      <c r="R25" s="328">
        <f t="shared" si="6"/>
        <v>-0.2374641957821666</v>
      </c>
      <c r="S25" s="327"/>
      <c r="T25" s="328">
        <f t="shared" si="7"/>
        <v>-2.3951033228700624</v>
      </c>
      <c r="U25" s="328">
        <f t="shared" si="8"/>
        <v>-2.3039551377423972E-2</v>
      </c>
    </row>
    <row r="26" spans="1:21" x14ac:dyDescent="0.2">
      <c r="A26" s="329" t="str">
        <f>name!D21</f>
        <v>61 Caring personal service occupations</v>
      </c>
      <c r="B26" s="330">
        <v>114.67620053553208</v>
      </c>
      <c r="C26" s="330">
        <v>14.086212892187463</v>
      </c>
      <c r="D26" s="330">
        <f t="shared" si="0"/>
        <v>128.76241342771954</v>
      </c>
      <c r="E26" s="331"/>
      <c r="F26" s="330">
        <v>118.20351571107093</v>
      </c>
      <c r="G26" s="330">
        <v>14.33324302184975</v>
      </c>
      <c r="H26" s="330">
        <f t="shared" si="1"/>
        <v>132.53675873292067</v>
      </c>
      <c r="I26" s="331"/>
      <c r="J26" s="330">
        <v>131.62385914829997</v>
      </c>
      <c r="K26" s="330">
        <v>19.417682973139151</v>
      </c>
      <c r="L26" s="330">
        <f t="shared" si="2"/>
        <v>151.04154212143914</v>
      </c>
      <c r="M26" s="236"/>
      <c r="N26" s="328">
        <f t="shared" si="3"/>
        <v>0.60774610458211864</v>
      </c>
      <c r="O26" s="328">
        <f t="shared" si="4"/>
        <v>0.71951250616748563</v>
      </c>
      <c r="P26" s="327"/>
      <c r="Q26" s="328">
        <f t="shared" si="5"/>
        <v>0.34830550382300984</v>
      </c>
      <c r="R26" s="328">
        <f t="shared" si="6"/>
        <v>2.0446395845817866</v>
      </c>
      <c r="S26" s="327"/>
      <c r="T26" s="328">
        <f t="shared" si="7"/>
        <v>0.57949423882934781</v>
      </c>
      <c r="U26" s="328">
        <f t="shared" si="8"/>
        <v>0.87510606664966684</v>
      </c>
    </row>
    <row r="27" spans="1:21" x14ac:dyDescent="0.2">
      <c r="A27" s="329" t="str">
        <f>name!D22</f>
        <v>62 Leisure, travel and related personal service occupations</v>
      </c>
      <c r="B27" s="330">
        <v>27.653102632907139</v>
      </c>
      <c r="C27" s="330">
        <v>10.149572595378947</v>
      </c>
      <c r="D27" s="330">
        <f t="shared" si="0"/>
        <v>37.802675228286084</v>
      </c>
      <c r="E27" s="331"/>
      <c r="F27" s="330">
        <v>23.075831839557662</v>
      </c>
      <c r="G27" s="330">
        <v>10.040080731411759</v>
      </c>
      <c r="H27" s="330">
        <f t="shared" si="1"/>
        <v>33.115912570969421</v>
      </c>
      <c r="I27" s="331"/>
      <c r="J27" s="330">
        <v>20.933195160266035</v>
      </c>
      <c r="K27" s="330">
        <v>10.022922597124444</v>
      </c>
      <c r="L27" s="330">
        <f t="shared" si="2"/>
        <v>30.95611775739048</v>
      </c>
      <c r="M27" s="236"/>
      <c r="N27" s="328">
        <f t="shared" si="3"/>
        <v>-3.5543376509764912</v>
      </c>
      <c r="O27" s="328">
        <f t="shared" si="4"/>
        <v>-0.64755854383113931</v>
      </c>
      <c r="P27" s="327"/>
      <c r="Q27" s="328">
        <f t="shared" si="5"/>
        <v>-0.21669369075991707</v>
      </c>
      <c r="R27" s="328">
        <f t="shared" si="6"/>
        <v>-1.1402188043507788E-2</v>
      </c>
      <c r="S27" s="327"/>
      <c r="T27" s="328">
        <f t="shared" si="7"/>
        <v>-2.6125849707891335</v>
      </c>
      <c r="U27" s="328">
        <f t="shared" si="8"/>
        <v>-0.44861247301443141</v>
      </c>
    </row>
    <row r="28" spans="1:21" x14ac:dyDescent="0.2">
      <c r="A28" s="329" t="str">
        <f>name!D23</f>
        <v>63 Community and civil enforcement occupations</v>
      </c>
      <c r="B28" s="330">
        <v>0.36752158947870428</v>
      </c>
      <c r="C28" s="330">
        <v>1.2288264291196502</v>
      </c>
      <c r="D28" s="330">
        <f t="shared" si="0"/>
        <v>1.5963480185983545</v>
      </c>
      <c r="E28" s="331"/>
      <c r="F28" s="330">
        <v>0.39203754177244482</v>
      </c>
      <c r="G28" s="330">
        <v>1.3303599998958744</v>
      </c>
      <c r="H28" s="330">
        <f t="shared" si="1"/>
        <v>1.7223975416683193</v>
      </c>
      <c r="I28" s="331"/>
      <c r="J28" s="330">
        <v>0.53773791507096769</v>
      </c>
      <c r="K28" s="330">
        <v>0.91464147351384217</v>
      </c>
      <c r="L28" s="330">
        <f>SUM(J28:K28)</f>
        <v>1.4523793885848097</v>
      </c>
      <c r="M28" s="236"/>
      <c r="N28" s="328">
        <f t="shared" si="3"/>
        <v>1.299886845766407</v>
      </c>
      <c r="O28" s="328">
        <f t="shared" si="4"/>
        <v>2.1291067456341128</v>
      </c>
      <c r="P28" s="327"/>
      <c r="Q28" s="328">
        <f t="shared" si="5"/>
        <v>1.6004723432925028</v>
      </c>
      <c r="R28" s="328">
        <f t="shared" si="6"/>
        <v>-2.4668806798352372</v>
      </c>
      <c r="S28" s="327"/>
      <c r="T28" s="328">
        <f t="shared" si="7"/>
        <v>1.5315845128584638</v>
      </c>
      <c r="U28" s="328">
        <f t="shared" si="8"/>
        <v>-1.1303237620254314</v>
      </c>
    </row>
    <row r="29" spans="1:21" x14ac:dyDescent="0.2">
      <c r="A29" s="329" t="str">
        <f>name!D24</f>
        <v>71 Sales occupations</v>
      </c>
      <c r="B29" s="330">
        <v>63.136167357088951</v>
      </c>
      <c r="C29" s="330">
        <v>42.896930434053466</v>
      </c>
      <c r="D29" s="330">
        <f t="shared" si="0"/>
        <v>106.03309779114241</v>
      </c>
      <c r="E29" s="331"/>
      <c r="F29" s="330">
        <v>54.791478907694994</v>
      </c>
      <c r="G29" s="330">
        <v>42.438096568139535</v>
      </c>
      <c r="H29" s="330">
        <f t="shared" si="1"/>
        <v>97.229575475834537</v>
      </c>
      <c r="I29" s="331"/>
      <c r="J29" s="330">
        <v>50.646608735385826</v>
      </c>
      <c r="K29" s="330">
        <v>40.983411946979118</v>
      </c>
      <c r="L29" s="330">
        <f t="shared" si="2"/>
        <v>91.630020682364943</v>
      </c>
      <c r="M29" s="236"/>
      <c r="N29" s="328">
        <f t="shared" si="3"/>
        <v>-2.7953677359367379</v>
      </c>
      <c r="O29" s="328">
        <f t="shared" si="4"/>
        <v>-0.52304343203519732</v>
      </c>
      <c r="P29" s="327"/>
      <c r="Q29" s="328">
        <f t="shared" si="5"/>
        <v>-0.2148450555107484</v>
      </c>
      <c r="R29" s="328">
        <f t="shared" si="6"/>
        <v>-0.23225696258035722</v>
      </c>
      <c r="S29" s="327"/>
      <c r="T29" s="328">
        <f t="shared" si="7"/>
        <v>-1.7185878514008324</v>
      </c>
      <c r="U29" s="328">
        <f t="shared" si="8"/>
        <v>-0.39465906557046848</v>
      </c>
    </row>
    <row r="30" spans="1:21" x14ac:dyDescent="0.2">
      <c r="A30" s="329" t="str">
        <f>name!D25</f>
        <v>72 Customer service occupations</v>
      </c>
      <c r="B30" s="330">
        <v>17.510739391034395</v>
      </c>
      <c r="C30" s="330">
        <v>13.539733145896911</v>
      </c>
      <c r="D30" s="330">
        <f t="shared" si="0"/>
        <v>31.050472536931306</v>
      </c>
      <c r="E30" s="331"/>
      <c r="F30" s="330">
        <v>20.095952409079597</v>
      </c>
      <c r="G30" s="330">
        <v>14.866856323489836</v>
      </c>
      <c r="H30" s="330">
        <f t="shared" si="1"/>
        <v>34.962808732569435</v>
      </c>
      <c r="I30" s="331"/>
      <c r="J30" s="330">
        <v>22.938350790320747</v>
      </c>
      <c r="K30" s="330">
        <v>21.630823252425778</v>
      </c>
      <c r="L30" s="330">
        <f t="shared" si="2"/>
        <v>44.569174042746525</v>
      </c>
      <c r="M30" s="236"/>
      <c r="N30" s="328">
        <f t="shared" si="3"/>
        <v>2.7923563793693207</v>
      </c>
      <c r="O30" s="328">
        <f t="shared" si="4"/>
        <v>0.8858458941439773</v>
      </c>
      <c r="P30" s="327"/>
      <c r="Q30" s="328">
        <f t="shared" si="5"/>
        <v>1.8877115509565279</v>
      </c>
      <c r="R30" s="328">
        <f t="shared" si="6"/>
        <v>2.531409332699619</v>
      </c>
      <c r="S30" s="327"/>
      <c r="T30" s="328">
        <f t="shared" si="7"/>
        <v>2.4018069448342283</v>
      </c>
      <c r="U30" s="328">
        <f t="shared" si="8"/>
        <v>1.6315505387039408</v>
      </c>
    </row>
    <row r="31" spans="1:21" x14ac:dyDescent="0.2">
      <c r="A31" s="329" t="str">
        <f>name!D26</f>
        <v>81 Process, plant and machine operatives</v>
      </c>
      <c r="B31" s="330">
        <v>12.503782412813942</v>
      </c>
      <c r="C31" s="330">
        <v>52.054779242643647</v>
      </c>
      <c r="D31" s="330">
        <f t="shared" si="0"/>
        <v>64.558561655457595</v>
      </c>
      <c r="E31" s="331"/>
      <c r="F31" s="330">
        <v>11.6465378604469</v>
      </c>
      <c r="G31" s="330">
        <v>41.211812214844265</v>
      </c>
      <c r="H31" s="330">
        <f t="shared" si="1"/>
        <v>52.858350075291163</v>
      </c>
      <c r="I31" s="331"/>
      <c r="J31" s="330">
        <v>14.143716161371625</v>
      </c>
      <c r="K31" s="330">
        <v>38.115993156326816</v>
      </c>
      <c r="L31" s="330">
        <f t="shared" si="2"/>
        <v>52.259709317698437</v>
      </c>
      <c r="M31" s="236"/>
      <c r="N31" s="328">
        <f t="shared" si="3"/>
        <v>-1.4104039829609505</v>
      </c>
      <c r="O31" s="328">
        <f t="shared" si="4"/>
        <v>1.3034989788717644</v>
      </c>
      <c r="P31" s="327"/>
      <c r="Q31" s="328">
        <f t="shared" si="5"/>
        <v>-4.5640017261801225</v>
      </c>
      <c r="R31" s="328">
        <f t="shared" si="6"/>
        <v>-0.51925357738342726</v>
      </c>
      <c r="S31" s="327"/>
      <c r="T31" s="328">
        <f t="shared" si="7"/>
        <v>-3.920230742697739</v>
      </c>
      <c r="U31" s="328">
        <f t="shared" si="8"/>
        <v>-7.5904496221579354E-2</v>
      </c>
    </row>
    <row r="32" spans="1:21" x14ac:dyDescent="0.2">
      <c r="A32" s="329" t="str">
        <f>name!D27</f>
        <v>82 Transport and mobile machine drivers and operatives</v>
      </c>
      <c r="B32" s="330">
        <v>3.5120205057451472</v>
      </c>
      <c r="C32" s="330">
        <v>71.166586835439318</v>
      </c>
      <c r="D32" s="330">
        <f t="shared" si="0"/>
        <v>74.67860734118446</v>
      </c>
      <c r="E32" s="331"/>
      <c r="F32" s="330">
        <v>3.2512925928580945</v>
      </c>
      <c r="G32" s="330">
        <v>69.288326548395972</v>
      </c>
      <c r="H32" s="330">
        <f t="shared" si="1"/>
        <v>72.539619141254065</v>
      </c>
      <c r="I32" s="331"/>
      <c r="J32" s="330">
        <v>4.9834441175984816</v>
      </c>
      <c r="K32" s="330">
        <v>70.889049724766451</v>
      </c>
      <c r="L32" s="330">
        <f t="shared" si="2"/>
        <v>75.872493842364932</v>
      </c>
      <c r="M32" s="236"/>
      <c r="N32" s="328">
        <f t="shared" si="3"/>
        <v>-1.5309376806114772</v>
      </c>
      <c r="O32" s="328">
        <f t="shared" si="4"/>
        <v>2.8880420063750023</v>
      </c>
      <c r="P32" s="327"/>
      <c r="Q32" s="328">
        <f t="shared" si="5"/>
        <v>-0.53351131255912065</v>
      </c>
      <c r="R32" s="328">
        <f t="shared" si="6"/>
        <v>0.15237951924389481</v>
      </c>
      <c r="S32" s="327"/>
      <c r="T32" s="328">
        <f t="shared" si="7"/>
        <v>-0.57952994167934646</v>
      </c>
      <c r="U32" s="328">
        <f t="shared" si="8"/>
        <v>0.29992444430193554</v>
      </c>
    </row>
    <row r="33" spans="1:21" x14ac:dyDescent="0.2">
      <c r="A33" s="329" t="str">
        <f>name!D28</f>
        <v>91 Elementary trades and related occupations</v>
      </c>
      <c r="B33" s="330">
        <v>8.4473445983831699</v>
      </c>
      <c r="C33" s="330">
        <v>26.524555553064157</v>
      </c>
      <c r="D33" s="330">
        <f t="shared" si="0"/>
        <v>34.971900151447329</v>
      </c>
      <c r="E33" s="331"/>
      <c r="F33" s="330">
        <v>5.948307974324468</v>
      </c>
      <c r="G33" s="330">
        <v>21.351409682391303</v>
      </c>
      <c r="H33" s="330">
        <f t="shared" si="1"/>
        <v>27.299717656715771</v>
      </c>
      <c r="I33" s="331"/>
      <c r="J33" s="330">
        <v>22.972138489425205</v>
      </c>
      <c r="K33" s="330">
        <v>31.618135735754539</v>
      </c>
      <c r="L33" s="330">
        <f t="shared" si="2"/>
        <v>54.590274225179741</v>
      </c>
      <c r="M33" s="236"/>
      <c r="N33" s="328">
        <f t="shared" si="3"/>
        <v>-6.7745159484789541</v>
      </c>
      <c r="O33" s="328">
        <f t="shared" si="4"/>
        <v>9.4260019744200498</v>
      </c>
      <c r="P33" s="327"/>
      <c r="Q33" s="328">
        <f t="shared" si="5"/>
        <v>-4.246272842904486</v>
      </c>
      <c r="R33" s="328">
        <f t="shared" si="6"/>
        <v>2.6519759954452882</v>
      </c>
      <c r="S33" s="327"/>
      <c r="T33" s="328">
        <f t="shared" si="7"/>
        <v>-4.8326918796960605</v>
      </c>
      <c r="U33" s="328">
        <f t="shared" si="8"/>
        <v>4.7282407064281662</v>
      </c>
    </row>
    <row r="34" spans="1:21" x14ac:dyDescent="0.2">
      <c r="A34" s="329" t="str">
        <f>name!D29</f>
        <v>92 Elementary administration and service occupations</v>
      </c>
      <c r="B34" s="330">
        <v>78.364397790199348</v>
      </c>
      <c r="C34" s="330">
        <v>79.962168807513947</v>
      </c>
      <c r="D34" s="330">
        <f t="shared" ref="D34" si="9">SUM(B34:C34)</f>
        <v>158.32656659771328</v>
      </c>
      <c r="E34" s="331"/>
      <c r="F34" s="330">
        <v>73.385463132597579</v>
      </c>
      <c r="G34" s="330">
        <v>71.46653136154643</v>
      </c>
      <c r="H34" s="330">
        <f t="shared" ref="H34" si="10">SUM(F34:G34)</f>
        <v>144.85199449414401</v>
      </c>
      <c r="I34" s="331"/>
      <c r="J34" s="330">
        <v>52.519953670478408</v>
      </c>
      <c r="K34" s="330">
        <v>66.293373786914174</v>
      </c>
      <c r="L34" s="330">
        <f t="shared" ref="L34" si="11">SUM(J34:K34)</f>
        <v>118.81332745739257</v>
      </c>
      <c r="M34" s="236"/>
      <c r="N34" s="328">
        <f t="shared" si="3"/>
        <v>-1.3042963296045595</v>
      </c>
      <c r="O34" s="328">
        <f t="shared" si="4"/>
        <v>-2.2055324842347068</v>
      </c>
      <c r="P34" s="327"/>
      <c r="Q34" s="328">
        <f t="shared" si="5"/>
        <v>-2.221442077501401</v>
      </c>
      <c r="R34" s="328">
        <f t="shared" si="6"/>
        <v>-0.49967609776346844</v>
      </c>
      <c r="S34" s="327"/>
      <c r="T34" s="328">
        <f t="shared" si="7"/>
        <v>-1.7632158481582061</v>
      </c>
      <c r="U34" s="328">
        <f t="shared" si="8"/>
        <v>-1.3123717015094516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772.56631439370403</v>
      </c>
      <c r="C36" s="333">
        <f t="shared" ref="C36:D36" si="12">SUM(C9:C34)</f>
        <v>909.2296856062967</v>
      </c>
      <c r="D36" s="333">
        <f t="shared" si="12"/>
        <v>1681.7960000000005</v>
      </c>
      <c r="E36" s="333"/>
      <c r="F36" s="333">
        <f>SUM(F9:F34)</f>
        <v>814.04847144434291</v>
      </c>
      <c r="G36" s="333">
        <f t="shared" ref="G36:H36" si="13">SUM(G9:G34)</f>
        <v>924.91652855565701</v>
      </c>
      <c r="H36" s="333">
        <f t="shared" si="13"/>
        <v>1738.9649999999995</v>
      </c>
      <c r="I36" s="333"/>
      <c r="J36" s="333">
        <f>SUM(J9:J34)</f>
        <v>882.41521018716924</v>
      </c>
      <c r="K36" s="333">
        <f t="shared" ref="K36:L36" si="14">SUM(K9:K34)</f>
        <v>972.99978981282993</v>
      </c>
      <c r="L36" s="333">
        <f t="shared" si="14"/>
        <v>1855.4149999999991</v>
      </c>
      <c r="M36" s="258"/>
      <c r="N36" s="334">
        <f t="shared" si="3"/>
        <v>1.0515313877339283</v>
      </c>
      <c r="O36" s="334">
        <f>IF(F36&gt;0,(EXP(LN(J36/F36)/($J$6-$F$6))-1)*100,0)</f>
        <v>0.53906638640854876</v>
      </c>
      <c r="P36" s="335"/>
      <c r="Q36" s="334">
        <f t="shared" ref="Q36" si="15">IF(C36&gt;0,(EXP(LN(G36/C36)/($F$6-$B$6))-1)*100,0)</f>
        <v>0.34270092840651412</v>
      </c>
      <c r="R36" s="334">
        <f t="shared" ref="R36" si="16">IF(G36&gt;0,(EXP(LN(K36/G36)/($J$6-$F$6))-1)*100,0)</f>
        <v>0.33844056867462502</v>
      </c>
      <c r="S36" s="335"/>
      <c r="T36" s="334">
        <f t="shared" ref="T36" si="17">IF(D36&gt;0,(EXP(LN(H36/D36)/($F$6-$B$6))-1)*100,0)</f>
        <v>0.67079660252966633</v>
      </c>
      <c r="U36" s="334">
        <f t="shared" ref="U36" si="18">IF(H36&gt;0,(EXP(LN(L36/H36)/($J$6-$F$6))-1)*100,0)</f>
        <v>0.43305687324404207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West Midlands and Warwickshire</v>
      </c>
      <c r="Q1" s="19" t="str">
        <f>CONCATENATE("Occupation Table 5.1  Males: Employment Change by Status (SOC 2020), ",B$5,"-",L$5,", ",Info!B5)</f>
        <v>Occupation Table 5.1  Males: Employment Change by Status (SOC 2020), 2015-2035, West Midlands and Warwickshire</v>
      </c>
      <c r="AG1" s="19" t="str">
        <f>CONCATENATE("Occupation Table 5.2  Females: Employment Change by Status (SOC 2020), ",R$5,"-",AB$5,", ",Info!B5)</f>
        <v>Occupation Table 5.2  Females: Employment Change by Status (SOC 2020), 2015-2035, West Midlands and Warwickshire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104.0754411745781</v>
      </c>
      <c r="C8" s="11">
        <v>14.946124858637962</v>
      </c>
      <c r="D8" s="11">
        <v>23.189102253798925</v>
      </c>
      <c r="E8" s="11">
        <f>SUM(B8:D8)</f>
        <v>142.21066828701498</v>
      </c>
      <c r="F8" s="11"/>
      <c r="G8" s="11">
        <v>117.48436727489765</v>
      </c>
      <c r="H8" s="11">
        <v>24.001899437826854</v>
      </c>
      <c r="I8" s="11">
        <v>27.522594039310754</v>
      </c>
      <c r="J8" s="11">
        <f>SUM(G8:I8)</f>
        <v>169.00886075203525</v>
      </c>
      <c r="K8" s="11"/>
      <c r="L8" s="11">
        <v>117.73638705133943</v>
      </c>
      <c r="M8" s="11">
        <v>28.534186512875049</v>
      </c>
      <c r="N8" s="11">
        <v>30.145654853559485</v>
      </c>
      <c r="O8" s="11">
        <f>SUM(L8:N8)</f>
        <v>176.41622841777397</v>
      </c>
      <c r="Q8" s="10" t="str">
        <f>name!E4</f>
        <v>Managers, directors and senior officials</v>
      </c>
      <c r="R8" s="11">
        <v>73.843785475927533</v>
      </c>
      <c r="S8" s="11">
        <v>6.3757709627683496</v>
      </c>
      <c r="T8" s="11">
        <v>16.092818557066991</v>
      </c>
      <c r="U8" s="11">
        <f>SUM(R8:T8)</f>
        <v>96.31237499576288</v>
      </c>
      <c r="V8" s="11"/>
      <c r="W8" s="11">
        <v>80.344638060722247</v>
      </c>
      <c r="X8" s="11">
        <v>10.586633104682962</v>
      </c>
      <c r="Y8" s="11">
        <v>17.815291677389499</v>
      </c>
      <c r="Z8" s="11">
        <f>SUM(W8:Y8)</f>
        <v>108.7465628427947</v>
      </c>
      <c r="AA8" s="11"/>
      <c r="AB8" s="11">
        <v>77.544033643493989</v>
      </c>
      <c r="AC8" s="11">
        <v>11.665056273786437</v>
      </c>
      <c r="AD8" s="11">
        <v>19.737586008304586</v>
      </c>
      <c r="AE8" s="11">
        <f>SUM(AB8:AD8)</f>
        <v>108.94667592558501</v>
      </c>
      <c r="AG8" s="10" t="str">
        <f>name!E4</f>
        <v>Managers, directors and senior officials</v>
      </c>
      <c r="AH8" s="11">
        <v>30.231655698650542</v>
      </c>
      <c r="AI8" s="11">
        <v>8.5703538958696051</v>
      </c>
      <c r="AJ8" s="11">
        <v>7.096283696731934</v>
      </c>
      <c r="AK8" s="11">
        <f>SUM(AH8:AJ8)</f>
        <v>45.898293291252074</v>
      </c>
      <c r="AL8" s="11"/>
      <c r="AM8" s="11">
        <v>37.139729214175333</v>
      </c>
      <c r="AN8" s="11">
        <v>13.415266333143897</v>
      </c>
      <c r="AO8" s="11">
        <v>9.7073023619212506</v>
      </c>
      <c r="AP8" s="11">
        <f>SUM(AM8:AO8)</f>
        <v>60.26229790924048</v>
      </c>
      <c r="AQ8" s="11"/>
      <c r="AR8" s="11">
        <v>40.192353407845438</v>
      </c>
      <c r="AS8" s="11">
        <v>16.869130239088602</v>
      </c>
      <c r="AT8" s="11">
        <v>10.408068845254899</v>
      </c>
      <c r="AU8" s="11">
        <f>SUM(AR8:AT8)</f>
        <v>67.469552492188939</v>
      </c>
    </row>
    <row r="9" spans="1:47" x14ac:dyDescent="0.2">
      <c r="A9" t="str">
        <f>name!E5</f>
        <v>Professional occupations</v>
      </c>
      <c r="B9" s="11">
        <v>211.78493179713462</v>
      </c>
      <c r="C9" s="11">
        <v>60.525333336903408</v>
      </c>
      <c r="D9" s="11">
        <v>34.632054685973472</v>
      </c>
      <c r="E9" s="11">
        <f t="shared" ref="E9:E18" si="0">SUM(B9:D9)</f>
        <v>306.94231982001151</v>
      </c>
      <c r="F9" s="11"/>
      <c r="G9" s="11">
        <v>256.67629762488104</v>
      </c>
      <c r="H9" s="11">
        <v>75.920639676251</v>
      </c>
      <c r="I9" s="11">
        <v>42.787703069443928</v>
      </c>
      <c r="J9" s="11">
        <f t="shared" ref="J9:J16" si="1">SUM(G9:I9)</f>
        <v>375.38464037057594</v>
      </c>
      <c r="K9" s="11"/>
      <c r="L9" s="11">
        <v>311.32629394927449</v>
      </c>
      <c r="M9" s="11">
        <v>92.958795151727301</v>
      </c>
      <c r="N9" s="11">
        <v>40.343972074082892</v>
      </c>
      <c r="O9" s="11">
        <f t="shared" ref="O9:O16" si="2">SUM(L9:N9)</f>
        <v>444.6290611750847</v>
      </c>
      <c r="Q9" s="10" t="str">
        <f>name!E5</f>
        <v>Professional occupations</v>
      </c>
      <c r="R9" s="11">
        <v>126.54939898809258</v>
      </c>
      <c r="S9" s="11">
        <v>11.099662381668564</v>
      </c>
      <c r="T9" s="11">
        <v>23.895166823209969</v>
      </c>
      <c r="U9" s="11">
        <f t="shared" ref="U9:U16" si="3">SUM(R9:T9)</f>
        <v>161.5442281929711</v>
      </c>
      <c r="V9" s="11"/>
      <c r="W9" s="11">
        <v>148.20433451026207</v>
      </c>
      <c r="X9" s="11">
        <v>15.945903786394911</v>
      </c>
      <c r="Y9" s="11">
        <v>31.461162242007944</v>
      </c>
      <c r="Z9" s="11">
        <f t="shared" ref="Z9:Z16" si="4">SUM(W9:Y9)</f>
        <v>195.61140053866495</v>
      </c>
      <c r="AA9" s="11"/>
      <c r="AB9" s="11">
        <v>182.74677307111099</v>
      </c>
      <c r="AC9" s="11">
        <v>22.174364622131179</v>
      </c>
      <c r="AD9" s="11">
        <v>28.227837570588775</v>
      </c>
      <c r="AE9" s="11">
        <f t="shared" ref="AE9:AE16" si="5">SUM(AB9:AD9)</f>
        <v>233.14897526383095</v>
      </c>
      <c r="AG9" s="10" t="str">
        <f>name!E5</f>
        <v>Professional occupations</v>
      </c>
      <c r="AH9" s="11">
        <v>85.235532809041942</v>
      </c>
      <c r="AI9" s="11">
        <v>49.42567095523485</v>
      </c>
      <c r="AJ9" s="11">
        <v>10.736887862763517</v>
      </c>
      <c r="AK9" s="11">
        <f t="shared" ref="AK9:AK18" si="6">SUM(AH9:AJ9)</f>
        <v>145.39809162704032</v>
      </c>
      <c r="AL9" s="11"/>
      <c r="AM9" s="11">
        <v>108.47196311461892</v>
      </c>
      <c r="AN9" s="11">
        <v>59.974735889856092</v>
      </c>
      <c r="AO9" s="11">
        <v>11.326540827435991</v>
      </c>
      <c r="AP9" s="11">
        <f t="shared" ref="AP9:AP18" si="7">SUM(AM9:AO9)</f>
        <v>179.77323983191101</v>
      </c>
      <c r="AQ9" s="11"/>
      <c r="AR9" s="11">
        <v>128.57952087816361</v>
      </c>
      <c r="AS9" s="11">
        <v>70.784430529596108</v>
      </c>
      <c r="AT9" s="11">
        <v>12.116134503494125</v>
      </c>
      <c r="AU9" s="11">
        <f t="shared" ref="AU9:AU18" si="8">SUM(AR9:AT9)</f>
        <v>211.48008591125384</v>
      </c>
    </row>
    <row r="10" spans="1:47" x14ac:dyDescent="0.2">
      <c r="A10" t="str">
        <f>name!E6</f>
        <v>Associate professional occupations</v>
      </c>
      <c r="B10" s="11">
        <v>129.68887173339556</v>
      </c>
      <c r="C10" s="11">
        <v>39.164359197012985</v>
      </c>
      <c r="D10" s="11">
        <v>26.944339828323436</v>
      </c>
      <c r="E10" s="11">
        <f t="shared" si="0"/>
        <v>195.79757075873198</v>
      </c>
      <c r="F10" s="11"/>
      <c r="G10" s="11">
        <v>149.63192793321866</v>
      </c>
      <c r="H10" s="11">
        <v>47.749062373562715</v>
      </c>
      <c r="I10" s="11">
        <v>26.570796146821849</v>
      </c>
      <c r="J10" s="11">
        <f t="shared" si="1"/>
        <v>223.95178645360323</v>
      </c>
      <c r="K10" s="11"/>
      <c r="L10" s="11">
        <v>171.24021320945388</v>
      </c>
      <c r="M10" s="11">
        <v>61.597440506690326</v>
      </c>
      <c r="N10" s="11">
        <v>27.871391677905741</v>
      </c>
      <c r="O10" s="11">
        <f t="shared" si="2"/>
        <v>260.70904539404995</v>
      </c>
      <c r="Q10" s="10" t="str">
        <f>name!E6</f>
        <v>Associate professional occupations</v>
      </c>
      <c r="R10" s="11">
        <v>83.1816824166239</v>
      </c>
      <c r="S10" s="11">
        <v>10.431635492988898</v>
      </c>
      <c r="T10" s="11">
        <v>16.439943824815796</v>
      </c>
      <c r="U10" s="11">
        <f t="shared" si="3"/>
        <v>110.0532617344286</v>
      </c>
      <c r="V10" s="11"/>
      <c r="W10" s="11">
        <v>91.563349351700396</v>
      </c>
      <c r="X10" s="11">
        <v>14.216224095094494</v>
      </c>
      <c r="Y10" s="11">
        <v>17.685177718574938</v>
      </c>
      <c r="Z10" s="11">
        <f t="shared" si="4"/>
        <v>123.46475116536982</v>
      </c>
      <c r="AA10" s="11"/>
      <c r="AB10" s="11">
        <v>87.951727091098789</v>
      </c>
      <c r="AC10" s="11">
        <v>15.181602911867028</v>
      </c>
      <c r="AD10" s="11">
        <v>18.813363684711476</v>
      </c>
      <c r="AE10" s="11">
        <f t="shared" si="5"/>
        <v>121.9466936876773</v>
      </c>
      <c r="AG10" s="10" t="str">
        <f>name!E6</f>
        <v>Associate professional occupations</v>
      </c>
      <c r="AH10" s="11">
        <v>46.507189316771601</v>
      </c>
      <c r="AI10" s="11">
        <v>28.732723704024092</v>
      </c>
      <c r="AJ10" s="11">
        <v>10.504396003507617</v>
      </c>
      <c r="AK10" s="11">
        <f t="shared" si="6"/>
        <v>85.74430902430332</v>
      </c>
      <c r="AL10" s="11"/>
      <c r="AM10" s="11">
        <v>58.068578581518175</v>
      </c>
      <c r="AN10" s="11">
        <v>33.532838278468233</v>
      </c>
      <c r="AO10" s="11">
        <v>8.8856184282469108</v>
      </c>
      <c r="AP10" s="11">
        <f t="shared" si="7"/>
        <v>100.48703528823333</v>
      </c>
      <c r="AQ10" s="11"/>
      <c r="AR10" s="11">
        <v>83.288486118355124</v>
      </c>
      <c r="AS10" s="11">
        <v>46.415837594823309</v>
      </c>
      <c r="AT10" s="11">
        <v>9.0580279931942531</v>
      </c>
      <c r="AU10" s="11">
        <f t="shared" si="8"/>
        <v>138.7623517063727</v>
      </c>
    </row>
    <row r="11" spans="1:47" x14ac:dyDescent="0.2">
      <c r="A11" t="str">
        <f>name!E7</f>
        <v>Administrative and secretarial occupations</v>
      </c>
      <c r="B11" s="11">
        <v>116.25774625818268</v>
      </c>
      <c r="C11" s="11">
        <v>87.754313124275512</v>
      </c>
      <c r="D11" s="11">
        <v>8.0473283558265756</v>
      </c>
      <c r="E11" s="11">
        <f t="shared" si="0"/>
        <v>212.05938773828476</v>
      </c>
      <c r="F11" s="11"/>
      <c r="G11" s="11">
        <v>116.78186364461112</v>
      </c>
      <c r="H11" s="11">
        <v>87.23928550067015</v>
      </c>
      <c r="I11" s="11">
        <v>6.3615009311200676</v>
      </c>
      <c r="J11" s="11">
        <f t="shared" si="1"/>
        <v>210.38265007640135</v>
      </c>
      <c r="K11" s="11"/>
      <c r="L11" s="11">
        <v>117.73127625854168</v>
      </c>
      <c r="M11" s="11">
        <v>78.934706955108254</v>
      </c>
      <c r="N11" s="11">
        <v>5.8180070893281011</v>
      </c>
      <c r="O11" s="11">
        <f t="shared" si="2"/>
        <v>202.48399030297804</v>
      </c>
      <c r="Q11" s="10" t="str">
        <f>name!E7</f>
        <v>Administrative and secretarial occupations</v>
      </c>
      <c r="R11" s="11">
        <v>41.658430063288826</v>
      </c>
      <c r="S11" s="11">
        <v>14.133068153026546</v>
      </c>
      <c r="T11" s="11">
        <v>2.3794311132544643</v>
      </c>
      <c r="U11" s="11">
        <f t="shared" si="3"/>
        <v>58.170929329569837</v>
      </c>
      <c r="V11" s="11"/>
      <c r="W11" s="11">
        <v>45.140024255445049</v>
      </c>
      <c r="X11" s="11">
        <v>16.61823015847855</v>
      </c>
      <c r="Y11" s="11">
        <v>2.2189843492965533</v>
      </c>
      <c r="Z11" s="11">
        <f t="shared" si="4"/>
        <v>63.97723876322015</v>
      </c>
      <c r="AA11" s="11"/>
      <c r="AB11" s="11">
        <v>57.064053718479229</v>
      </c>
      <c r="AC11" s="11">
        <v>17.567535144435272</v>
      </c>
      <c r="AD11" s="11">
        <v>3.048106680731772</v>
      </c>
      <c r="AE11" s="11">
        <f t="shared" si="5"/>
        <v>77.679695543646275</v>
      </c>
      <c r="AG11" s="10" t="str">
        <f>name!E7</f>
        <v>Administrative and secretarial occupations</v>
      </c>
      <c r="AH11" s="11">
        <v>74.599316194893902</v>
      </c>
      <c r="AI11" s="11">
        <v>73.621244971248927</v>
      </c>
      <c r="AJ11" s="11">
        <v>5.6678972425721117</v>
      </c>
      <c r="AK11" s="11">
        <f t="shared" si="6"/>
        <v>153.88845840871494</v>
      </c>
      <c r="AL11" s="11"/>
      <c r="AM11" s="11">
        <v>71.641839389165995</v>
      </c>
      <c r="AN11" s="11">
        <v>70.621055342191596</v>
      </c>
      <c r="AO11" s="11">
        <v>4.1425165818235143</v>
      </c>
      <c r="AP11" s="11">
        <f t="shared" si="7"/>
        <v>146.40541131318111</v>
      </c>
      <c r="AQ11" s="11"/>
      <c r="AR11" s="11">
        <v>60.667222540062554</v>
      </c>
      <c r="AS11" s="11">
        <v>61.367171810673</v>
      </c>
      <c r="AT11" s="11">
        <v>2.7699004085963272</v>
      </c>
      <c r="AU11" s="11">
        <f t="shared" si="8"/>
        <v>124.80429475933188</v>
      </c>
    </row>
    <row r="12" spans="1:47" x14ac:dyDescent="0.2">
      <c r="A12" t="str">
        <f>name!E8</f>
        <v>Skilled trades occupations</v>
      </c>
      <c r="B12" s="11">
        <v>121.26419085046844</v>
      </c>
      <c r="C12" s="11">
        <v>17.344632622461052</v>
      </c>
      <c r="D12" s="11">
        <v>48.396587174547662</v>
      </c>
      <c r="E12" s="11">
        <f t="shared" si="0"/>
        <v>187.00541064747716</v>
      </c>
      <c r="F12" s="11"/>
      <c r="G12" s="11">
        <v>96.114505354652948</v>
      </c>
      <c r="H12" s="11">
        <v>14.659693084311579</v>
      </c>
      <c r="I12" s="11">
        <v>52.345729487052552</v>
      </c>
      <c r="J12" s="11">
        <f t="shared" si="1"/>
        <v>163.11992792601708</v>
      </c>
      <c r="K12" s="11"/>
      <c r="L12" s="11">
        <v>77.571312484529798</v>
      </c>
      <c r="M12" s="11">
        <v>18.039893794774645</v>
      </c>
      <c r="N12" s="11">
        <v>54.380429595646277</v>
      </c>
      <c r="O12" s="11">
        <f t="shared" si="2"/>
        <v>149.9916358749507</v>
      </c>
      <c r="Q12" s="10" t="str">
        <f>name!E8</f>
        <v>Skilled trades occupations</v>
      </c>
      <c r="R12" s="11">
        <v>114.97119658507532</v>
      </c>
      <c r="S12" s="11">
        <v>12.113423940139382</v>
      </c>
      <c r="T12" s="11">
        <v>44.454904893052017</v>
      </c>
      <c r="U12" s="11">
        <f t="shared" si="3"/>
        <v>171.53952541826672</v>
      </c>
      <c r="V12" s="11"/>
      <c r="W12" s="11">
        <v>89.329062272854301</v>
      </c>
      <c r="X12" s="11">
        <v>9.7268834883409188</v>
      </c>
      <c r="Y12" s="11">
        <v>47.733913032447369</v>
      </c>
      <c r="Z12" s="11">
        <f t="shared" si="4"/>
        <v>146.78985879364259</v>
      </c>
      <c r="AA12" s="11"/>
      <c r="AB12" s="11">
        <v>70.111570950499541</v>
      </c>
      <c r="AC12" s="11">
        <v>12.347080486195873</v>
      </c>
      <c r="AD12" s="11">
        <v>48.933063308450429</v>
      </c>
      <c r="AE12" s="11">
        <f t="shared" si="5"/>
        <v>131.39171474514586</v>
      </c>
      <c r="AG12" s="10" t="str">
        <f>name!E8</f>
        <v>Skilled trades occupations</v>
      </c>
      <c r="AH12" s="11">
        <v>6.2929942653931006</v>
      </c>
      <c r="AI12" s="11">
        <v>5.2312086823216726</v>
      </c>
      <c r="AJ12" s="11">
        <v>3.9416822814956265</v>
      </c>
      <c r="AK12" s="11">
        <f t="shared" si="6"/>
        <v>15.4658852292104</v>
      </c>
      <c r="AL12" s="11"/>
      <c r="AM12" s="11">
        <v>6.78544308179867</v>
      </c>
      <c r="AN12" s="11">
        <v>4.9328095959706602</v>
      </c>
      <c r="AO12" s="11">
        <v>4.6118164546052096</v>
      </c>
      <c r="AP12" s="11">
        <f t="shared" si="7"/>
        <v>16.33006913237454</v>
      </c>
      <c r="AQ12" s="11"/>
      <c r="AR12" s="11">
        <v>7.4597415340302451</v>
      </c>
      <c r="AS12" s="11">
        <v>5.692813308578776</v>
      </c>
      <c r="AT12" s="11">
        <v>5.4473662871958455</v>
      </c>
      <c r="AU12" s="11">
        <f t="shared" si="8"/>
        <v>18.599921129804866</v>
      </c>
    </row>
    <row r="13" spans="1:47" x14ac:dyDescent="0.2">
      <c r="A13" t="str">
        <f>name!E9</f>
        <v>Caring, leisure and other service occupations</v>
      </c>
      <c r="B13" s="11">
        <v>79.214903522972989</v>
      </c>
      <c r="C13" s="11">
        <v>75.271943469632333</v>
      </c>
      <c r="D13" s="11">
        <v>13.674589681998562</v>
      </c>
      <c r="E13" s="11">
        <f t="shared" si="0"/>
        <v>168.16143667460386</v>
      </c>
      <c r="F13" s="11"/>
      <c r="G13" s="11">
        <v>80.075077939188077</v>
      </c>
      <c r="H13" s="11">
        <v>75.201567442083089</v>
      </c>
      <c r="I13" s="11">
        <v>12.09842346428721</v>
      </c>
      <c r="J13" s="11">
        <f t="shared" si="1"/>
        <v>167.37506884555839</v>
      </c>
      <c r="K13" s="11"/>
      <c r="L13" s="11">
        <v>92.593265546344867</v>
      </c>
      <c r="M13" s="11">
        <v>75.27437865500147</v>
      </c>
      <c r="N13" s="11">
        <v>15.582395066067985</v>
      </c>
      <c r="O13" s="11">
        <f t="shared" si="2"/>
        <v>183.45003926741433</v>
      </c>
      <c r="Q13" s="10" t="str">
        <f>name!E9</f>
        <v>Caring, leisure and other service occupations</v>
      </c>
      <c r="R13" s="11">
        <v>15.583089029384867</v>
      </c>
      <c r="S13" s="11">
        <v>7.6961642980118796</v>
      </c>
      <c r="T13" s="11">
        <v>2.1853585892893332</v>
      </c>
      <c r="U13" s="11">
        <f t="shared" si="3"/>
        <v>25.464611916686078</v>
      </c>
      <c r="V13" s="11"/>
      <c r="W13" s="11">
        <v>14.729425384890151</v>
      </c>
      <c r="X13" s="11">
        <v>8.6681447962472049</v>
      </c>
      <c r="Y13" s="11">
        <v>2.3061135720200339</v>
      </c>
      <c r="Z13" s="11">
        <f t="shared" si="4"/>
        <v>25.703683753157389</v>
      </c>
      <c r="AA13" s="11"/>
      <c r="AB13" s="11">
        <v>15.88984170041352</v>
      </c>
      <c r="AC13" s="11">
        <v>10.962627351802622</v>
      </c>
      <c r="AD13" s="11">
        <v>3.5027779915612909</v>
      </c>
      <c r="AE13" s="11">
        <f t="shared" si="5"/>
        <v>30.355247043777435</v>
      </c>
      <c r="AG13" s="10" t="str">
        <f>name!E9</f>
        <v>Caring, leisure and other service occupations</v>
      </c>
      <c r="AH13" s="11">
        <v>63.631814493588152</v>
      </c>
      <c r="AI13" s="11">
        <v>67.575779171620454</v>
      </c>
      <c r="AJ13" s="11">
        <v>11.489231092709225</v>
      </c>
      <c r="AK13" s="11">
        <f t="shared" si="6"/>
        <v>142.69682475791782</v>
      </c>
      <c r="AL13" s="11"/>
      <c r="AM13" s="11">
        <v>65.345652554297942</v>
      </c>
      <c r="AN13" s="11">
        <v>66.53342264583587</v>
      </c>
      <c r="AO13" s="11">
        <v>9.7923098922671787</v>
      </c>
      <c r="AP13" s="11">
        <f t="shared" si="7"/>
        <v>141.67138509240098</v>
      </c>
      <c r="AQ13" s="11"/>
      <c r="AR13" s="11">
        <v>76.703423845931354</v>
      </c>
      <c r="AS13" s="11">
        <v>64.311751303198847</v>
      </c>
      <c r="AT13" s="11">
        <v>12.079617074506695</v>
      </c>
      <c r="AU13" s="11">
        <f t="shared" si="8"/>
        <v>153.09479222363689</v>
      </c>
    </row>
    <row r="14" spans="1:47" x14ac:dyDescent="0.2">
      <c r="A14" t="str">
        <f>name!E10</f>
        <v>Sales and customer service occupations</v>
      </c>
      <c r="B14" s="11">
        <v>50.328571562832146</v>
      </c>
      <c r="C14" s="11">
        <v>78.174378850899785</v>
      </c>
      <c r="D14" s="11">
        <v>8.5806199143418169</v>
      </c>
      <c r="E14" s="11">
        <f t="shared" si="0"/>
        <v>137.08357032807373</v>
      </c>
      <c r="F14" s="11"/>
      <c r="G14" s="11">
        <v>48.741201262341917</v>
      </c>
      <c r="H14" s="11">
        <v>77.870438029106538</v>
      </c>
      <c r="I14" s="11">
        <v>5.5807449169554877</v>
      </c>
      <c r="J14" s="11">
        <f t="shared" si="1"/>
        <v>132.19238420840395</v>
      </c>
      <c r="K14" s="11"/>
      <c r="L14" s="11">
        <v>49.957101575511928</v>
      </c>
      <c r="M14" s="11">
        <v>81.638447515588226</v>
      </c>
      <c r="N14" s="11">
        <v>4.6036456340112819</v>
      </c>
      <c r="O14" s="11">
        <f t="shared" si="2"/>
        <v>136.19919472511145</v>
      </c>
      <c r="Q14" s="10" t="str">
        <f>name!E10</f>
        <v>Sales and customer service occupations</v>
      </c>
      <c r="R14" s="11">
        <v>27.92774652393603</v>
      </c>
      <c r="S14" s="11">
        <v>23.246936908040727</v>
      </c>
      <c r="T14" s="11">
        <v>5.2619801479735875</v>
      </c>
      <c r="U14" s="11">
        <f t="shared" si="3"/>
        <v>56.436663579950348</v>
      </c>
      <c r="V14" s="11"/>
      <c r="W14" s="11">
        <v>27.450747873803543</v>
      </c>
      <c r="X14" s="11">
        <v>26.49402075146644</v>
      </c>
      <c r="Y14" s="11">
        <v>3.36018426635937</v>
      </c>
      <c r="Z14" s="11">
        <f t="shared" si="4"/>
        <v>57.304952891629355</v>
      </c>
      <c r="AA14" s="11"/>
      <c r="AB14" s="11">
        <v>29.70936436204936</v>
      </c>
      <c r="AC14" s="11">
        <v>29.851534354075092</v>
      </c>
      <c r="AD14" s="11">
        <v>3.0533364832804142</v>
      </c>
      <c r="AE14" s="11">
        <f t="shared" si="5"/>
        <v>62.614235199404867</v>
      </c>
      <c r="AG14" s="10" t="str">
        <f>name!E10</f>
        <v>Sales and customer service occupations</v>
      </c>
      <c r="AH14" s="11">
        <v>22.400825038896119</v>
      </c>
      <c r="AI14" s="11">
        <v>54.927441942859005</v>
      </c>
      <c r="AJ14" s="11">
        <v>3.3186397663682263</v>
      </c>
      <c r="AK14" s="11">
        <f t="shared" si="6"/>
        <v>80.646906748123342</v>
      </c>
      <c r="AL14" s="11"/>
      <c r="AM14" s="11">
        <v>21.290453388538388</v>
      </c>
      <c r="AN14" s="11">
        <v>51.376417277640073</v>
      </c>
      <c r="AO14" s="11">
        <v>2.2205606505961191</v>
      </c>
      <c r="AP14" s="11">
        <f t="shared" si="7"/>
        <v>74.887431316774567</v>
      </c>
      <c r="AQ14" s="11"/>
      <c r="AR14" s="11">
        <v>20.247737213462571</v>
      </c>
      <c r="AS14" s="11">
        <v>51.786913161513134</v>
      </c>
      <c r="AT14" s="11">
        <v>1.5503091507308666</v>
      </c>
      <c r="AU14" s="11">
        <f t="shared" si="8"/>
        <v>73.58495952570658</v>
      </c>
    </row>
    <row r="15" spans="1:47" x14ac:dyDescent="0.2">
      <c r="A15" t="str">
        <f>name!E11</f>
        <v>Process, plant and machine operatives</v>
      </c>
      <c r="B15" s="11">
        <v>106.31080747265456</v>
      </c>
      <c r="C15" s="11">
        <v>15.533885427524714</v>
      </c>
      <c r="D15" s="11">
        <v>17.392476096462691</v>
      </c>
      <c r="E15" s="11">
        <f t="shared" si="0"/>
        <v>139.23716899664197</v>
      </c>
      <c r="F15" s="11"/>
      <c r="G15" s="11">
        <v>84.04424068600467</v>
      </c>
      <c r="H15" s="11">
        <v>21.012995434671595</v>
      </c>
      <c r="I15" s="11">
        <v>20.340733095868881</v>
      </c>
      <c r="J15" s="11">
        <f t="shared" si="1"/>
        <v>125.39796921654515</v>
      </c>
      <c r="K15" s="11"/>
      <c r="L15" s="11">
        <v>77.710274888179086</v>
      </c>
      <c r="M15" s="11">
        <v>25.279740145460352</v>
      </c>
      <c r="N15" s="11">
        <v>25.142188126423864</v>
      </c>
      <c r="O15" s="11">
        <f t="shared" si="2"/>
        <v>128.13220316006331</v>
      </c>
      <c r="Q15" s="10" t="str">
        <f>name!E11</f>
        <v>Process, plant and machine operatives</v>
      </c>
      <c r="R15" s="11">
        <v>95.427519713061542</v>
      </c>
      <c r="S15" s="11">
        <v>11.553172101723259</v>
      </c>
      <c r="T15" s="11">
        <v>16.240674263298107</v>
      </c>
      <c r="U15" s="11">
        <f t="shared" si="3"/>
        <v>123.22136607808291</v>
      </c>
      <c r="V15" s="11"/>
      <c r="W15" s="11">
        <v>75.117272391137334</v>
      </c>
      <c r="X15" s="11">
        <v>16.630982082127694</v>
      </c>
      <c r="Y15" s="11">
        <v>18.75188428997517</v>
      </c>
      <c r="Z15" s="11">
        <f t="shared" si="4"/>
        <v>110.5001387632402</v>
      </c>
      <c r="AA15" s="11"/>
      <c r="AB15" s="11">
        <v>67.134859605986591</v>
      </c>
      <c r="AC15" s="11">
        <v>18.667663752471107</v>
      </c>
      <c r="AD15" s="11">
        <v>23.202519522635512</v>
      </c>
      <c r="AE15" s="11">
        <f t="shared" si="5"/>
        <v>109.00504288109322</v>
      </c>
      <c r="AG15" s="10" t="str">
        <f>name!E11</f>
        <v>Process, plant and machine operatives</v>
      </c>
      <c r="AH15" s="11">
        <v>10.883287759593038</v>
      </c>
      <c r="AI15" s="11">
        <v>3.9807133258014509</v>
      </c>
      <c r="AJ15" s="11">
        <v>1.1518018331645941</v>
      </c>
      <c r="AK15" s="11">
        <f t="shared" si="6"/>
        <v>16.015802918559082</v>
      </c>
      <c r="AL15" s="11"/>
      <c r="AM15" s="11">
        <v>8.9269682948673843</v>
      </c>
      <c r="AN15" s="11">
        <v>4.3820133525438916</v>
      </c>
      <c r="AO15" s="11">
        <v>1.5888488058937005</v>
      </c>
      <c r="AP15" s="11">
        <f t="shared" si="7"/>
        <v>14.897830453304977</v>
      </c>
      <c r="AQ15" s="11"/>
      <c r="AR15" s="11">
        <v>10.575415282192532</v>
      </c>
      <c r="AS15" s="11">
        <v>6.6120763929892385</v>
      </c>
      <c r="AT15" s="11">
        <v>1.9396686037883406</v>
      </c>
      <c r="AU15" s="11">
        <f t="shared" si="8"/>
        <v>19.127160278970113</v>
      </c>
    </row>
    <row r="16" spans="1:47" x14ac:dyDescent="0.2">
      <c r="A16" t="str">
        <f>name!E12</f>
        <v>Elementary occupations</v>
      </c>
      <c r="B16" s="11">
        <v>81.76912471149825</v>
      </c>
      <c r="C16" s="11">
        <v>92.084747760017208</v>
      </c>
      <c r="D16" s="11">
        <v>19.444594277645059</v>
      </c>
      <c r="E16" s="11">
        <f t="shared" si="0"/>
        <v>193.2984667491605</v>
      </c>
      <c r="F16" s="11"/>
      <c r="G16" s="11">
        <v>69.09535307566658</v>
      </c>
      <c r="H16" s="11">
        <v>84.221991558489776</v>
      </c>
      <c r="I16" s="11">
        <v>18.834367516703352</v>
      </c>
      <c r="J16" s="11">
        <f t="shared" si="1"/>
        <v>172.15171215085974</v>
      </c>
      <c r="K16" s="11"/>
      <c r="L16" s="11">
        <v>75.869248927153322</v>
      </c>
      <c r="M16" s="11">
        <v>73.253482041525217</v>
      </c>
      <c r="N16" s="11">
        <v>24.280870713893759</v>
      </c>
      <c r="O16" s="11">
        <f t="shared" si="2"/>
        <v>173.40360168257229</v>
      </c>
      <c r="Q16" s="10" t="str">
        <f>name!E12</f>
        <v>Elementary occupations</v>
      </c>
      <c r="R16" s="11">
        <v>64.974729149857211</v>
      </c>
      <c r="S16" s="11">
        <v>32.116270125575504</v>
      </c>
      <c r="T16" s="11">
        <v>9.3957250851453136</v>
      </c>
      <c r="U16" s="11">
        <f t="shared" si="3"/>
        <v>106.48672436057804</v>
      </c>
      <c r="V16" s="11"/>
      <c r="W16" s="11">
        <v>54.43498619087449</v>
      </c>
      <c r="X16" s="11">
        <v>29.60131423462802</v>
      </c>
      <c r="Y16" s="11">
        <v>8.7816406184351585</v>
      </c>
      <c r="Z16" s="11">
        <f t="shared" si="4"/>
        <v>92.817941043937665</v>
      </c>
      <c r="AA16" s="11"/>
      <c r="AB16" s="11">
        <v>59.566574588231688</v>
      </c>
      <c r="AC16" s="11">
        <v>26.587958510292726</v>
      </c>
      <c r="AD16" s="11">
        <v>11.756976424144279</v>
      </c>
      <c r="AE16" s="11">
        <f t="shared" si="5"/>
        <v>97.911509522668695</v>
      </c>
      <c r="AG16" s="10" t="str">
        <f>name!E12</f>
        <v>Elementary occupations</v>
      </c>
      <c r="AH16" s="11">
        <v>16.794395561641004</v>
      </c>
      <c r="AI16" s="11">
        <v>59.968477634441783</v>
      </c>
      <c r="AJ16" s="11">
        <v>10.048869192499746</v>
      </c>
      <c r="AK16" s="11">
        <f t="shared" si="6"/>
        <v>86.81174238858253</v>
      </c>
      <c r="AL16" s="11"/>
      <c r="AM16" s="11">
        <v>14.66036688479214</v>
      </c>
      <c r="AN16" s="11">
        <v>54.620677323861699</v>
      </c>
      <c r="AO16" s="11">
        <v>10.052726898268196</v>
      </c>
      <c r="AP16" s="11">
        <f t="shared" si="7"/>
        <v>79.333771106922029</v>
      </c>
      <c r="AQ16" s="11"/>
      <c r="AR16" s="11">
        <v>16.302674338921623</v>
      </c>
      <c r="AS16" s="11">
        <v>46.665523531232516</v>
      </c>
      <c r="AT16" s="11">
        <v>12.523894289749467</v>
      </c>
      <c r="AU16" s="11">
        <f t="shared" si="8"/>
        <v>75.492092159903606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1000.6945890837173</v>
      </c>
      <c r="C18" s="34">
        <f t="shared" ref="C18:D18" si="9">SUM(C8:C16)</f>
        <v>480.79971864736495</v>
      </c>
      <c r="D18" s="34">
        <f t="shared" si="9"/>
        <v>200.30169226891817</v>
      </c>
      <c r="E18" s="34">
        <f t="shared" si="0"/>
        <v>1681.7960000000005</v>
      </c>
      <c r="F18" s="34"/>
      <c r="G18" s="34">
        <f>SUM(G8:G16)</f>
        <v>1018.6448347954627</v>
      </c>
      <c r="H18" s="34">
        <f t="shared" ref="H18:I18" si="10">SUM(H8:H16)</f>
        <v>507.87757253697333</v>
      </c>
      <c r="I18" s="34">
        <f t="shared" si="10"/>
        <v>212.44259266756404</v>
      </c>
      <c r="J18" s="34">
        <f t="shared" ref="J18" si="11">SUM(G18:I18)</f>
        <v>1738.9649999999999</v>
      </c>
      <c r="K18" s="34"/>
      <c r="L18" s="34">
        <f>SUM(L8:L16)</f>
        <v>1091.7353738903284</v>
      </c>
      <c r="M18" s="34">
        <f t="shared" ref="M18:N18" si="12">SUM(M8:M16)</f>
        <v>535.51107127875082</v>
      </c>
      <c r="N18" s="34">
        <f t="shared" si="12"/>
        <v>228.16855483091939</v>
      </c>
      <c r="O18" s="34">
        <f>SUM(L18:N18)</f>
        <v>1855.4149999999988</v>
      </c>
      <c r="Q18" s="231" t="str">
        <f>name!E3</f>
        <v>All occupations</v>
      </c>
      <c r="R18" s="34">
        <f>SUM(R8:R16)</f>
        <v>644.11757794524794</v>
      </c>
      <c r="S18" s="34">
        <f t="shared" ref="S18:T18" si="13">SUM(S8:S16)</f>
        <v>128.7661043639431</v>
      </c>
      <c r="T18" s="34">
        <f t="shared" si="13"/>
        <v>136.34600329710557</v>
      </c>
      <c r="U18" s="34">
        <f t="shared" ref="U18" si="14">SUM(R18:T18)</f>
        <v>909.22968560629658</v>
      </c>
      <c r="V18" s="34"/>
      <c r="W18" s="34">
        <f>SUM(W8:W16)</f>
        <v>626.31384029168953</v>
      </c>
      <c r="X18" s="34">
        <f t="shared" ref="X18:Y18" si="15">SUM(X8:X16)</f>
        <v>148.4883364974612</v>
      </c>
      <c r="Y18" s="34">
        <f t="shared" si="15"/>
        <v>150.11435176650602</v>
      </c>
      <c r="Z18" s="34">
        <f t="shared" ref="Z18" si="16">SUM(W18:Y18)</f>
        <v>924.91652855565678</v>
      </c>
      <c r="AA18" s="34"/>
      <c r="AB18" s="34">
        <f>SUM(AB8:AB16)</f>
        <v>647.71879873136356</v>
      </c>
      <c r="AC18" s="34">
        <f t="shared" ref="AC18:AD18" si="17">SUM(AC8:AC16)</f>
        <v>165.00542340705735</v>
      </c>
      <c r="AD18" s="34">
        <f t="shared" si="17"/>
        <v>160.27556767440853</v>
      </c>
      <c r="AE18" s="34">
        <f t="shared" ref="AE18" si="18">SUM(AB18:AD18)</f>
        <v>972.99978981282948</v>
      </c>
      <c r="AG18" s="231" t="str">
        <f>name!E3</f>
        <v>All occupations</v>
      </c>
      <c r="AH18" s="34">
        <f>SUM(AH8:AH16)</f>
        <v>356.5770111384694</v>
      </c>
      <c r="AI18" s="34">
        <f t="shared" ref="AI18:AJ18" si="19">SUM(AI8:AI16)</f>
        <v>352.03361428342185</v>
      </c>
      <c r="AJ18" s="34">
        <f t="shared" si="19"/>
        <v>63.955688971812599</v>
      </c>
      <c r="AK18" s="34">
        <f t="shared" si="6"/>
        <v>772.56631439370381</v>
      </c>
      <c r="AL18" s="34"/>
      <c r="AM18" s="34">
        <f>SUM(AM8:AM16)</f>
        <v>392.33099450377296</v>
      </c>
      <c r="AN18" s="34">
        <f t="shared" ref="AN18:AO18" si="20">SUM(AN8:AN16)</f>
        <v>359.38923603951201</v>
      </c>
      <c r="AO18" s="34">
        <f t="shared" si="20"/>
        <v>62.328240901058074</v>
      </c>
      <c r="AP18" s="34">
        <f t="shared" si="7"/>
        <v>814.04847144434302</v>
      </c>
      <c r="AQ18" s="34"/>
      <c r="AR18" s="34">
        <f>SUM(AR8:AR16)</f>
        <v>444.01657515896505</v>
      </c>
      <c r="AS18" s="34">
        <f t="shared" ref="AS18:AT18" si="21">SUM(AS8:AS16)</f>
        <v>370.50564787169355</v>
      </c>
      <c r="AT18" s="34">
        <f t="shared" si="21"/>
        <v>67.892987156510827</v>
      </c>
      <c r="AU18" s="34">
        <f t="shared" si="8"/>
        <v>882.41521018716935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10.400320168601535</v>
      </c>
      <c r="C26" s="18">
        <f t="shared" ref="C26:O26" si="22">C8/C$18*100</f>
        <v>3.1085968395917396</v>
      </c>
      <c r="D26" s="18">
        <f t="shared" si="22"/>
        <v>11.577087537865648</v>
      </c>
      <c r="E26" s="18">
        <f t="shared" si="22"/>
        <v>8.4558809919285665</v>
      </c>
      <c r="F26" s="18"/>
      <c r="G26" s="18">
        <f t="shared" si="22"/>
        <v>11.533398419331087</v>
      </c>
      <c r="H26" s="18">
        <f t="shared" si="22"/>
        <v>4.7259222961808423</v>
      </c>
      <c r="I26" s="18">
        <f t="shared" si="22"/>
        <v>12.955308864253439</v>
      </c>
      <c r="J26" s="18">
        <f t="shared" si="22"/>
        <v>9.7189340068394277</v>
      </c>
      <c r="K26" s="18"/>
      <c r="L26" s="18">
        <f t="shared" si="22"/>
        <v>10.784333810838557</v>
      </c>
      <c r="M26" s="18">
        <f t="shared" si="22"/>
        <v>5.3284027246603989</v>
      </c>
      <c r="N26" s="18">
        <f t="shared" si="22"/>
        <v>13.212011127430962</v>
      </c>
      <c r="O26" s="18">
        <f t="shared" si="22"/>
        <v>9.5081816422619241</v>
      </c>
      <c r="Q26" t="str">
        <f>$A$8</f>
        <v>Managers, directors and senior officials</v>
      </c>
      <c r="R26" s="18">
        <f>R8/R$18*100</f>
        <v>11.464333221815053</v>
      </c>
      <c r="S26" s="18">
        <f t="shared" ref="S26:U26" si="23">S8/S$18*100</f>
        <v>4.951435779052491</v>
      </c>
      <c r="T26" s="18">
        <f t="shared" si="23"/>
        <v>11.80292650162971</v>
      </c>
      <c r="U26" s="18">
        <f t="shared" si="23"/>
        <v>10.592744222989094</v>
      </c>
      <c r="V26" s="18"/>
      <c r="W26" s="18">
        <f t="shared" ref="W26:Z26" si="24">W8/W$18*100</f>
        <v>12.828175411755838</v>
      </c>
      <c r="X26" s="18">
        <f t="shared" si="24"/>
        <v>7.1296058359869683</v>
      </c>
      <c r="Y26" s="18">
        <f t="shared" si="24"/>
        <v>11.867813748481645</v>
      </c>
      <c r="Z26" s="18">
        <f t="shared" si="24"/>
        <v>11.757446157072419</v>
      </c>
      <c r="AA26" s="18"/>
      <c r="AB26" s="18">
        <f t="shared" ref="AB26:AE26" si="25">AB8/AB$18*100</f>
        <v>11.971867081111967</v>
      </c>
      <c r="AC26" s="18">
        <f t="shared" si="25"/>
        <v>7.0694987067240351</v>
      </c>
      <c r="AD26" s="18">
        <f t="shared" si="25"/>
        <v>12.314781532017696</v>
      </c>
      <c r="AE26" s="18">
        <f t="shared" si="25"/>
        <v>11.196988639282489</v>
      </c>
      <c r="AG26" t="str">
        <f>$A$8</f>
        <v>Managers, directors and senior officials</v>
      </c>
      <c r="AH26" s="18">
        <f>AH8/AH$18*100</f>
        <v>8.4782963439307917</v>
      </c>
      <c r="AI26" s="18">
        <f t="shared" ref="AI26:AK26" si="26">AI8/AI$18*100</f>
        <v>2.4345271440384733</v>
      </c>
      <c r="AJ26" s="18">
        <f t="shared" si="26"/>
        <v>11.095625441326264</v>
      </c>
      <c r="AK26" s="18">
        <f t="shared" si="26"/>
        <v>5.9410166397524371</v>
      </c>
      <c r="AL26" s="18"/>
      <c r="AM26" s="18">
        <f t="shared" ref="AM26:AP26" si="27">AM8/AM$18*100</f>
        <v>9.4664275151521764</v>
      </c>
      <c r="AN26" s="18">
        <f t="shared" si="27"/>
        <v>3.7327958068474243</v>
      </c>
      <c r="AO26" s="18">
        <f t="shared" si="27"/>
        <v>15.574484730494714</v>
      </c>
      <c r="AP26" s="18">
        <f t="shared" si="27"/>
        <v>7.402789885756901</v>
      </c>
      <c r="AQ26" s="18"/>
      <c r="AR26" s="18">
        <f t="shared" ref="AR26:AU26" si="28">AR8/AR$18*100</f>
        <v>9.0519939246538108</v>
      </c>
      <c r="AS26" s="18">
        <f t="shared" si="28"/>
        <v>4.553002183904737</v>
      </c>
      <c r="AT26" s="18">
        <f t="shared" si="28"/>
        <v>15.330108868625295</v>
      </c>
      <c r="AU26" s="18">
        <f t="shared" si="28"/>
        <v>7.6460096917275431</v>
      </c>
    </row>
    <row r="27" spans="1:47" x14ac:dyDescent="0.2">
      <c r="A27" t="str">
        <f>$A$9</f>
        <v>Professional occupations</v>
      </c>
      <c r="B27" s="18">
        <f t="shared" ref="B27:B34" si="29">B9/B$18*100</f>
        <v>21.163793040097755</v>
      </c>
      <c r="C27" s="18">
        <f t="shared" ref="C27:O27" si="30">C9/C$18*100</f>
        <v>12.588471038872376</v>
      </c>
      <c r="D27" s="18">
        <f t="shared" si="30"/>
        <v>17.289946127603187</v>
      </c>
      <c r="E27" s="18">
        <f t="shared" si="30"/>
        <v>18.250865135843554</v>
      </c>
      <c r="F27" s="18"/>
      <c r="G27" s="18">
        <f t="shared" si="30"/>
        <v>25.197820560923965</v>
      </c>
      <c r="H27" s="18">
        <f t="shared" si="30"/>
        <v>14.948610409593149</v>
      </c>
      <c r="I27" s="18">
        <f t="shared" si="30"/>
        <v>20.140830768526392</v>
      </c>
      <c r="J27" s="18">
        <f t="shared" si="30"/>
        <v>21.586670253315965</v>
      </c>
      <c r="K27" s="18"/>
      <c r="L27" s="18">
        <f t="shared" si="30"/>
        <v>28.51664436225817</v>
      </c>
      <c r="M27" s="18">
        <f t="shared" si="30"/>
        <v>17.358893240012819</v>
      </c>
      <c r="N27" s="18">
        <f t="shared" si="30"/>
        <v>17.681652979736466</v>
      </c>
      <c r="O27" s="18">
        <f t="shared" si="30"/>
        <v>23.963860439582788</v>
      </c>
      <c r="Q27" t="str">
        <f>$A$9</f>
        <v>Professional occupations</v>
      </c>
      <c r="R27" s="18">
        <f t="shared" ref="R27:U27" si="31">R9/R$18*100</f>
        <v>19.646940763794788</v>
      </c>
      <c r="S27" s="18">
        <f t="shared" si="31"/>
        <v>8.6200187825024202</v>
      </c>
      <c r="T27" s="18">
        <f t="shared" si="31"/>
        <v>17.525388530194803</v>
      </c>
      <c r="U27" s="18">
        <f t="shared" si="31"/>
        <v>17.767152871306603</v>
      </c>
      <c r="V27" s="18"/>
      <c r="W27" s="18">
        <f t="shared" ref="W27:Z27" si="32">W9/W$18*100</f>
        <v>23.662950581012186</v>
      </c>
      <c r="X27" s="18">
        <f t="shared" si="32"/>
        <v>10.73882579772018</v>
      </c>
      <c r="Y27" s="18">
        <f t="shared" si="32"/>
        <v>20.958130832782675</v>
      </c>
      <c r="Z27" s="18">
        <f t="shared" si="32"/>
        <v>21.149086917511394</v>
      </c>
      <c r="AA27" s="18"/>
      <c r="AB27" s="18">
        <f t="shared" ref="AB27:AE27" si="33">AB9/AB$18*100</f>
        <v>28.213906008138544</v>
      </c>
      <c r="AC27" s="18">
        <f t="shared" si="33"/>
        <v>13.43856714783762</v>
      </c>
      <c r="AD27" s="18">
        <f t="shared" si="33"/>
        <v>17.612065257464664</v>
      </c>
      <c r="AE27" s="18">
        <f t="shared" si="33"/>
        <v>23.961873137575964</v>
      </c>
      <c r="AG27" t="str">
        <f>$A$9</f>
        <v>Professional occupations</v>
      </c>
      <c r="AH27" s="18">
        <f t="shared" ref="AH27:AK27" si="34">AH9/AH$18*100</f>
        <v>23.903821656058042</v>
      </c>
      <c r="AI27" s="18">
        <f>AI9/AI$18*100</f>
        <v>14.040043038458908</v>
      </c>
      <c r="AJ27" s="18">
        <f t="shared" si="34"/>
        <v>16.788010629508847</v>
      </c>
      <c r="AK27" s="18">
        <f t="shared" si="34"/>
        <v>18.820143839839321</v>
      </c>
      <c r="AL27" s="18"/>
      <c r="AM27" s="18">
        <f t="shared" ref="AM27:AP27" si="35">AM9/AM$18*100</f>
        <v>27.648073854530953</v>
      </c>
      <c r="AN27" s="18">
        <f t="shared" si="35"/>
        <v>16.687961094990154</v>
      </c>
      <c r="AO27" s="18">
        <f t="shared" si="35"/>
        <v>18.172405740467021</v>
      </c>
      <c r="AP27" s="18">
        <f t="shared" si="35"/>
        <v>22.083849566469237</v>
      </c>
      <c r="AQ27" s="18"/>
      <c r="AR27" s="18">
        <f t="shared" ref="AR27:AU27" si="36">AR9/AR$18*100</f>
        <v>28.958270495224209</v>
      </c>
      <c r="AS27" s="18">
        <f t="shared" si="36"/>
        <v>19.104818222395579</v>
      </c>
      <c r="AT27" s="18">
        <f t="shared" si="36"/>
        <v>17.845929323397293</v>
      </c>
      <c r="AU27" s="18">
        <f t="shared" si="36"/>
        <v>23.96605174863166</v>
      </c>
    </row>
    <row r="28" spans="1:47" x14ac:dyDescent="0.2">
      <c r="A28" t="str">
        <f>$A$10</f>
        <v>Associate professional occupations</v>
      </c>
      <c r="B28" s="18">
        <f t="shared" si="29"/>
        <v>12.959885378429469</v>
      </c>
      <c r="C28" s="18">
        <f t="shared" ref="C28:O28" si="37">C10/C$18*100</f>
        <v>8.1456701570446359</v>
      </c>
      <c r="D28" s="18">
        <f t="shared" si="37"/>
        <v>13.451878275770577</v>
      </c>
      <c r="E28" s="18">
        <f t="shared" si="37"/>
        <v>11.642171271588939</v>
      </c>
      <c r="F28" s="18"/>
      <c r="G28" s="18">
        <f t="shared" si="37"/>
        <v>14.689312979559141</v>
      </c>
      <c r="H28" s="18">
        <f t="shared" si="37"/>
        <v>9.4016875238346156</v>
      </c>
      <c r="I28" s="18">
        <f t="shared" si="37"/>
        <v>12.507282938502145</v>
      </c>
      <c r="J28" s="18">
        <f t="shared" si="37"/>
        <v>12.878452783903255</v>
      </c>
      <c r="K28" s="18"/>
      <c r="L28" s="18">
        <f t="shared" si="37"/>
        <v>15.685139210910648</v>
      </c>
      <c r="M28" s="18">
        <f t="shared" si="37"/>
        <v>11.502552199266646</v>
      </c>
      <c r="N28" s="18">
        <f t="shared" si="37"/>
        <v>12.215264149154727</v>
      </c>
      <c r="O28" s="18">
        <f t="shared" si="37"/>
        <v>14.051252436465703</v>
      </c>
      <c r="Q28" t="str">
        <f>$A$10</f>
        <v>Associate professional occupations</v>
      </c>
      <c r="R28" s="18">
        <f t="shared" ref="R28:U28" si="38">R10/R$18*100</f>
        <v>12.914052537112195</v>
      </c>
      <c r="S28" s="18">
        <f t="shared" si="38"/>
        <v>8.1012278382710381</v>
      </c>
      <c r="T28" s="18">
        <f t="shared" si="38"/>
        <v>12.057517952317413</v>
      </c>
      <c r="U28" s="18">
        <f t="shared" si="38"/>
        <v>12.104011063061847</v>
      </c>
      <c r="V28" s="18"/>
      <c r="W28" s="18">
        <f t="shared" ref="W28:Z28" si="39">W10/W$18*100</f>
        <v>14.619403797472705</v>
      </c>
      <c r="X28" s="18">
        <f t="shared" si="39"/>
        <v>9.5739668383567338</v>
      </c>
      <c r="Y28" s="18">
        <f t="shared" si="39"/>
        <v>11.781137186724946</v>
      </c>
      <c r="Z28" s="18">
        <f t="shared" si="39"/>
        <v>13.348745249279037</v>
      </c>
      <c r="AA28" s="18"/>
      <c r="AB28" s="18">
        <f t="shared" ref="AB28:AE28" si="40">AB10/AB$18*100</f>
        <v>13.578689898048813</v>
      </c>
      <c r="AC28" s="18">
        <f t="shared" si="40"/>
        <v>9.2006690437168412</v>
      </c>
      <c r="AD28" s="18">
        <f t="shared" si="40"/>
        <v>11.738135735653636</v>
      </c>
      <c r="AE28" s="18">
        <f t="shared" si="40"/>
        <v>12.533064751343421</v>
      </c>
      <c r="AG28" t="str">
        <f>$A$10</f>
        <v>Associate professional occupations</v>
      </c>
      <c r="AH28" s="18">
        <f t="shared" ref="AH28:AK28" si="41">AH10/AH$18*100</f>
        <v>13.042677420029044</v>
      </c>
      <c r="AI28" s="18">
        <f t="shared" si="41"/>
        <v>8.1619261735873341</v>
      </c>
      <c r="AJ28" s="18">
        <f t="shared" si="41"/>
        <v>16.424490412631243</v>
      </c>
      <c r="AK28" s="18">
        <f t="shared" si="41"/>
        <v>11.098634178943449</v>
      </c>
      <c r="AL28" s="18"/>
      <c r="AM28" s="18">
        <f t="shared" ref="AM28:AP28" si="42">AM10/AM$18*100</f>
        <v>14.800915399244538</v>
      </c>
      <c r="AN28" s="18">
        <f t="shared" si="42"/>
        <v>9.3305071259233703</v>
      </c>
      <c r="AO28" s="18">
        <f t="shared" si="42"/>
        <v>14.256167508966341</v>
      </c>
      <c r="AP28" s="18">
        <f t="shared" si="42"/>
        <v>12.344109572485536</v>
      </c>
      <c r="AQ28" s="18"/>
      <c r="AR28" s="18">
        <f t="shared" ref="AR28:AU28" si="43">AR10/AR$18*100</f>
        <v>18.757967782742462</v>
      </c>
      <c r="AS28" s="18">
        <f t="shared" si="43"/>
        <v>12.527700417375865</v>
      </c>
      <c r="AT28" s="18">
        <f t="shared" si="43"/>
        <v>13.341625361560784</v>
      </c>
      <c r="AU28" s="18">
        <f t="shared" si="43"/>
        <v>15.725290102030288</v>
      </c>
    </row>
    <row r="29" spans="1:47" x14ac:dyDescent="0.2">
      <c r="A29" t="str">
        <f>$A$11</f>
        <v>Administrative and secretarial occupations</v>
      </c>
      <c r="B29" s="18">
        <f t="shared" si="29"/>
        <v>11.617705094681655</v>
      </c>
      <c r="C29" s="18">
        <f t="shared" ref="C29:O29" si="44">C11/C$18*100</f>
        <v>18.251739699672651</v>
      </c>
      <c r="D29" s="18">
        <f t="shared" si="44"/>
        <v>4.0176037779164187</v>
      </c>
      <c r="E29" s="18">
        <f t="shared" si="44"/>
        <v>12.60910287206562</v>
      </c>
      <c r="F29" s="18"/>
      <c r="G29" s="18">
        <f t="shared" si="44"/>
        <v>11.464433888584942</v>
      </c>
      <c r="H29" s="18">
        <f t="shared" si="44"/>
        <v>17.177227390626538</v>
      </c>
      <c r="I29" s="18">
        <f t="shared" si="44"/>
        <v>2.994456455855214</v>
      </c>
      <c r="J29" s="18">
        <f t="shared" si="44"/>
        <v>12.098153216217771</v>
      </c>
      <c r="K29" s="18"/>
      <c r="L29" s="18">
        <f t="shared" si="44"/>
        <v>10.783865676076235</v>
      </c>
      <c r="M29" s="18">
        <f t="shared" si="44"/>
        <v>14.740070035642677</v>
      </c>
      <c r="N29" s="18">
        <f t="shared" si="44"/>
        <v>2.5498724369093893</v>
      </c>
      <c r="O29" s="18">
        <f t="shared" si="44"/>
        <v>10.913137508480753</v>
      </c>
      <c r="Q29" t="str">
        <f>$A$11</f>
        <v>Administrative and secretarial occupations</v>
      </c>
      <c r="R29" s="18">
        <f t="shared" ref="R29:U29" si="45">R11/R$18*100</f>
        <v>6.4675195165734056</v>
      </c>
      <c r="S29" s="18">
        <f t="shared" si="45"/>
        <v>10.975767437276037</v>
      </c>
      <c r="T29" s="18">
        <f t="shared" si="45"/>
        <v>1.745141812532305</v>
      </c>
      <c r="U29" s="18">
        <f t="shared" si="45"/>
        <v>6.3978255715199221</v>
      </c>
      <c r="V29" s="18"/>
      <c r="W29" s="18">
        <f t="shared" ref="W29:Z29" si="46">W11/W$18*100</f>
        <v>7.207253193450466</v>
      </c>
      <c r="X29" s="18">
        <f t="shared" si="46"/>
        <v>11.191606391767127</v>
      </c>
      <c r="Y29" s="18">
        <f t="shared" si="46"/>
        <v>1.4781960040356781</v>
      </c>
      <c r="Z29" s="18">
        <f t="shared" si="46"/>
        <v>6.9170824380364966</v>
      </c>
      <c r="AA29" s="18"/>
      <c r="AB29" s="18">
        <f t="shared" ref="AB29:AE29" si="47">AB11/AB$18*100</f>
        <v>8.8100042534269747</v>
      </c>
      <c r="AC29" s="18">
        <f t="shared" si="47"/>
        <v>10.646641050759488</v>
      </c>
      <c r="AD29" s="18">
        <f t="shared" si="47"/>
        <v>1.9017912243017865</v>
      </c>
      <c r="AE29" s="18">
        <f t="shared" si="47"/>
        <v>7.9835264464537117</v>
      </c>
      <c r="AG29" t="str">
        <f>$A$11</f>
        <v>Administrative and secretarial occupations</v>
      </c>
      <c r="AH29" s="18">
        <f t="shared" ref="AH29:AK29" si="48">AH11/AH$18*100</f>
        <v>20.920955043264069</v>
      </c>
      <c r="AI29" s="18">
        <f t="shared" si="48"/>
        <v>20.913129310423336</v>
      </c>
      <c r="AJ29" s="18">
        <f t="shared" si="48"/>
        <v>8.8622252901851208</v>
      </c>
      <c r="AK29" s="18">
        <f t="shared" si="48"/>
        <v>19.919126104984766</v>
      </c>
      <c r="AL29" s="18"/>
      <c r="AM29" s="18">
        <f t="shared" ref="AM29:AP29" si="49">AM11/AM$18*100</f>
        <v>18.260560698187977</v>
      </c>
      <c r="AN29" s="18">
        <f t="shared" si="49"/>
        <v>19.65029785545034</v>
      </c>
      <c r="AO29" s="18">
        <f t="shared" si="49"/>
        <v>6.6462915075679474</v>
      </c>
      <c r="AP29" s="18">
        <f t="shared" si="49"/>
        <v>17.98485181765874</v>
      </c>
      <c r="AQ29" s="18"/>
      <c r="AR29" s="18">
        <f t="shared" ref="AR29:AU29" si="50">AR11/AR$18*100</f>
        <v>13.66327879051423</v>
      </c>
      <c r="AS29" s="18">
        <f t="shared" si="50"/>
        <v>16.563086733815329</v>
      </c>
      <c r="AT29" s="18">
        <f t="shared" si="50"/>
        <v>4.0798034150581604</v>
      </c>
      <c r="AU29" s="18">
        <f t="shared" si="50"/>
        <v>14.143488611541455</v>
      </c>
    </row>
    <row r="30" spans="1:47" x14ac:dyDescent="0.2">
      <c r="A30" t="str">
        <f>$A$12</f>
        <v>Skilled trades occupations</v>
      </c>
      <c r="B30" s="18">
        <f t="shared" si="29"/>
        <v>12.118002053104293</v>
      </c>
      <c r="C30" s="18">
        <f t="shared" ref="C30:O30" si="51">C12/C$18*100</f>
        <v>3.6074548194946434</v>
      </c>
      <c r="D30" s="18">
        <f t="shared" si="51"/>
        <v>24.161846376001687</v>
      </c>
      <c r="E30" s="18">
        <f t="shared" si="51"/>
        <v>11.119387288795853</v>
      </c>
      <c r="F30" s="18"/>
      <c r="G30" s="18">
        <f t="shared" si="51"/>
        <v>9.4355266989551012</v>
      </c>
      <c r="H30" s="18">
        <f t="shared" si="51"/>
        <v>2.8864619894678176</v>
      </c>
      <c r="I30" s="18">
        <f t="shared" si="51"/>
        <v>24.639940997596739</v>
      </c>
      <c r="J30" s="18">
        <f t="shared" si="51"/>
        <v>9.380288155656789</v>
      </c>
      <c r="K30" s="18"/>
      <c r="L30" s="18">
        <f t="shared" si="51"/>
        <v>7.1053218884086746</v>
      </c>
      <c r="M30" s="18">
        <f t="shared" si="51"/>
        <v>3.3687247122075457</v>
      </c>
      <c r="N30" s="18">
        <f t="shared" si="51"/>
        <v>23.833446127554261</v>
      </c>
      <c r="O30" s="18">
        <f t="shared" si="51"/>
        <v>8.0839939245371415</v>
      </c>
      <c r="Q30" t="str">
        <f>$A$12</f>
        <v>Skilled trades occupations</v>
      </c>
      <c r="R30" s="18">
        <f t="shared" ref="R30:U30" si="52">R12/R$18*100</f>
        <v>17.849411430726121</v>
      </c>
      <c r="S30" s="18">
        <f t="shared" si="52"/>
        <v>9.4073079246865579</v>
      </c>
      <c r="T30" s="18">
        <f t="shared" si="52"/>
        <v>32.604479645936003</v>
      </c>
      <c r="U30" s="18">
        <f t="shared" si="52"/>
        <v>18.866467751091957</v>
      </c>
      <c r="V30" s="18"/>
      <c r="W30" s="18">
        <f t="shared" ref="W30:Z30" si="53">W12/W$18*100</f>
        <v>14.26266777551197</v>
      </c>
      <c r="X30" s="18">
        <f t="shared" si="53"/>
        <v>6.5506043893940618</v>
      </c>
      <c r="Y30" s="18">
        <f t="shared" si="53"/>
        <v>31.798367358435282</v>
      </c>
      <c r="Z30" s="18">
        <f t="shared" si="53"/>
        <v>15.870606077595847</v>
      </c>
      <c r="AA30" s="18"/>
      <c r="AB30" s="18">
        <f t="shared" ref="AB30:AE30" si="54">AB12/AB$18*100</f>
        <v>10.824384144449972</v>
      </c>
      <c r="AC30" s="18">
        <f t="shared" si="54"/>
        <v>7.4828331283005483</v>
      </c>
      <c r="AD30" s="18">
        <f t="shared" si="54"/>
        <v>30.530581808860223</v>
      </c>
      <c r="AE30" s="18">
        <f t="shared" si="54"/>
        <v>13.503776272184082</v>
      </c>
      <c r="AG30" t="str">
        <f>$A$12</f>
        <v>Skilled trades occupations</v>
      </c>
      <c r="AH30" s="18">
        <f t="shared" ref="AH30:AK30" si="55">AH12/AH$18*100</f>
        <v>1.7648345431190304</v>
      </c>
      <c r="AI30" s="18">
        <f t="shared" si="55"/>
        <v>1.485996924745383</v>
      </c>
      <c r="AJ30" s="18">
        <f t="shared" si="55"/>
        <v>6.1631456792418531</v>
      </c>
      <c r="AK30" s="18">
        <f t="shared" si="55"/>
        <v>2.0018844908281754</v>
      </c>
      <c r="AL30" s="18"/>
      <c r="AM30" s="18">
        <f t="shared" ref="AM30:AP30" si="56">AM12/AM$18*100</f>
        <v>1.7295200167351081</v>
      </c>
      <c r="AN30" s="18">
        <f t="shared" si="56"/>
        <v>1.3725535161627203</v>
      </c>
      <c r="AO30" s="18">
        <f t="shared" si="56"/>
        <v>7.3992405175146212</v>
      </c>
      <c r="AP30" s="18">
        <f t="shared" si="56"/>
        <v>2.0060315454435487</v>
      </c>
      <c r="AQ30" s="18"/>
      <c r="AR30" s="18">
        <f t="shared" ref="AR30:AU30" si="57">AR12/AR$18*100</f>
        <v>1.680059248094407</v>
      </c>
      <c r="AS30" s="18">
        <f t="shared" si="57"/>
        <v>1.5364983884267813</v>
      </c>
      <c r="AT30" s="18">
        <f t="shared" si="57"/>
        <v>8.0234594401307806</v>
      </c>
      <c r="AU30" s="18">
        <f t="shared" si="57"/>
        <v>2.1078423076886481</v>
      </c>
    </row>
    <row r="31" spans="1:47" x14ac:dyDescent="0.2">
      <c r="A31" t="str">
        <f>$A$13</f>
        <v>Caring, leisure and other service occupations</v>
      </c>
      <c r="B31" s="18">
        <f t="shared" si="29"/>
        <v>7.915991990673783</v>
      </c>
      <c r="C31" s="18">
        <f t="shared" ref="C31:O31" si="58">C13/C$18*100</f>
        <v>15.655571446962382</v>
      </c>
      <c r="D31" s="18">
        <f t="shared" si="58"/>
        <v>6.8269965805578554</v>
      </c>
      <c r="E31" s="18">
        <f t="shared" si="58"/>
        <v>9.9989200042456883</v>
      </c>
      <c r="F31" s="18"/>
      <c r="G31" s="18">
        <f t="shared" si="58"/>
        <v>7.8609418321221476</v>
      </c>
      <c r="H31" s="18">
        <f t="shared" si="58"/>
        <v>14.807026635658033</v>
      </c>
      <c r="I31" s="18">
        <f t="shared" si="58"/>
        <v>5.6949142412412339</v>
      </c>
      <c r="J31" s="18">
        <f t="shared" si="58"/>
        <v>9.6249820350356909</v>
      </c>
      <c r="K31" s="18"/>
      <c r="L31" s="18">
        <f t="shared" si="58"/>
        <v>8.4812920567366756</v>
      </c>
      <c r="M31" s="18">
        <f t="shared" si="58"/>
        <v>14.056549470630594</v>
      </c>
      <c r="N31" s="18">
        <f t="shared" si="58"/>
        <v>6.8293350403236186</v>
      </c>
      <c r="O31" s="18">
        <f t="shared" si="58"/>
        <v>9.8872780088236016</v>
      </c>
      <c r="Q31" t="str">
        <f>$A$13</f>
        <v>Caring, leisure and other service occupations</v>
      </c>
      <c r="R31" s="18">
        <f t="shared" ref="R31:U31" si="59">R13/R$18*100</f>
        <v>2.4192926203155847</v>
      </c>
      <c r="S31" s="18">
        <f t="shared" si="59"/>
        <v>5.9768557385719507</v>
      </c>
      <c r="T31" s="18">
        <f t="shared" si="59"/>
        <v>1.6028035559849267</v>
      </c>
      <c r="U31" s="18">
        <f t="shared" si="59"/>
        <v>2.8006797753975281</v>
      </c>
      <c r="V31" s="18"/>
      <c r="W31" s="18">
        <f t="shared" ref="W31:Z31" si="60">W13/W$18*100</f>
        <v>2.3517643132443475</v>
      </c>
      <c r="X31" s="18">
        <f t="shared" si="60"/>
        <v>5.837593039770776</v>
      </c>
      <c r="Y31" s="18">
        <f t="shared" si="60"/>
        <v>1.5362379045589571</v>
      </c>
      <c r="Z31" s="18">
        <f t="shared" si="60"/>
        <v>2.7790273997261226</v>
      </c>
      <c r="AA31" s="18"/>
      <c r="AB31" s="18">
        <f t="shared" ref="AB31:AE31" si="61">AB13/AB$18*100</f>
        <v>2.4532006376124511</v>
      </c>
      <c r="AC31" s="18">
        <f t="shared" si="61"/>
        <v>6.643798200958857</v>
      </c>
      <c r="AD31" s="18">
        <f t="shared" si="61"/>
        <v>2.1854722103851798</v>
      </c>
      <c r="AE31" s="18">
        <f t="shared" si="61"/>
        <v>3.119758849034973</v>
      </c>
      <c r="AG31" t="str">
        <f>$A$13</f>
        <v>Caring, leisure and other service occupations</v>
      </c>
      <c r="AH31" s="18">
        <f t="shared" ref="AH31:AK31" si="62">AH13/AH$18*100</f>
        <v>17.845181407075632</v>
      </c>
      <c r="AI31" s="18">
        <f t="shared" si="62"/>
        <v>19.195831429101901</v>
      </c>
      <c r="AJ31" s="18">
        <f t="shared" si="62"/>
        <v>17.964361384290477</v>
      </c>
      <c r="AK31" s="18">
        <f t="shared" si="62"/>
        <v>18.470495295915633</v>
      </c>
      <c r="AL31" s="18"/>
      <c r="AM31" s="18">
        <f t="shared" ref="AM31:AP31" si="63">AM13/AM$18*100</f>
        <v>16.655745650926267</v>
      </c>
      <c r="AN31" s="18">
        <f t="shared" si="63"/>
        <v>18.512914682431123</v>
      </c>
      <c r="AO31" s="18">
        <f t="shared" si="63"/>
        <v>15.710871589993719</v>
      </c>
      <c r="AP31" s="18">
        <f t="shared" si="63"/>
        <v>17.403310744019638</v>
      </c>
      <c r="AQ31" s="18"/>
      <c r="AR31" s="18">
        <f t="shared" ref="AR31:AU31" si="64">AR13/AR$18*100</f>
        <v>17.274901014330442</v>
      </c>
      <c r="AS31" s="18">
        <f t="shared" si="64"/>
        <v>17.357832916347355</v>
      </c>
      <c r="AT31" s="18">
        <f t="shared" si="64"/>
        <v>17.79214257675843</v>
      </c>
      <c r="AU31" s="18">
        <f t="shared" si="64"/>
        <v>17.349518736328662</v>
      </c>
    </row>
    <row r="32" spans="1:47" x14ac:dyDescent="0.2">
      <c r="A32" t="str">
        <f>$A$14</f>
        <v>Sales and customer service occupations</v>
      </c>
      <c r="B32" s="18">
        <f t="shared" si="29"/>
        <v>5.0293638150792175</v>
      </c>
      <c r="C32" s="18">
        <f t="shared" ref="C32:O32" si="65">C14/C$18*100</f>
        <v>16.259239724771046</v>
      </c>
      <c r="D32" s="18">
        <f t="shared" si="65"/>
        <v>4.283847938150104</v>
      </c>
      <c r="E32" s="18">
        <f t="shared" si="65"/>
        <v>8.1510224978578663</v>
      </c>
      <c r="F32" s="18"/>
      <c r="G32" s="18">
        <f t="shared" si="65"/>
        <v>4.7849063380494963</v>
      </c>
      <c r="H32" s="18">
        <f t="shared" si="65"/>
        <v>15.332521505158134</v>
      </c>
      <c r="I32" s="18">
        <f t="shared" si="65"/>
        <v>2.6269425762885454</v>
      </c>
      <c r="J32" s="18">
        <f t="shared" si="65"/>
        <v>7.6017852118014995</v>
      </c>
      <c r="K32" s="18"/>
      <c r="L32" s="18">
        <f t="shared" si="65"/>
        <v>4.5759350452750303</v>
      </c>
      <c r="M32" s="18">
        <f t="shared" si="65"/>
        <v>15.244959795255619</v>
      </c>
      <c r="N32" s="18">
        <f t="shared" si="65"/>
        <v>2.0176512216693219</v>
      </c>
      <c r="O32" s="18">
        <f t="shared" si="65"/>
        <v>7.3406324043468194</v>
      </c>
      <c r="Q32" t="str">
        <f>$A$14</f>
        <v>Sales and customer service occupations</v>
      </c>
      <c r="R32" s="18">
        <f t="shared" ref="R32:U32" si="66">R14/R$18*100</f>
        <v>4.3358149940615309</v>
      </c>
      <c r="S32" s="18">
        <f t="shared" si="66"/>
        <v>18.053615136430501</v>
      </c>
      <c r="T32" s="18">
        <f t="shared" si="66"/>
        <v>3.859284482660954</v>
      </c>
      <c r="U32" s="18">
        <f t="shared" si="66"/>
        <v>6.2070854563351618</v>
      </c>
      <c r="V32" s="18"/>
      <c r="W32" s="18">
        <f t="shared" ref="W32:Z32" si="67">W14/W$18*100</f>
        <v>4.382906157880698</v>
      </c>
      <c r="X32" s="18">
        <f t="shared" si="67"/>
        <v>17.842492802065586</v>
      </c>
      <c r="Y32" s="18">
        <f t="shared" si="67"/>
        <v>2.2384163984439924</v>
      </c>
      <c r="Z32" s="18">
        <f t="shared" si="67"/>
        <v>6.1956891376042735</v>
      </c>
      <c r="AA32" s="18"/>
      <c r="AB32" s="18">
        <f>AB14/AB$18*100</f>
        <v>4.5867688911050264</v>
      </c>
      <c r="AC32" s="18">
        <f t="shared" ref="AC32:AE32" si="68">AC14/AC$18*100</f>
        <v>18.091244358940465</v>
      </c>
      <c r="AD32" s="18">
        <f t="shared" si="68"/>
        <v>1.9050542310248484</v>
      </c>
      <c r="AE32" s="18">
        <f t="shared" si="68"/>
        <v>6.4351745863634378</v>
      </c>
      <c r="AG32" t="str">
        <f>$A$14</f>
        <v>Sales and customer service occupations</v>
      </c>
      <c r="AH32" s="18">
        <f t="shared" ref="AH32:AK32" si="69">AH14/AH$18*100</f>
        <v>6.2821843077811925</v>
      </c>
      <c r="AI32" s="18">
        <f t="shared" si="69"/>
        <v>15.60289691501931</v>
      </c>
      <c r="AJ32" s="18">
        <f t="shared" si="69"/>
        <v>5.1889672673698524</v>
      </c>
      <c r="AK32" s="18">
        <f t="shared" si="69"/>
        <v>10.438832919011437</v>
      </c>
      <c r="AL32" s="18"/>
      <c r="AM32" s="18">
        <f t="shared" ref="AM32:AP32" si="70">AM14/AM$18*100</f>
        <v>5.4266559835444363</v>
      </c>
      <c r="AN32" s="18">
        <f t="shared" si="70"/>
        <v>14.295480255282783</v>
      </c>
      <c r="AO32" s="18">
        <f t="shared" si="70"/>
        <v>3.5626878257660297</v>
      </c>
      <c r="AP32" s="18">
        <f t="shared" si="70"/>
        <v>9.1993823394697785</v>
      </c>
      <c r="AQ32" s="18"/>
      <c r="AR32" s="18">
        <f t="shared" ref="AR32:AU32" si="71">AR14/AR$18*100</f>
        <v>4.5601309379528363</v>
      </c>
      <c r="AS32" s="18">
        <f t="shared" si="71"/>
        <v>13.977361332814823</v>
      </c>
      <c r="AT32" s="18">
        <f t="shared" si="71"/>
        <v>2.2834599207676702</v>
      </c>
      <c r="AU32" s="18">
        <f t="shared" si="71"/>
        <v>8.3390402472888532</v>
      </c>
    </row>
    <row r="33" spans="1:47" x14ac:dyDescent="0.2">
      <c r="A33" t="str">
        <f>$A$15</f>
        <v>Process, plant and machine operatives</v>
      </c>
      <c r="B33" s="18">
        <f t="shared" si="29"/>
        <v>10.623701640077588</v>
      </c>
      <c r="C33" s="18">
        <f t="shared" ref="C33:O33" si="72">C15/C$18*100</f>
        <v>3.2308432856879019</v>
      </c>
      <c r="D33" s="18">
        <f t="shared" si="72"/>
        <v>8.6831398673917093</v>
      </c>
      <c r="E33" s="18">
        <f t="shared" si="72"/>
        <v>8.2790759995054053</v>
      </c>
      <c r="F33" s="18"/>
      <c r="G33" s="18">
        <f t="shared" si="72"/>
        <v>8.2505931228601579</v>
      </c>
      <c r="H33" s="18">
        <f t="shared" si="72"/>
        <v>4.1374135364368456</v>
      </c>
      <c r="I33" s="18">
        <f t="shared" si="72"/>
        <v>9.5746963169944994</v>
      </c>
      <c r="J33" s="18">
        <f t="shared" si="72"/>
        <v>7.2110691829073703</v>
      </c>
      <c r="K33" s="18"/>
      <c r="L33" s="18">
        <f t="shared" si="72"/>
        <v>7.1180504677853893</v>
      </c>
      <c r="M33" s="18">
        <f t="shared" si="72"/>
        <v>4.7206755380602452</v>
      </c>
      <c r="N33" s="18">
        <f t="shared" si="72"/>
        <v>11.019129320889583</v>
      </c>
      <c r="O33" s="18">
        <f t="shared" si="72"/>
        <v>6.9058514219225025</v>
      </c>
      <c r="Q33" t="str">
        <f>$A$15</f>
        <v>Process, plant and machine operatives</v>
      </c>
      <c r="R33" s="18">
        <f t="shared" ref="R33:U33" si="73">R15/R$18*100</f>
        <v>14.815232960646386</v>
      </c>
      <c r="S33" s="18">
        <f t="shared" si="73"/>
        <v>8.9722152881704798</v>
      </c>
      <c r="T33" s="18">
        <f t="shared" si="73"/>
        <v>11.911368042016434</v>
      </c>
      <c r="U33" s="18">
        <f t="shared" si="73"/>
        <v>13.552281456353452</v>
      </c>
      <c r="V33" s="18"/>
      <c r="W33" s="18">
        <f t="shared" ref="W33:Z33" si="74">W15/W$18*100</f>
        <v>11.993551404860126</v>
      </c>
      <c r="X33" s="18">
        <f t="shared" si="74"/>
        <v>11.20019422024574</v>
      </c>
      <c r="Y33" s="18">
        <f t="shared" si="74"/>
        <v>12.491733181609852</v>
      </c>
      <c r="Z33" s="18">
        <f t="shared" si="74"/>
        <v>11.947039041003674</v>
      </c>
      <c r="AA33" s="18"/>
      <c r="AB33" s="18">
        <f t="shared" ref="AB33:AE33" si="75">AB15/AB$18*100</f>
        <v>10.364815678883863</v>
      </c>
      <c r="AC33" s="18">
        <f t="shared" si="75"/>
        <v>11.313363747092863</v>
      </c>
      <c r="AD33" s="18">
        <f t="shared" si="75"/>
        <v>14.476641611259316</v>
      </c>
      <c r="AE33" s="18">
        <f t="shared" si="75"/>
        <v>11.202987299931678</v>
      </c>
      <c r="AG33" t="str">
        <f>$A$15</f>
        <v>Process, plant and machine operatives</v>
      </c>
      <c r="AH33" s="18">
        <f t="shared" ref="AH33:AK33" si="76">AH15/AH$18*100</f>
        <v>3.05215631396011</v>
      </c>
      <c r="AI33" s="18">
        <f t="shared" si="76"/>
        <v>1.1307764839174088</v>
      </c>
      <c r="AJ33" s="18">
        <f t="shared" si="76"/>
        <v>1.8009372609092391</v>
      </c>
      <c r="AK33" s="18">
        <f t="shared" si="76"/>
        <v>2.0730651363084598</v>
      </c>
      <c r="AL33" s="18"/>
      <c r="AM33" s="18">
        <f t="shared" ref="AM33:AP33" si="77">AM15/AM$18*100</f>
        <v>2.2753665705556525</v>
      </c>
      <c r="AN33" s="18">
        <f t="shared" si="77"/>
        <v>1.2192945456113002</v>
      </c>
      <c r="AO33" s="18">
        <f t="shared" si="77"/>
        <v>2.5491635620133928</v>
      </c>
      <c r="AP33" s="18">
        <f t="shared" si="77"/>
        <v>1.8300913245217671</v>
      </c>
      <c r="AQ33" s="18"/>
      <c r="AR33" s="18">
        <f t="shared" ref="AR33:AU33" si="78">AR15/AR$18*100</f>
        <v>2.3817613742023851</v>
      </c>
      <c r="AS33" s="18">
        <f t="shared" si="78"/>
        <v>1.784608799075313</v>
      </c>
      <c r="AT33" s="18">
        <f t="shared" si="78"/>
        <v>2.8569498633443611</v>
      </c>
      <c r="AU33" s="18">
        <f t="shared" si="78"/>
        <v>2.1675918613090364</v>
      </c>
    </row>
    <row r="34" spans="1:47" x14ac:dyDescent="0.2">
      <c r="A34" t="str">
        <f>$A$16</f>
        <v>Elementary occupations</v>
      </c>
      <c r="B34" s="18">
        <f t="shared" si="29"/>
        <v>8.1712368192547018</v>
      </c>
      <c r="C34" s="18">
        <f t="shared" ref="C34:O34" si="79">C16/C$18*100</f>
        <v>19.152412987902625</v>
      </c>
      <c r="D34" s="18">
        <f t="shared" si="79"/>
        <v>9.7076535187428252</v>
      </c>
      <c r="E34" s="18">
        <f t="shared" si="79"/>
        <v>11.493573938168508</v>
      </c>
      <c r="F34" s="18"/>
      <c r="G34" s="18">
        <f t="shared" si="79"/>
        <v>6.7830661596139628</v>
      </c>
      <c r="H34" s="18">
        <f t="shared" si="79"/>
        <v>16.583128713044015</v>
      </c>
      <c r="I34" s="18">
        <f t="shared" si="79"/>
        <v>8.8656268407418111</v>
      </c>
      <c r="J34" s="18">
        <f t="shared" si="79"/>
        <v>9.8996651543222409</v>
      </c>
      <c r="K34" s="18"/>
      <c r="L34" s="18">
        <f t="shared" si="79"/>
        <v>6.9494174817106238</v>
      </c>
      <c r="M34" s="18">
        <f t="shared" si="79"/>
        <v>13.679172284263458</v>
      </c>
      <c r="N34" s="18">
        <f t="shared" si="79"/>
        <v>10.64163759633167</v>
      </c>
      <c r="O34" s="18">
        <f t="shared" si="79"/>
        <v>9.3458122135787622</v>
      </c>
      <c r="Q34" t="str">
        <f>$A$16</f>
        <v>Elementary occupations</v>
      </c>
      <c r="R34" s="18">
        <f t="shared" ref="R34:U34" si="80">R16/R$18*100</f>
        <v>10.087401954954919</v>
      </c>
      <c r="S34" s="18">
        <f t="shared" si="80"/>
        <v>24.94155607503853</v>
      </c>
      <c r="T34" s="18">
        <f t="shared" si="80"/>
        <v>6.8910894767274575</v>
      </c>
      <c r="U34" s="18">
        <f t="shared" si="80"/>
        <v>11.711751831944433</v>
      </c>
      <c r="V34" s="18"/>
      <c r="W34" s="18">
        <f t="shared" ref="W34:Z34" si="81">W16/W$18*100</f>
        <v>8.6913273648116718</v>
      </c>
      <c r="X34" s="18">
        <f t="shared" si="81"/>
        <v>19.935110684692823</v>
      </c>
      <c r="Y34" s="18">
        <f t="shared" si="81"/>
        <v>5.8499673849269787</v>
      </c>
      <c r="Z34" s="18">
        <f t="shared" si="81"/>
        <v>10.035277582170741</v>
      </c>
      <c r="AA34" s="18"/>
      <c r="AB34" s="18">
        <f t="shared" ref="AB34:AE34" si="82">AB16/AB$18*100</f>
        <v>9.1963634072224085</v>
      </c>
      <c r="AC34" s="18">
        <f t="shared" si="82"/>
        <v>16.113384615669275</v>
      </c>
      <c r="AD34" s="18">
        <f t="shared" si="82"/>
        <v>7.3354763890326469</v>
      </c>
      <c r="AE34" s="18">
        <f t="shared" si="82"/>
        <v>10.062850017830259</v>
      </c>
      <c r="AG34" t="str">
        <f>$A$16</f>
        <v>Elementary occupations</v>
      </c>
      <c r="AH34" s="18">
        <f t="shared" ref="AH34:AK34" si="83">AH16/AH$18*100</f>
        <v>4.7098929647820853</v>
      </c>
      <c r="AI34" s="18">
        <f t="shared" si="83"/>
        <v>17.03487258070794</v>
      </c>
      <c r="AJ34" s="18">
        <f t="shared" si="83"/>
        <v>15.712236634537105</v>
      </c>
      <c r="AK34" s="18">
        <f t="shared" si="83"/>
        <v>11.236801394416327</v>
      </c>
      <c r="AL34" s="18"/>
      <c r="AM34" s="18">
        <f t="shared" ref="AM34:AP34" si="84">AM16/AM$18*100</f>
        <v>3.736734311122889</v>
      </c>
      <c r="AN34" s="18">
        <f t="shared" si="84"/>
        <v>15.198195117300784</v>
      </c>
      <c r="AO34" s="18">
        <f t="shared" si="84"/>
        <v>16.128687017216205</v>
      </c>
      <c r="AP34" s="18">
        <f t="shared" si="84"/>
        <v>9.7455832041748547</v>
      </c>
      <c r="AQ34" s="18"/>
      <c r="AR34" s="18">
        <f t="shared" ref="AR34:AU34" si="85">AR16/AR$18*100</f>
        <v>3.6716364322852151</v>
      </c>
      <c r="AS34" s="18">
        <f t="shared" si="85"/>
        <v>12.595091005844218</v>
      </c>
      <c r="AT34" s="18">
        <f t="shared" si="85"/>
        <v>18.446521230357217</v>
      </c>
      <c r="AU34" s="18">
        <f t="shared" si="85"/>
        <v>8.555166693453863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13.408926100319547</v>
      </c>
      <c r="C44" s="27">
        <f t="shared" ref="C44:E44" si="93">H8-C8</f>
        <v>9.0557745791888919</v>
      </c>
      <c r="D44" s="27">
        <f t="shared" si="93"/>
        <v>4.3334917855118285</v>
      </c>
      <c r="E44" s="27">
        <f t="shared" si="93"/>
        <v>26.798192465020264</v>
      </c>
      <c r="F44" s="27"/>
      <c r="G44" s="27">
        <f>L8-G8</f>
        <v>0.25201977644178442</v>
      </c>
      <c r="H44" s="27">
        <f t="shared" ref="H44:J44" si="94">M8-H8</f>
        <v>4.5322870750481954</v>
      </c>
      <c r="I44" s="27">
        <f t="shared" si="94"/>
        <v>2.6230608142487313</v>
      </c>
      <c r="J44" s="27">
        <f t="shared" si="94"/>
        <v>7.4073676657387182</v>
      </c>
      <c r="K44" s="27"/>
      <c r="L44" s="27">
        <f>L8-B8</f>
        <v>13.660945876761332</v>
      </c>
      <c r="M44" s="27">
        <f t="shared" ref="M44:O44" si="95">M8-C8</f>
        <v>13.588061654237087</v>
      </c>
      <c r="N44" s="27">
        <f t="shared" si="95"/>
        <v>6.9565525997605597</v>
      </c>
      <c r="O44" s="27">
        <f t="shared" si="95"/>
        <v>34.205560130758982</v>
      </c>
      <c r="Q44" t="str">
        <f>$A$8</f>
        <v>Managers, directors and senior officials</v>
      </c>
      <c r="R44" s="27">
        <f>W8-R8</f>
        <v>6.5008525847947141</v>
      </c>
      <c r="S44" s="27">
        <f t="shared" ref="S44:S52" si="96">X8-S8</f>
        <v>4.2108621419146122</v>
      </c>
      <c r="T44" s="27">
        <f t="shared" ref="T44:T52" si="97">Y8-T8</f>
        <v>1.7224731203225083</v>
      </c>
      <c r="U44" s="27">
        <f t="shared" ref="U44:U52" si="98">Z8-U8</f>
        <v>12.434187847031822</v>
      </c>
      <c r="V44" s="27"/>
      <c r="W44" s="27">
        <f>AB8-W8</f>
        <v>-2.8006044172282571</v>
      </c>
      <c r="X44" s="27">
        <f t="shared" ref="X44:X52" si="99">AC8-X8</f>
        <v>1.0784231691034751</v>
      </c>
      <c r="Y44" s="27">
        <f t="shared" ref="Y44:Y52" si="100">AD8-Y8</f>
        <v>1.9222943309150864</v>
      </c>
      <c r="Z44" s="27">
        <f t="shared" ref="Z44:Z52" si="101">AE8-Z8</f>
        <v>0.2001130827903097</v>
      </c>
      <c r="AA44" s="27"/>
      <c r="AB44" s="27">
        <f>AB8-R8</f>
        <v>3.7002481675664569</v>
      </c>
      <c r="AC44" s="27">
        <f t="shared" ref="AC44:AC52" si="102">AC8-S8</f>
        <v>5.2892853110180873</v>
      </c>
      <c r="AD44" s="27">
        <f t="shared" ref="AD44:AD52" si="103">AD8-T8</f>
        <v>3.6447674512375947</v>
      </c>
      <c r="AE44" s="27">
        <f t="shared" ref="AE44:AE52" si="104">AE8-U8</f>
        <v>12.634300929822132</v>
      </c>
      <c r="AG44" t="str">
        <f>$A$8</f>
        <v>Managers, directors and senior officials</v>
      </c>
      <c r="AH44" s="27">
        <f>AM8-AH8</f>
        <v>6.9080735155247908</v>
      </c>
      <c r="AI44" s="27">
        <f t="shared" ref="AI44:AI52" si="105">AN8-AI8</f>
        <v>4.8449124372742922</v>
      </c>
      <c r="AJ44" s="27">
        <f t="shared" ref="AJ44:AJ52" si="106">AO8-AJ8</f>
        <v>2.6110186651893166</v>
      </c>
      <c r="AK44" s="27">
        <f t="shared" ref="AK44:AK52" si="107">AP8-AK8</f>
        <v>14.364004617988407</v>
      </c>
      <c r="AL44" s="27"/>
      <c r="AM44" s="27">
        <f>AR8-AM8</f>
        <v>3.0526241936701055</v>
      </c>
      <c r="AN44" s="27">
        <f t="shared" ref="AN44:AN52" si="108">AS8-AN8</f>
        <v>3.4538639059447043</v>
      </c>
      <c r="AO44" s="27">
        <f t="shared" ref="AO44:AO52" si="109">AT8-AO8</f>
        <v>0.70076648333364844</v>
      </c>
      <c r="AP44" s="27">
        <f t="shared" ref="AP44:AP52" si="110">AU8-AP8</f>
        <v>7.2072545829484582</v>
      </c>
      <c r="AQ44" s="27"/>
      <c r="AR44" s="27">
        <f>AR8-AH8</f>
        <v>9.9606977091948963</v>
      </c>
      <c r="AS44" s="27">
        <f t="shared" ref="AS44:AS52" si="111">AS8-AI8</f>
        <v>8.2987763432189965</v>
      </c>
      <c r="AT44" s="27">
        <f t="shared" ref="AT44:AT52" si="112">AT8-AJ8</f>
        <v>3.311785148522965</v>
      </c>
      <c r="AU44" s="27">
        <f t="shared" ref="AU44:AU52" si="113">AU8-AK8</f>
        <v>21.571259200936865</v>
      </c>
    </row>
    <row r="45" spans="1:47" x14ac:dyDescent="0.2">
      <c r="A45" t="str">
        <f>$A$9</f>
        <v>Professional occupations</v>
      </c>
      <c r="B45" s="27">
        <f t="shared" ref="B45:B54" si="114">G9-B9</f>
        <v>44.891365827746426</v>
      </c>
      <c r="C45" s="27">
        <f t="shared" ref="C45:C54" si="115">H9-C9</f>
        <v>15.395306339347592</v>
      </c>
      <c r="D45" s="27">
        <f t="shared" ref="D45:D54" si="116">I9-D9</f>
        <v>8.1556483834704565</v>
      </c>
      <c r="E45" s="27">
        <f t="shared" ref="E45:E54" si="117">J9-E9</f>
        <v>68.442320550564432</v>
      </c>
      <c r="F45" s="27"/>
      <c r="G45" s="27">
        <f t="shared" ref="G45:G54" si="118">L9-G9</f>
        <v>54.649996324393442</v>
      </c>
      <c r="H45" s="27">
        <f t="shared" ref="H45:H54" si="119">M9-H9</f>
        <v>17.038155475476302</v>
      </c>
      <c r="I45" s="27">
        <f t="shared" ref="I45:I54" si="120">N9-I9</f>
        <v>-2.4437309953610367</v>
      </c>
      <c r="J45" s="27">
        <f t="shared" ref="J45:J54" si="121">O9-J9</f>
        <v>69.244420804508763</v>
      </c>
      <c r="K45" s="27"/>
      <c r="L45" s="27">
        <f t="shared" ref="L45:L54" si="122">L9-B9</f>
        <v>99.541362152139868</v>
      </c>
      <c r="M45" s="27">
        <f t="shared" ref="M45:M54" si="123">M9-C9</f>
        <v>32.433461814823893</v>
      </c>
      <c r="N45" s="27">
        <f t="shared" ref="N45:N54" si="124">N9-D9</f>
        <v>5.7119173881094198</v>
      </c>
      <c r="O45" s="27">
        <f t="shared" ref="O45:O54" si="125">O9-E9</f>
        <v>137.6867413550732</v>
      </c>
      <c r="Q45" t="str">
        <f>$A$9</f>
        <v>Professional occupations</v>
      </c>
      <c r="R45" s="27">
        <f t="shared" ref="R45:R52" si="126">W9-R9</f>
        <v>21.654935522169495</v>
      </c>
      <c r="S45" s="27">
        <f t="shared" si="96"/>
        <v>4.8462414047263476</v>
      </c>
      <c r="T45" s="27">
        <f t="shared" si="97"/>
        <v>7.565995418797975</v>
      </c>
      <c r="U45" s="27">
        <f t="shared" si="98"/>
        <v>34.067172345693848</v>
      </c>
      <c r="V45" s="27"/>
      <c r="W45" s="27">
        <f t="shared" ref="W45:W52" si="127">AB9-W9</f>
        <v>34.542438560848922</v>
      </c>
      <c r="X45" s="27">
        <f t="shared" si="99"/>
        <v>6.2284608357362679</v>
      </c>
      <c r="Y45" s="27">
        <f t="shared" si="100"/>
        <v>-3.2333246714191688</v>
      </c>
      <c r="Z45" s="27">
        <f t="shared" si="101"/>
        <v>37.537574725165996</v>
      </c>
      <c r="AA45" s="27"/>
      <c r="AB45" s="27">
        <f t="shared" ref="AB45:AB52" si="128">AB9-R9</f>
        <v>56.197374083018417</v>
      </c>
      <c r="AC45" s="27">
        <f t="shared" si="102"/>
        <v>11.074702240462615</v>
      </c>
      <c r="AD45" s="27">
        <f t="shared" si="103"/>
        <v>4.3326707473788062</v>
      </c>
      <c r="AE45" s="27">
        <f t="shared" si="104"/>
        <v>71.604747070859844</v>
      </c>
      <c r="AG45" t="str">
        <f>$A$9</f>
        <v>Professional occupations</v>
      </c>
      <c r="AH45" s="27">
        <f t="shared" ref="AH45:AH52" si="129">AM9-AH9</f>
        <v>23.236430305576974</v>
      </c>
      <c r="AI45" s="27">
        <f t="shared" si="105"/>
        <v>10.549064934621242</v>
      </c>
      <c r="AJ45" s="27">
        <f t="shared" si="106"/>
        <v>0.58965296467247441</v>
      </c>
      <c r="AK45" s="27">
        <f t="shared" si="107"/>
        <v>34.375148204870698</v>
      </c>
      <c r="AL45" s="27"/>
      <c r="AM45" s="27">
        <f t="shared" ref="AM45:AM52" si="130">AR9-AM9</f>
        <v>20.10755776354469</v>
      </c>
      <c r="AN45" s="27">
        <f t="shared" si="108"/>
        <v>10.809694639740016</v>
      </c>
      <c r="AO45" s="27">
        <f t="shared" si="109"/>
        <v>0.78959367605813391</v>
      </c>
      <c r="AP45" s="27">
        <f t="shared" si="110"/>
        <v>31.706846079342824</v>
      </c>
      <c r="AQ45" s="27"/>
      <c r="AR45" s="27">
        <f t="shared" ref="AR45:AR52" si="131">AR9-AH9</f>
        <v>43.343988069121664</v>
      </c>
      <c r="AS45" s="27">
        <f t="shared" si="111"/>
        <v>21.358759574361258</v>
      </c>
      <c r="AT45" s="27">
        <f t="shared" si="112"/>
        <v>1.3792466407306083</v>
      </c>
      <c r="AU45" s="27">
        <f t="shared" si="113"/>
        <v>66.081994284213522</v>
      </c>
    </row>
    <row r="46" spans="1:47" x14ac:dyDescent="0.2">
      <c r="A46" t="str">
        <f>$A$10</f>
        <v>Associate professional occupations</v>
      </c>
      <c r="B46" s="27">
        <f t="shared" si="114"/>
        <v>19.943056199823104</v>
      </c>
      <c r="C46" s="27">
        <f t="shared" si="115"/>
        <v>8.5847031765497306</v>
      </c>
      <c r="D46" s="27">
        <f t="shared" si="116"/>
        <v>-0.37354368150158734</v>
      </c>
      <c r="E46" s="27">
        <f t="shared" si="117"/>
        <v>28.154215694871255</v>
      </c>
      <c r="F46" s="27"/>
      <c r="G46" s="27">
        <f t="shared" si="118"/>
        <v>21.608285276235222</v>
      </c>
      <c r="H46" s="27">
        <f t="shared" si="119"/>
        <v>13.848378133127611</v>
      </c>
      <c r="I46" s="27">
        <f t="shared" si="120"/>
        <v>1.3005955310838928</v>
      </c>
      <c r="J46" s="27">
        <f t="shared" si="121"/>
        <v>36.757258940446718</v>
      </c>
      <c r="K46" s="27"/>
      <c r="L46" s="27">
        <f t="shared" si="122"/>
        <v>41.551341476058326</v>
      </c>
      <c r="M46" s="27">
        <f t="shared" si="123"/>
        <v>22.433081309677341</v>
      </c>
      <c r="N46" s="27">
        <f t="shared" si="124"/>
        <v>0.92705184958230546</v>
      </c>
      <c r="O46" s="27">
        <f t="shared" si="125"/>
        <v>64.911474635317973</v>
      </c>
      <c r="Q46" t="str">
        <f>$A$10</f>
        <v>Associate professional occupations</v>
      </c>
      <c r="R46" s="27">
        <f t="shared" si="126"/>
        <v>8.3816669350764954</v>
      </c>
      <c r="S46" s="27">
        <f t="shared" si="96"/>
        <v>3.7845886021055968</v>
      </c>
      <c r="T46" s="27">
        <f t="shared" si="97"/>
        <v>1.2452338937591421</v>
      </c>
      <c r="U46" s="27">
        <f t="shared" si="98"/>
        <v>13.411489430941216</v>
      </c>
      <c r="V46" s="27"/>
      <c r="W46" s="27">
        <f>AB10-W10</f>
        <v>-3.6116222606016066</v>
      </c>
      <c r="X46" s="27">
        <f t="shared" si="99"/>
        <v>0.96537881677253345</v>
      </c>
      <c r="Y46" s="27">
        <f t="shared" si="100"/>
        <v>1.1281859661365381</v>
      </c>
      <c r="Z46" s="27">
        <f t="shared" si="101"/>
        <v>-1.5180574776925226</v>
      </c>
      <c r="AA46" s="27"/>
      <c r="AB46" s="27">
        <f t="shared" si="128"/>
        <v>4.7700446744748888</v>
      </c>
      <c r="AC46" s="27">
        <f t="shared" si="102"/>
        <v>4.7499674188781302</v>
      </c>
      <c r="AD46" s="27">
        <f t="shared" si="103"/>
        <v>2.3734198598956802</v>
      </c>
      <c r="AE46" s="27">
        <f t="shared" si="104"/>
        <v>11.893431953248694</v>
      </c>
      <c r="AG46" t="str">
        <f>$A$10</f>
        <v>Associate professional occupations</v>
      </c>
      <c r="AH46" s="27">
        <f t="shared" si="129"/>
        <v>11.561389264746573</v>
      </c>
      <c r="AI46" s="27">
        <f t="shared" si="105"/>
        <v>4.8001145744441409</v>
      </c>
      <c r="AJ46" s="27">
        <f t="shared" si="106"/>
        <v>-1.6187775752607063</v>
      </c>
      <c r="AK46" s="27">
        <f t="shared" si="107"/>
        <v>14.74272626393001</v>
      </c>
      <c r="AL46" s="27"/>
      <c r="AM46" s="27">
        <f t="shared" si="130"/>
        <v>25.219907536836949</v>
      </c>
      <c r="AN46" s="27">
        <f t="shared" si="108"/>
        <v>12.882999316355075</v>
      </c>
      <c r="AO46" s="27">
        <f t="shared" si="109"/>
        <v>0.17240956494734228</v>
      </c>
      <c r="AP46" s="27">
        <f t="shared" si="110"/>
        <v>38.275316418139369</v>
      </c>
      <c r="AQ46" s="27"/>
      <c r="AR46" s="27">
        <f t="shared" si="131"/>
        <v>36.781296801583522</v>
      </c>
      <c r="AS46" s="27">
        <f t="shared" si="111"/>
        <v>17.683113890799216</v>
      </c>
      <c r="AT46" s="27">
        <f t="shared" si="112"/>
        <v>-1.446368010313364</v>
      </c>
      <c r="AU46" s="27">
        <f t="shared" si="113"/>
        <v>53.018042682069378</v>
      </c>
    </row>
    <row r="47" spans="1:47" x14ac:dyDescent="0.2">
      <c r="A47" t="str">
        <f>$A$11</f>
        <v>Administrative and secretarial occupations</v>
      </c>
      <c r="B47" s="27">
        <f t="shared" si="114"/>
        <v>0.52411738642844341</v>
      </c>
      <c r="C47" s="27">
        <f t="shared" si="115"/>
        <v>-0.51502762360536281</v>
      </c>
      <c r="D47" s="27">
        <f t="shared" si="116"/>
        <v>-1.6858274247065079</v>
      </c>
      <c r="E47" s="27">
        <f t="shared" si="117"/>
        <v>-1.6767376618834078</v>
      </c>
      <c r="F47" s="27"/>
      <c r="G47" s="27">
        <f t="shared" si="118"/>
        <v>0.94941261393056209</v>
      </c>
      <c r="H47" s="27">
        <f t="shared" si="119"/>
        <v>-8.3045785455618955</v>
      </c>
      <c r="I47" s="27">
        <f t="shared" si="120"/>
        <v>-0.54349384179196658</v>
      </c>
      <c r="J47" s="27">
        <f t="shared" si="121"/>
        <v>-7.8986597734233044</v>
      </c>
      <c r="K47" s="27"/>
      <c r="L47" s="27">
        <f t="shared" si="122"/>
        <v>1.4735300003590055</v>
      </c>
      <c r="M47" s="27">
        <f t="shared" si="123"/>
        <v>-8.8196061691672583</v>
      </c>
      <c r="N47" s="27">
        <f t="shared" si="124"/>
        <v>-2.2293212664984745</v>
      </c>
      <c r="O47" s="27">
        <f t="shared" si="125"/>
        <v>-9.5753974353067122</v>
      </c>
      <c r="Q47" t="str">
        <f>$A$11</f>
        <v>Administrative and secretarial occupations</v>
      </c>
      <c r="R47" s="27">
        <f t="shared" si="126"/>
        <v>3.4815941921562228</v>
      </c>
      <c r="S47" s="27">
        <f t="shared" si="96"/>
        <v>2.4851620054520041</v>
      </c>
      <c r="T47" s="27">
        <f t="shared" si="97"/>
        <v>-0.16044676395791102</v>
      </c>
      <c r="U47" s="27">
        <f t="shared" si="98"/>
        <v>5.8063094336503127</v>
      </c>
      <c r="V47" s="27"/>
      <c r="W47" s="27">
        <f t="shared" si="127"/>
        <v>11.924029463034181</v>
      </c>
      <c r="X47" s="27">
        <f t="shared" si="99"/>
        <v>0.94930498595672219</v>
      </c>
      <c r="Y47" s="27">
        <f t="shared" si="100"/>
        <v>0.82912233143521874</v>
      </c>
      <c r="Z47" s="27">
        <f t="shared" si="101"/>
        <v>13.702456780426125</v>
      </c>
      <c r="AA47" s="27"/>
      <c r="AB47" s="27">
        <f t="shared" si="128"/>
        <v>15.405623655190404</v>
      </c>
      <c r="AC47" s="27">
        <f t="shared" si="102"/>
        <v>3.4344669914087262</v>
      </c>
      <c r="AD47" s="27">
        <f t="shared" si="103"/>
        <v>0.66867556747730772</v>
      </c>
      <c r="AE47" s="27">
        <f t="shared" si="104"/>
        <v>19.508766214076438</v>
      </c>
      <c r="AG47" t="str">
        <f>$A$11</f>
        <v>Administrative and secretarial occupations</v>
      </c>
      <c r="AH47" s="27">
        <f t="shared" si="129"/>
        <v>-2.9574768057279073</v>
      </c>
      <c r="AI47" s="27">
        <f t="shared" si="105"/>
        <v>-3.0001896290573313</v>
      </c>
      <c r="AJ47" s="27">
        <f t="shared" si="106"/>
        <v>-1.5253806607485974</v>
      </c>
      <c r="AK47" s="27">
        <f t="shared" si="107"/>
        <v>-7.4830470955338342</v>
      </c>
      <c r="AL47" s="27"/>
      <c r="AM47" s="27">
        <f t="shared" si="130"/>
        <v>-10.974616849103441</v>
      </c>
      <c r="AN47" s="27">
        <f t="shared" si="108"/>
        <v>-9.2538835315185963</v>
      </c>
      <c r="AO47" s="27">
        <f t="shared" si="109"/>
        <v>-1.3726161732271871</v>
      </c>
      <c r="AP47" s="27">
        <f>AU11-AP11</f>
        <v>-21.601116553849224</v>
      </c>
      <c r="AQ47" s="27"/>
      <c r="AR47" s="27">
        <f t="shared" si="131"/>
        <v>-13.932093654831348</v>
      </c>
      <c r="AS47" s="27">
        <f t="shared" si="111"/>
        <v>-12.254073160575928</v>
      </c>
      <c r="AT47" s="27">
        <f t="shared" si="112"/>
        <v>-2.8979968339757844</v>
      </c>
      <c r="AU47" s="27">
        <f t="shared" si="113"/>
        <v>-29.084163649383058</v>
      </c>
    </row>
    <row r="48" spans="1:47" x14ac:dyDescent="0.2">
      <c r="A48" t="str">
        <f>$A$12</f>
        <v>Skilled trades occupations</v>
      </c>
      <c r="B48" s="27">
        <f t="shared" si="114"/>
        <v>-25.14968549581549</v>
      </c>
      <c r="C48" s="27">
        <f t="shared" si="115"/>
        <v>-2.6849395381494734</v>
      </c>
      <c r="D48" s="27">
        <f t="shared" si="116"/>
        <v>3.9491423125048897</v>
      </c>
      <c r="E48" s="27">
        <f t="shared" si="117"/>
        <v>-23.885482721460079</v>
      </c>
      <c r="F48" s="27"/>
      <c r="G48" s="27">
        <f t="shared" si="118"/>
        <v>-18.54319287012315</v>
      </c>
      <c r="H48" s="27">
        <f t="shared" si="119"/>
        <v>3.3802007104630665</v>
      </c>
      <c r="I48" s="27">
        <f t="shared" si="120"/>
        <v>2.0347001085937251</v>
      </c>
      <c r="J48" s="27">
        <f t="shared" si="121"/>
        <v>-13.128292051066381</v>
      </c>
      <c r="K48" s="27"/>
      <c r="L48" s="27">
        <f t="shared" si="122"/>
        <v>-43.69287836593864</v>
      </c>
      <c r="M48" s="27">
        <f t="shared" si="123"/>
        <v>0.69526117231359308</v>
      </c>
      <c r="N48" s="27">
        <f t="shared" si="124"/>
        <v>5.9838424210986148</v>
      </c>
      <c r="O48" s="27">
        <f t="shared" si="125"/>
        <v>-37.01377477252646</v>
      </c>
      <c r="Q48" t="str">
        <f>$A$12</f>
        <v>Skilled trades occupations</v>
      </c>
      <c r="R48" s="27">
        <f t="shared" si="126"/>
        <v>-25.642134312221017</v>
      </c>
      <c r="S48" s="27">
        <f t="shared" si="96"/>
        <v>-2.3865404517984636</v>
      </c>
      <c r="T48" s="27">
        <f t="shared" si="97"/>
        <v>3.2790081393953514</v>
      </c>
      <c r="U48" s="27">
        <f t="shared" si="98"/>
        <v>-24.749666624624126</v>
      </c>
      <c r="V48" s="27"/>
      <c r="W48" s="27">
        <f t="shared" si="127"/>
        <v>-19.217491322354761</v>
      </c>
      <c r="X48" s="27">
        <f t="shared" si="99"/>
        <v>2.6201969978549542</v>
      </c>
      <c r="Y48" s="27">
        <f t="shared" si="100"/>
        <v>1.1991502760030599</v>
      </c>
      <c r="Z48" s="27">
        <f t="shared" si="101"/>
        <v>-15.398144048496732</v>
      </c>
      <c r="AA48" s="27"/>
      <c r="AB48" s="27">
        <f t="shared" si="128"/>
        <v>-44.859625634575778</v>
      </c>
      <c r="AC48" s="27">
        <f t="shared" si="102"/>
        <v>0.23365654605649055</v>
      </c>
      <c r="AD48" s="27">
        <f t="shared" si="103"/>
        <v>4.4781584153984113</v>
      </c>
      <c r="AE48" s="27">
        <f t="shared" si="104"/>
        <v>-40.147810673120858</v>
      </c>
      <c r="AG48" t="str">
        <f>$A$12</f>
        <v>Skilled trades occupations</v>
      </c>
      <c r="AH48" s="27">
        <f t="shared" si="129"/>
        <v>0.49244881640556937</v>
      </c>
      <c r="AI48" s="27">
        <f t="shared" si="105"/>
        <v>-0.29839908635101242</v>
      </c>
      <c r="AJ48" s="27">
        <f t="shared" si="106"/>
        <v>0.67013417310958312</v>
      </c>
      <c r="AK48" s="27">
        <f t="shared" si="107"/>
        <v>0.86418390316413962</v>
      </c>
      <c r="AL48" s="27"/>
      <c r="AM48" s="27">
        <f t="shared" si="130"/>
        <v>0.67429845223157514</v>
      </c>
      <c r="AN48" s="27">
        <f t="shared" si="108"/>
        <v>0.76000371260811583</v>
      </c>
      <c r="AO48" s="27">
        <f t="shared" si="109"/>
        <v>0.83554983259063587</v>
      </c>
      <c r="AP48" s="27">
        <f t="shared" si="110"/>
        <v>2.269851997430326</v>
      </c>
      <c r="AQ48" s="27"/>
      <c r="AR48" s="27">
        <f t="shared" si="131"/>
        <v>1.1667472686371445</v>
      </c>
      <c r="AS48" s="27">
        <f t="shared" si="111"/>
        <v>0.46160462625710341</v>
      </c>
      <c r="AT48" s="27">
        <f t="shared" si="112"/>
        <v>1.505684005700219</v>
      </c>
      <c r="AU48" s="27">
        <f t="shared" si="113"/>
        <v>3.1340359005944656</v>
      </c>
    </row>
    <row r="49" spans="1:47" x14ac:dyDescent="0.2">
      <c r="A49" t="str">
        <f>$A$13</f>
        <v>Caring, leisure and other service occupations</v>
      </c>
      <c r="B49" s="27">
        <f t="shared" si="114"/>
        <v>0.86017441621508794</v>
      </c>
      <c r="C49" s="27">
        <f t="shared" si="115"/>
        <v>-7.0376027549244213E-2</v>
      </c>
      <c r="D49" s="27">
        <f t="shared" si="116"/>
        <v>-1.5761662177113518</v>
      </c>
      <c r="E49" s="27">
        <f t="shared" si="117"/>
        <v>-0.78636782904547431</v>
      </c>
      <c r="F49" s="27"/>
      <c r="G49" s="27">
        <f t="shared" si="118"/>
        <v>12.51818760715679</v>
      </c>
      <c r="H49" s="27">
        <f t="shared" si="119"/>
        <v>7.2811212918381329E-2</v>
      </c>
      <c r="I49" s="27">
        <f t="shared" si="120"/>
        <v>3.4839716017807749</v>
      </c>
      <c r="J49" s="27">
        <f t="shared" si="121"/>
        <v>16.074970421855937</v>
      </c>
      <c r="K49" s="27"/>
      <c r="L49" s="27">
        <f t="shared" si="122"/>
        <v>13.378362023371878</v>
      </c>
      <c r="M49" s="27">
        <f t="shared" si="123"/>
        <v>2.4351853691371161E-3</v>
      </c>
      <c r="N49" s="27">
        <f t="shared" si="124"/>
        <v>1.9078053840694231</v>
      </c>
      <c r="O49" s="27">
        <f t="shared" si="125"/>
        <v>15.288602592810463</v>
      </c>
      <c r="Q49" t="str">
        <f>$A$13</f>
        <v>Caring, leisure and other service occupations</v>
      </c>
      <c r="R49" s="27">
        <f t="shared" si="126"/>
        <v>-0.85366364449471632</v>
      </c>
      <c r="S49" s="27">
        <f t="shared" si="96"/>
        <v>0.97198049823532529</v>
      </c>
      <c r="T49" s="27">
        <f t="shared" si="97"/>
        <v>0.12075498273070062</v>
      </c>
      <c r="U49" s="27">
        <f t="shared" si="98"/>
        <v>0.23907183647131092</v>
      </c>
      <c r="V49" s="27"/>
      <c r="W49" s="27">
        <f t="shared" si="127"/>
        <v>1.1604163155233689</v>
      </c>
      <c r="X49" s="27">
        <f t="shared" si="99"/>
        <v>2.2944825555554171</v>
      </c>
      <c r="Y49" s="27">
        <f t="shared" si="100"/>
        <v>1.196664419541257</v>
      </c>
      <c r="Z49" s="27">
        <f t="shared" si="101"/>
        <v>4.6515632906200466</v>
      </c>
      <c r="AA49" s="27"/>
      <c r="AB49" s="27">
        <f t="shared" si="128"/>
        <v>0.30675267102865256</v>
      </c>
      <c r="AC49" s="27">
        <f t="shared" si="102"/>
        <v>3.2664630537907424</v>
      </c>
      <c r="AD49" s="27">
        <f t="shared" si="103"/>
        <v>1.3174194022719576</v>
      </c>
      <c r="AE49" s="27">
        <f t="shared" si="104"/>
        <v>4.8906351270913575</v>
      </c>
      <c r="AG49" t="str">
        <f>$A$13</f>
        <v>Caring, leisure and other service occupations</v>
      </c>
      <c r="AH49" s="27">
        <f t="shared" si="129"/>
        <v>1.7138380607097901</v>
      </c>
      <c r="AI49" s="27">
        <f t="shared" si="105"/>
        <v>-1.0423565257845837</v>
      </c>
      <c r="AJ49" s="27">
        <f t="shared" si="106"/>
        <v>-1.6969212004420466</v>
      </c>
      <c r="AK49" s="27">
        <f t="shared" si="107"/>
        <v>-1.0254396655168421</v>
      </c>
      <c r="AL49" s="27"/>
      <c r="AM49" s="27">
        <f t="shared" si="130"/>
        <v>11.357771291633412</v>
      </c>
      <c r="AN49" s="27">
        <f t="shared" si="108"/>
        <v>-2.2216713426370234</v>
      </c>
      <c r="AO49" s="27">
        <f t="shared" si="109"/>
        <v>2.2873071822395161</v>
      </c>
      <c r="AP49" s="27">
        <f t="shared" si="110"/>
        <v>11.423407131235905</v>
      </c>
      <c r="AQ49" s="27"/>
      <c r="AR49" s="27">
        <f t="shared" si="131"/>
        <v>13.071609352343202</v>
      </c>
      <c r="AS49" s="27">
        <f t="shared" si="111"/>
        <v>-3.2640278684216071</v>
      </c>
      <c r="AT49" s="27">
        <f t="shared" si="112"/>
        <v>0.59038598179746948</v>
      </c>
      <c r="AU49" s="27">
        <f t="shared" si="113"/>
        <v>10.397967465719063</v>
      </c>
    </row>
    <row r="50" spans="1:47" x14ac:dyDescent="0.2">
      <c r="A50" t="str">
        <f>$A$14</f>
        <v>Sales and customer service occupations</v>
      </c>
      <c r="B50" s="27">
        <f t="shared" si="114"/>
        <v>-1.5873703004902282</v>
      </c>
      <c r="C50" s="27">
        <f t="shared" si="115"/>
        <v>-0.30394082179324755</v>
      </c>
      <c r="D50" s="27">
        <f t="shared" si="116"/>
        <v>-2.9998749973863292</v>
      </c>
      <c r="E50" s="27">
        <f t="shared" si="117"/>
        <v>-4.8911861196697828</v>
      </c>
      <c r="F50" s="27"/>
      <c r="G50" s="27">
        <f t="shared" si="118"/>
        <v>1.2159003131700103</v>
      </c>
      <c r="H50" s="27">
        <f t="shared" si="119"/>
        <v>3.768009486481688</v>
      </c>
      <c r="I50" s="27">
        <f t="shared" si="120"/>
        <v>-0.97709928294420578</v>
      </c>
      <c r="J50" s="27">
        <f t="shared" si="121"/>
        <v>4.0068105167075032</v>
      </c>
      <c r="K50" s="27"/>
      <c r="L50" s="27">
        <f t="shared" si="122"/>
        <v>-0.37146998732021785</v>
      </c>
      <c r="M50" s="27">
        <f t="shared" si="123"/>
        <v>3.4640686646884404</v>
      </c>
      <c r="N50" s="27">
        <f t="shared" si="124"/>
        <v>-3.976974280330535</v>
      </c>
      <c r="O50" s="27">
        <f t="shared" si="125"/>
        <v>-0.88437560296227957</v>
      </c>
      <c r="Q50" t="str">
        <f>$A$14</f>
        <v>Sales and customer service occupations</v>
      </c>
      <c r="R50" s="27">
        <f t="shared" si="126"/>
        <v>-0.47699865013248655</v>
      </c>
      <c r="S50" s="27">
        <f t="shared" si="96"/>
        <v>3.2470838434257132</v>
      </c>
      <c r="T50" s="27">
        <f t="shared" si="97"/>
        <v>-1.9017958816142175</v>
      </c>
      <c r="U50" s="27">
        <f t="shared" si="98"/>
        <v>0.86828931167900691</v>
      </c>
      <c r="V50" s="27"/>
      <c r="W50" s="27">
        <f t="shared" si="127"/>
        <v>2.2586164882458171</v>
      </c>
      <c r="X50" s="27">
        <f t="shared" si="99"/>
        <v>3.3575136026086518</v>
      </c>
      <c r="Y50" s="27">
        <f t="shared" si="100"/>
        <v>-0.30684778307895577</v>
      </c>
      <c r="Z50" s="27">
        <f t="shared" si="101"/>
        <v>5.3092823077755114</v>
      </c>
      <c r="AA50" s="27"/>
      <c r="AB50" s="27">
        <f t="shared" si="128"/>
        <v>1.7816178381133305</v>
      </c>
      <c r="AC50" s="27">
        <f t="shared" si="102"/>
        <v>6.604597446034365</v>
      </c>
      <c r="AD50" s="27">
        <f t="shared" si="103"/>
        <v>-2.2086436646931733</v>
      </c>
      <c r="AE50" s="27">
        <f t="shared" si="104"/>
        <v>6.1775716194545183</v>
      </c>
      <c r="AG50" t="str">
        <f>$A$14</f>
        <v>Sales and customer service occupations</v>
      </c>
      <c r="AH50" s="27">
        <f t="shared" si="129"/>
        <v>-1.110371650357731</v>
      </c>
      <c r="AI50" s="27">
        <f t="shared" si="105"/>
        <v>-3.5510246652189323</v>
      </c>
      <c r="AJ50" s="27">
        <f t="shared" si="106"/>
        <v>-1.0980791157721073</v>
      </c>
      <c r="AK50" s="27">
        <f t="shared" si="107"/>
        <v>-5.7594754313487755</v>
      </c>
      <c r="AL50" s="27"/>
      <c r="AM50" s="27">
        <f t="shared" si="130"/>
        <v>-1.0427161750758174</v>
      </c>
      <c r="AN50" s="27">
        <f t="shared" si="108"/>
        <v>0.41049588387306102</v>
      </c>
      <c r="AO50" s="27">
        <f t="shared" si="109"/>
        <v>-0.67025149986525245</v>
      </c>
      <c r="AP50" s="27">
        <f t="shared" si="110"/>
        <v>-1.3024717910679868</v>
      </c>
      <c r="AQ50" s="27"/>
      <c r="AR50" s="27">
        <f t="shared" si="131"/>
        <v>-2.1530878254335484</v>
      </c>
      <c r="AS50" s="27">
        <f t="shared" si="111"/>
        <v>-3.1405287813458713</v>
      </c>
      <c r="AT50" s="27">
        <f t="shared" si="112"/>
        <v>-1.7683306156373597</v>
      </c>
      <c r="AU50" s="27">
        <f t="shared" si="113"/>
        <v>-7.0619472224167623</v>
      </c>
    </row>
    <row r="51" spans="1:47" x14ac:dyDescent="0.2">
      <c r="A51" t="str">
        <f>$A$15</f>
        <v>Process, plant and machine operatives</v>
      </c>
      <c r="B51" s="27">
        <f t="shared" si="114"/>
        <v>-22.266566786649889</v>
      </c>
      <c r="C51" s="27">
        <f t="shared" si="115"/>
        <v>5.4791100071468808</v>
      </c>
      <c r="D51" s="27">
        <f t="shared" si="116"/>
        <v>2.9482569994061905</v>
      </c>
      <c r="E51" s="27">
        <f t="shared" si="117"/>
        <v>-13.83919978009682</v>
      </c>
      <c r="F51" s="27"/>
      <c r="G51" s="27">
        <f t="shared" si="118"/>
        <v>-6.3339657978255843</v>
      </c>
      <c r="H51" s="27">
        <f t="shared" si="119"/>
        <v>4.2667447107887568</v>
      </c>
      <c r="I51" s="27">
        <f t="shared" si="120"/>
        <v>4.8014550305549832</v>
      </c>
      <c r="J51" s="27">
        <f t="shared" si="121"/>
        <v>2.7342339435181628</v>
      </c>
      <c r="K51" s="27"/>
      <c r="L51" s="27">
        <f t="shared" si="122"/>
        <v>-28.600532584475474</v>
      </c>
      <c r="M51" s="27">
        <f t="shared" si="123"/>
        <v>9.7458547179356376</v>
      </c>
      <c r="N51" s="27">
        <f t="shared" si="124"/>
        <v>7.7497120299611737</v>
      </c>
      <c r="O51" s="27">
        <f t="shared" si="125"/>
        <v>-11.104965836578657</v>
      </c>
      <c r="Q51" t="str">
        <f>$A$15</f>
        <v>Process, plant and machine operatives</v>
      </c>
      <c r="R51" s="27">
        <f t="shared" si="126"/>
        <v>-20.310247321924209</v>
      </c>
      <c r="S51" s="27">
        <f t="shared" si="96"/>
        <v>5.0778099804044352</v>
      </c>
      <c r="T51" s="27">
        <f t="shared" si="97"/>
        <v>2.5112100266770625</v>
      </c>
      <c r="U51" s="27">
        <f t="shared" si="98"/>
        <v>-12.721227314842707</v>
      </c>
      <c r="V51" s="27"/>
      <c r="W51" s="27">
        <f t="shared" si="127"/>
        <v>-7.9824127851507427</v>
      </c>
      <c r="X51" s="27">
        <f t="shared" si="99"/>
        <v>2.0366816703434125</v>
      </c>
      <c r="Y51" s="27">
        <f t="shared" si="100"/>
        <v>4.4506352326603427</v>
      </c>
      <c r="Z51" s="27">
        <f t="shared" si="101"/>
        <v>-1.495095882146984</v>
      </c>
      <c r="AA51" s="27"/>
      <c r="AB51" s="27">
        <f t="shared" si="128"/>
        <v>-28.292660107074951</v>
      </c>
      <c r="AC51" s="27">
        <f t="shared" si="102"/>
        <v>7.1144916507478477</v>
      </c>
      <c r="AD51" s="27">
        <f t="shared" si="103"/>
        <v>6.9618452593374052</v>
      </c>
      <c r="AE51" s="27">
        <f t="shared" si="104"/>
        <v>-14.216323196989691</v>
      </c>
      <c r="AG51" t="str">
        <f>$A$15</f>
        <v>Process, plant and machine operatives</v>
      </c>
      <c r="AH51" s="27">
        <f t="shared" si="129"/>
        <v>-1.9563194647256541</v>
      </c>
      <c r="AI51" s="27">
        <f t="shared" si="105"/>
        <v>0.4013000267424407</v>
      </c>
      <c r="AJ51" s="27">
        <f t="shared" si="106"/>
        <v>0.43704697272910642</v>
      </c>
      <c r="AK51" s="27">
        <f t="shared" si="107"/>
        <v>-1.1179724652541054</v>
      </c>
      <c r="AL51" s="27"/>
      <c r="AM51" s="27">
        <f t="shared" si="130"/>
        <v>1.6484469873251477</v>
      </c>
      <c r="AN51" s="27">
        <f t="shared" si="108"/>
        <v>2.230063040445347</v>
      </c>
      <c r="AO51" s="27">
        <f t="shared" si="109"/>
        <v>0.35081979789464013</v>
      </c>
      <c r="AP51" s="27">
        <f t="shared" si="110"/>
        <v>4.2293298256651362</v>
      </c>
      <c r="AQ51" s="27"/>
      <c r="AR51" s="27">
        <f t="shared" si="131"/>
        <v>-0.30787247740050638</v>
      </c>
      <c r="AS51" s="27">
        <f t="shared" si="111"/>
        <v>2.6313630671877877</v>
      </c>
      <c r="AT51" s="27">
        <f t="shared" si="112"/>
        <v>0.78786677062374655</v>
      </c>
      <c r="AU51" s="27">
        <f t="shared" si="113"/>
        <v>3.1113573604110307</v>
      </c>
    </row>
    <row r="52" spans="1:47" x14ac:dyDescent="0.2">
      <c r="A52" t="str">
        <f>$A$16</f>
        <v>Elementary occupations</v>
      </c>
      <c r="B52" s="27">
        <f t="shared" si="114"/>
        <v>-12.67377163583167</v>
      </c>
      <c r="C52" s="27">
        <f t="shared" si="115"/>
        <v>-7.8627562015274322</v>
      </c>
      <c r="D52" s="27">
        <f t="shared" si="116"/>
        <v>-0.61022676094170691</v>
      </c>
      <c r="E52" s="27">
        <f t="shared" si="117"/>
        <v>-21.14675459830076</v>
      </c>
      <c r="F52" s="27"/>
      <c r="G52" s="27">
        <f t="shared" si="118"/>
        <v>6.773895851486742</v>
      </c>
      <c r="H52" s="27">
        <f t="shared" si="119"/>
        <v>-10.968509516964559</v>
      </c>
      <c r="I52" s="27">
        <f t="shared" si="120"/>
        <v>5.4465031971904061</v>
      </c>
      <c r="J52" s="27">
        <f t="shared" si="121"/>
        <v>1.2518895317125498</v>
      </c>
      <c r="K52" s="27"/>
      <c r="L52" s="27">
        <f t="shared" si="122"/>
        <v>-5.8998757843449283</v>
      </c>
      <c r="M52" s="27">
        <f t="shared" si="123"/>
        <v>-18.831265718491991</v>
      </c>
      <c r="N52" s="27">
        <f t="shared" si="124"/>
        <v>4.8362764362486992</v>
      </c>
      <c r="O52" s="27">
        <f t="shared" si="125"/>
        <v>-19.89486506658821</v>
      </c>
      <c r="Q52" t="str">
        <f>$A$16</f>
        <v>Elementary occupations</v>
      </c>
      <c r="R52" s="27">
        <f t="shared" si="126"/>
        <v>-10.539742958982721</v>
      </c>
      <c r="S52" s="27">
        <f t="shared" si="96"/>
        <v>-2.5149558909474834</v>
      </c>
      <c r="T52" s="27">
        <f t="shared" si="97"/>
        <v>-0.61408446671015504</v>
      </c>
      <c r="U52" s="27">
        <f t="shared" si="98"/>
        <v>-13.668783316640372</v>
      </c>
      <c r="V52" s="27"/>
      <c r="W52" s="27">
        <f t="shared" si="127"/>
        <v>5.1315883973571985</v>
      </c>
      <c r="X52" s="27">
        <f t="shared" si="99"/>
        <v>-3.0133557243352946</v>
      </c>
      <c r="Y52" s="27">
        <f t="shared" si="100"/>
        <v>2.9753358057091202</v>
      </c>
      <c r="Z52" s="27">
        <f t="shared" si="101"/>
        <v>5.0935684787310294</v>
      </c>
      <c r="AA52" s="27"/>
      <c r="AB52" s="27">
        <f t="shared" si="128"/>
        <v>-5.4081545616255227</v>
      </c>
      <c r="AC52" s="27">
        <f t="shared" si="102"/>
        <v>-5.528311615282778</v>
      </c>
      <c r="AD52" s="27">
        <f t="shared" si="103"/>
        <v>2.3612513389989651</v>
      </c>
      <c r="AE52" s="27">
        <f t="shared" si="104"/>
        <v>-8.5752148379093427</v>
      </c>
      <c r="AG52" t="str">
        <f>$A$16</f>
        <v>Elementary occupations</v>
      </c>
      <c r="AH52" s="27">
        <f t="shared" si="129"/>
        <v>-2.1340286768488639</v>
      </c>
      <c r="AI52" s="27">
        <f t="shared" si="105"/>
        <v>-5.3478003105800838</v>
      </c>
      <c r="AJ52" s="27">
        <f t="shared" si="106"/>
        <v>3.8577057684499039E-3</v>
      </c>
      <c r="AK52" s="27">
        <f t="shared" si="107"/>
        <v>-7.4779712816605013</v>
      </c>
      <c r="AL52" s="27"/>
      <c r="AM52" s="27">
        <f t="shared" si="130"/>
        <v>1.6423074541294831</v>
      </c>
      <c r="AN52" s="27">
        <f t="shared" si="108"/>
        <v>-7.9551537926291829</v>
      </c>
      <c r="AO52" s="27">
        <f t="shared" si="109"/>
        <v>2.4711673914812717</v>
      </c>
      <c r="AP52" s="27">
        <f t="shared" si="110"/>
        <v>-3.8416789470184227</v>
      </c>
      <c r="AQ52" s="27"/>
      <c r="AR52" s="27">
        <f t="shared" si="131"/>
        <v>-0.49172122271938079</v>
      </c>
      <c r="AS52" s="27">
        <f t="shared" si="111"/>
        <v>-13.302954103209267</v>
      </c>
      <c r="AT52" s="27">
        <f t="shared" si="112"/>
        <v>2.4750250972497216</v>
      </c>
      <c r="AU52" s="27">
        <f t="shared" si="113"/>
        <v>-11.319650228678924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17.95024571174531</v>
      </c>
      <c r="C54" s="29">
        <f t="shared" si="115"/>
        <v>27.077853889608377</v>
      </c>
      <c r="D54" s="29">
        <f t="shared" si="116"/>
        <v>12.140900398645869</v>
      </c>
      <c r="E54" s="29">
        <f t="shared" si="117"/>
        <v>57.168999999999414</v>
      </c>
      <c r="F54" s="29"/>
      <c r="G54" s="29">
        <f t="shared" si="118"/>
        <v>73.09053909486579</v>
      </c>
      <c r="H54" s="29">
        <f t="shared" si="119"/>
        <v>27.633498741777487</v>
      </c>
      <c r="I54" s="29">
        <f t="shared" si="120"/>
        <v>15.725962163355348</v>
      </c>
      <c r="J54" s="29">
        <f t="shared" si="121"/>
        <v>116.44999999999891</v>
      </c>
      <c r="K54" s="29"/>
      <c r="L54" s="29">
        <f t="shared" si="122"/>
        <v>91.0407848066111</v>
      </c>
      <c r="M54" s="29">
        <f t="shared" si="123"/>
        <v>54.711352631385864</v>
      </c>
      <c r="N54" s="29">
        <f t="shared" si="124"/>
        <v>27.866862562001216</v>
      </c>
      <c r="O54" s="29">
        <f t="shared" si="125"/>
        <v>173.61899999999832</v>
      </c>
      <c r="Q54" s="24" t="str">
        <f>$A$18</f>
        <v>All occupations</v>
      </c>
      <c r="R54" s="29">
        <f t="shared" ref="R54" si="132">W18-R18</f>
        <v>-17.803737653558414</v>
      </c>
      <c r="S54" s="29">
        <f t="shared" ref="S54" si="133">X18-S18</f>
        <v>19.722232133518105</v>
      </c>
      <c r="T54" s="29">
        <f t="shared" ref="T54" si="134">Y18-T18</f>
        <v>13.768348469400451</v>
      </c>
      <c r="U54" s="29">
        <f t="shared" ref="U54" si="135">Z18-U18</f>
        <v>15.686842949360198</v>
      </c>
      <c r="V54" s="29"/>
      <c r="W54" s="29">
        <f t="shared" ref="W54" si="136">AB18-W18</f>
        <v>21.404958439674033</v>
      </c>
      <c r="X54" s="29">
        <f t="shared" ref="X54" si="137">AC18-X18</f>
        <v>16.517086909596145</v>
      </c>
      <c r="Y54" s="29">
        <f t="shared" ref="Y54" si="138">AD18-Y18</f>
        <v>10.161215907902516</v>
      </c>
      <c r="Z54" s="29">
        <f t="shared" ref="Z54" si="139">AE18-Z18</f>
        <v>48.083261257172694</v>
      </c>
      <c r="AA54" s="29"/>
      <c r="AB54" s="29">
        <f t="shared" ref="AB54" si="140">AB18-R18</f>
        <v>3.6012207861156185</v>
      </c>
      <c r="AC54" s="29">
        <f t="shared" ref="AC54" si="141">AC18-S18</f>
        <v>36.23931904311425</v>
      </c>
      <c r="AD54" s="29">
        <f t="shared" ref="AD54" si="142">AD18-T18</f>
        <v>23.929564377302967</v>
      </c>
      <c r="AE54" s="29">
        <f t="shared" ref="AE54" si="143">AE18-U18</f>
        <v>63.770104206532892</v>
      </c>
      <c r="AG54" s="24" t="str">
        <f>$A$18</f>
        <v>All occupations</v>
      </c>
      <c r="AH54" s="29">
        <f t="shared" ref="AH54" si="144">AM18-AH18</f>
        <v>35.753983365303554</v>
      </c>
      <c r="AI54" s="29">
        <f t="shared" ref="AI54" si="145">AN18-AI18</f>
        <v>7.3556217560901587</v>
      </c>
      <c r="AJ54" s="29">
        <f t="shared" ref="AJ54" si="146">AO18-AJ18</f>
        <v>-1.6274480707545251</v>
      </c>
      <c r="AK54" s="29">
        <f t="shared" ref="AK54" si="147">AP18-AK18</f>
        <v>41.482157050639216</v>
      </c>
      <c r="AL54" s="29"/>
      <c r="AM54" s="29">
        <f t="shared" ref="AM54" si="148">AR18-AM18</f>
        <v>51.685580655192098</v>
      </c>
      <c r="AN54" s="29">
        <f t="shared" ref="AN54" si="149">AS18-AN18</f>
        <v>11.116411832181541</v>
      </c>
      <c r="AO54" s="29">
        <f t="shared" ref="AO54" si="150">AT18-AO18</f>
        <v>5.5647462554527536</v>
      </c>
      <c r="AP54" s="29">
        <f t="shared" ref="AP54" si="151">AU18-AP18</f>
        <v>68.366738742826328</v>
      </c>
      <c r="AQ54" s="29"/>
      <c r="AR54" s="29">
        <f t="shared" ref="AR54" si="152">AR18-AH18</f>
        <v>87.439564020495652</v>
      </c>
      <c r="AS54" s="29">
        <f t="shared" ref="AS54" si="153">AS18-AI18</f>
        <v>18.4720335882717</v>
      </c>
      <c r="AT54" s="29">
        <f t="shared" ref="AT54" si="154">AT18-AJ18</f>
        <v>3.9372981846982285</v>
      </c>
      <c r="AU54" s="29">
        <f t="shared" ref="AU54" si="155">AU18-AK18</f>
        <v>109.84889579346554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West Midlands and Warwickshire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0.67079660252966633</v>
      </c>
      <c r="N7" s="91">
        <f>'Occ T2'!I180</f>
        <v>0.43305687324404207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-1.7632158481582394</v>
      </c>
      <c r="N9" s="91">
        <f>'Occ T2'!I178</f>
        <v>-1.3123717015094516</v>
      </c>
    </row>
    <row r="10" spans="1:14" x14ac:dyDescent="0.2">
      <c r="L10" s="91" t="str">
        <f>'Occ T3'!A48</f>
        <v>91 Elementary trades and related occupations</v>
      </c>
      <c r="M10" s="91">
        <f>'Occ T2'!H177</f>
        <v>-4.8326918796960712</v>
      </c>
      <c r="N10" s="91">
        <f>'Occ T2'!I177</f>
        <v>4.728240706428144</v>
      </c>
    </row>
    <row r="11" spans="1:14" x14ac:dyDescent="0.2">
      <c r="L11" s="114" t="str">
        <f>"["&amp;'Occ T3'!A47&amp;"]"</f>
        <v>[Elementary occupations]</v>
      </c>
      <c r="M11" s="91">
        <f>'Occ T1'!H88</f>
        <v>-2.290545779592934</v>
      </c>
      <c r="N11" s="91">
        <f>'Occ T1'!I88</f>
        <v>4.8316332934073003E-2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-0.57952994167936867</v>
      </c>
      <c r="N13" s="91">
        <f>'Occ T2'!I176</f>
        <v>0.29992444430193554</v>
      </c>
    </row>
    <row r="14" spans="1:14" x14ac:dyDescent="0.2">
      <c r="L14" s="91" t="str">
        <f>'Occ T3'!A44</f>
        <v>81 Process, plant and machine operatives</v>
      </c>
      <c r="M14" s="91">
        <f>'Occ T2'!H175</f>
        <v>-3.9202307426977501</v>
      </c>
      <c r="N14" s="91">
        <f>'Occ T2'!I175</f>
        <v>-7.5904496221579354E-2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-2.0719596774433024</v>
      </c>
      <c r="N15" s="91">
        <f>'Occ T1'!I87</f>
        <v>0.14390433957383042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2.4018069448342283</v>
      </c>
      <c r="N17" s="91">
        <f>'Occ T2'!I174</f>
        <v>1.6315505387039408</v>
      </c>
    </row>
    <row r="18" spans="12:14" x14ac:dyDescent="0.2">
      <c r="L18" s="91" t="str">
        <f>'Occ T3'!A40</f>
        <v>71 Sales occupations</v>
      </c>
      <c r="M18" s="91">
        <f>'Occ T2'!H173</f>
        <v>-1.7185878514008324</v>
      </c>
      <c r="N18" s="91">
        <f>'Occ T2'!I173</f>
        <v>-0.39465906557047958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-0.72401478486500137</v>
      </c>
      <c r="N19" s="91">
        <f>'Occ T1'!I86</f>
        <v>0.19926602874646981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1.5315845128584638</v>
      </c>
      <c r="N21" s="91">
        <f>'Occ T2'!I172</f>
        <v>-1.1303237620254203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-2.6125849707891224</v>
      </c>
      <c r="N22" s="91">
        <f>'Occ T2'!I171</f>
        <v>-0.44861247301443141</v>
      </c>
    </row>
    <row r="23" spans="12:14" x14ac:dyDescent="0.2">
      <c r="L23" s="91" t="str">
        <f>'Occ T3'!A35</f>
        <v>61 Caring personal service occupations</v>
      </c>
      <c r="M23" s="91">
        <f>'Occ T2'!H170</f>
        <v>0.57949423882937001</v>
      </c>
      <c r="N23" s="91">
        <f>'Occ T2'!I170</f>
        <v>0.87510606664964463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-9.3700778449856692E-2</v>
      </c>
      <c r="N24" s="91">
        <f>'Occ T1'!I85</f>
        <v>0.61324032987657429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-2.3951033228700624</v>
      </c>
      <c r="N26" s="91">
        <f>'Occ T2'!I169</f>
        <v>-2.3039551377423972E-2</v>
      </c>
    </row>
    <row r="27" spans="12:14" x14ac:dyDescent="0.2">
      <c r="L27" s="91" t="str">
        <f>'Occ T3'!A31</f>
        <v>53 Skilled construction and building trades</v>
      </c>
      <c r="M27" s="91">
        <f>'Occ T2'!H168</f>
        <v>-1.2254757122705517</v>
      </c>
      <c r="N27" s="91">
        <f>'Occ T2'!I168</f>
        <v>-1.1584501085227572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-3.3344489536950461</v>
      </c>
      <c r="N28" s="91">
        <f>'Occ T2'!I167</f>
        <v>-0.550884943009744</v>
      </c>
    </row>
    <row r="29" spans="12:14" x14ac:dyDescent="0.2">
      <c r="L29" s="91" t="str">
        <f>'Occ T3'!A29</f>
        <v>51 Skilled agricultural and related trades</v>
      </c>
      <c r="M29" s="91">
        <f>'Occ T2'!H166</f>
        <v>-5.6776455104981522</v>
      </c>
      <c r="N29" s="91">
        <f>'Occ T2'!I166</f>
        <v>0.59812656480975335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-2.6960277822388079</v>
      </c>
      <c r="N30" s="91">
        <f>'Occ T1'!I84</f>
        <v>-0.55781276614624842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-2.5537337862511333</v>
      </c>
      <c r="N32" s="91">
        <f>'Occ T2'!I165</f>
        <v>-3.3118400520818825</v>
      </c>
    </row>
    <row r="33" spans="12:14" x14ac:dyDescent="0.2">
      <c r="L33" s="91" t="str">
        <f>'Occ T3'!A25</f>
        <v>41 Administrative occupations</v>
      </c>
      <c r="M33" s="91">
        <f>'Occ T2'!H164</f>
        <v>0.35535031733404665</v>
      </c>
      <c r="N33" s="91">
        <f>'Occ T2'!I164</f>
        <v>0.21644396445101854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-0.15864104054514883</v>
      </c>
      <c r="N34" s="91">
        <f>'Occ T1'!I83</f>
        <v>-0.25478947694764775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2.1506285744160136</v>
      </c>
      <c r="N36" s="91">
        <f>'Occ T2'!I163</f>
        <v>0.43804781984315699</v>
      </c>
    </row>
    <row r="37" spans="12:14" x14ac:dyDescent="0.2">
      <c r="L37" s="91" t="str">
        <f>'Occ T3'!A21</f>
        <v>34 Culture, media and sports occupations</v>
      </c>
      <c r="M37" s="91">
        <f>'Occ T2'!H162</f>
        <v>1.9471869597804226</v>
      </c>
      <c r="N37" s="91">
        <f>'Occ T2'!I162</f>
        <v>-0.37063076918235627</v>
      </c>
    </row>
    <row r="38" spans="12:14" x14ac:dyDescent="0.2">
      <c r="L38" s="91" t="str">
        <f>'Occ T3'!A20</f>
        <v>33 Protective service occupations</v>
      </c>
      <c r="M38" s="91">
        <f>'Occ T2'!H161</f>
        <v>2.1771307249699889</v>
      </c>
      <c r="N38" s="91">
        <f>'Occ T2'!I161</f>
        <v>-0.440609192064223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4.0431097903047553</v>
      </c>
      <c r="N39" s="91">
        <f>'Occ T2'!I160</f>
        <v>4.3936558599029896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4.3030055396518163</v>
      </c>
      <c r="N40" s="91">
        <f>'Occ T2'!I159</f>
        <v>-3.7833921457730568E-2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2.7234143997410865</v>
      </c>
      <c r="N41" s="91">
        <f>'Occ T1'!I82</f>
        <v>1.0183113737758154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5.4940368145270257</v>
      </c>
      <c r="N43" s="91">
        <f>'Occ T2'!I158</f>
        <v>1.0074725247678051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2.1704655518977933</v>
      </c>
      <c r="N44" s="91">
        <f>'Occ T2'!I157</f>
        <v>0.67800834301463553</v>
      </c>
    </row>
    <row r="45" spans="12:14" x14ac:dyDescent="0.2">
      <c r="L45" s="91" t="str">
        <f>'Occ T3'!A13</f>
        <v>22 Health professionals</v>
      </c>
      <c r="M45" s="91">
        <f>'Occ T2'!H156</f>
        <v>4.4767004795185361</v>
      </c>
      <c r="N45" s="91">
        <f>'Occ T2'!I156</f>
        <v>0.37320303623558093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3.945800157132906</v>
      </c>
      <c r="N46" s="91">
        <f>'Occ T2'!I155</f>
        <v>2.1387787735893227</v>
      </c>
    </row>
    <row r="47" spans="12:14" x14ac:dyDescent="0.2">
      <c r="L47" s="114" t="str">
        <f>"["&amp;'Occ T3'!A11&amp;"]"</f>
        <v>[Professional occupations]</v>
      </c>
      <c r="M47" s="91">
        <f>'Occ T1'!H81</f>
        <v>4.1079621466780569</v>
      </c>
      <c r="N47" s="91">
        <f>'Occ T1'!I81</f>
        <v>1.1349870274754537</v>
      </c>
    </row>
    <row r="49" spans="12:14" x14ac:dyDescent="0.2">
      <c r="L49" s="107" t="str">
        <f>'Occ T3'!A9</f>
        <v>12 Other managers and proprietors</v>
      </c>
      <c r="M49" s="91">
        <f>'Occ T2'!H154</f>
        <v>2.1689942721155653</v>
      </c>
      <c r="N49" s="91">
        <f>'Occ T2'!I154</f>
        <v>1.0813240596677431</v>
      </c>
    </row>
    <row r="50" spans="12:14" x14ac:dyDescent="0.2">
      <c r="L50" s="107" t="str">
        <f>'Occ T3'!A8</f>
        <v>11 Corporate managers and directors</v>
      </c>
      <c r="M50" s="91">
        <f>'Occ T2'!H153</f>
        <v>4.0769053433650226</v>
      </c>
      <c r="N50" s="91">
        <f>'Occ T2'!I153</f>
        <v>-5.5138046949687602E-2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3.5131344198076508</v>
      </c>
      <c r="N51" s="91">
        <f>'Occ T1'!I80</f>
        <v>0.2863758955131912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West Midlands and Warwickshire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21.914366745434478</v>
      </c>
      <c r="N82" s="94">
        <f>'Occ T2'!F119</f>
        <v>-0.99693155498688668</v>
      </c>
    </row>
    <row r="83" spans="12:14" x14ac:dyDescent="0.2">
      <c r="L83" s="10" t="str">
        <f>name!D5</f>
        <v>12 Other managers and proprietors</v>
      </c>
      <c r="M83" s="94">
        <f>'Occ T2'!D9-'Occ T2'!B9</f>
        <v>4.8838257195856158</v>
      </c>
      <c r="N83" s="94">
        <f>'Occ T2'!F120</f>
        <v>8.4042992207255622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18.049732790045454</v>
      </c>
      <c r="N84" s="94">
        <f>'Occ T2'!F121</f>
        <v>38.330265760091365</v>
      </c>
    </row>
    <row r="85" spans="12:14" x14ac:dyDescent="0.2">
      <c r="L85" s="10" t="str">
        <f>name!D7</f>
        <v>22 Health professionals</v>
      </c>
      <c r="M85" s="94">
        <f>'Occ T2'!D11-'Occ T2'!B11</f>
        <v>16.924533636330395</v>
      </c>
      <c r="N85" s="94">
        <f>'Occ T2'!F122</f>
        <v>4.9457433796516881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7.9285115682625218</v>
      </c>
      <c r="N86" s="94">
        <f>'Occ T2'!F123</f>
        <v>8.3080352145975098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25.539542555926175</v>
      </c>
      <c r="N87" s="94">
        <f>'Occ T2'!F124</f>
        <v>17.660376450168428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6.3315044437988028</v>
      </c>
      <c r="N88" s="94">
        <f>'Occ T2'!F125</f>
        <v>-0.18867212116830245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6.4508481635859631</v>
      </c>
      <c r="N89" s="94">
        <f>'Occ T2'!F126</f>
        <v>32.50825602036975</v>
      </c>
    </row>
    <row r="90" spans="12:14" x14ac:dyDescent="0.2">
      <c r="L90" s="10" t="str">
        <f>name!D12</f>
        <v>33 Protective service occupations</v>
      </c>
      <c r="M90" s="94">
        <f>'Occ T2'!D16-'Occ T2'!B16</f>
        <v>1.8869972774652908</v>
      </c>
      <c r="N90" s="94">
        <f>'Occ T2'!F127</f>
        <v>-1.1846113710357287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2.7215544133302174</v>
      </c>
      <c r="N91" s="94">
        <f>'Occ T2'!F128</f>
        <v>-1.6039982324778244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10.763311396690838</v>
      </c>
      <c r="N92" s="94">
        <f>'Occ T2'!F129</f>
        <v>7.2262846447589766</v>
      </c>
    </row>
    <row r="93" spans="12:14" x14ac:dyDescent="0.2">
      <c r="L93" s="10" t="str">
        <f>name!D15</f>
        <v>41 Administrative occupations</v>
      </c>
      <c r="M93" s="94">
        <f>'Occ T2'!D19-'Occ T2'!B19</f>
        <v>3.0914127550975934</v>
      </c>
      <c r="N93" s="94">
        <f>'Occ T2'!F130</f>
        <v>5.7966224933184094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-4.7681504169811859</v>
      </c>
      <c r="N94" s="94">
        <f>'Occ T2'!F131</f>
        <v>-13.695282266741398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-3.9619151238214911</v>
      </c>
      <c r="N95" s="94">
        <f>'Occ T2'!F132</f>
        <v>1.0921588346928655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-12.883547425562554</v>
      </c>
      <c r="N96" s="94">
        <f>'Occ T2'!F133</f>
        <v>-5.5442081330017601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-3.4020337583157172</v>
      </c>
      <c r="N97" s="94">
        <f>'Occ T2'!F134</f>
        <v>-8.5788354704808398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-3.6379864137601032</v>
      </c>
      <c r="N98" s="94">
        <f>'Occ T2'!F135</f>
        <v>-9.7407282276726903E-2</v>
      </c>
    </row>
    <row r="99" spans="12:14" x14ac:dyDescent="0.2">
      <c r="L99" s="10" t="str">
        <f>name!D21</f>
        <v>61 Caring personal service occupations</v>
      </c>
      <c r="M99" s="94">
        <f>'Occ T2'!D25-'Occ T2'!B25</f>
        <v>3.7743453052012796</v>
      </c>
      <c r="N99" s="94">
        <f>'Occ T2'!F136</f>
        <v>18.504783388518348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-4.6867626573166419</v>
      </c>
      <c r="N100" s="94">
        <f>'Occ T2'!F137</f>
        <v>-2.1597948135789302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0.12604952306996475</v>
      </c>
      <c r="N101" s="94">
        <f>'Occ T2'!F138</f>
        <v>-0.27001815308350752</v>
      </c>
    </row>
    <row r="102" spans="12:14" x14ac:dyDescent="0.2">
      <c r="L102" s="10" t="str">
        <f>name!D24</f>
        <v>71 Sales occupations</v>
      </c>
      <c r="M102" s="94">
        <f>'Occ T2'!D28-'Occ T2'!B28</f>
        <v>-8.8035223153078874</v>
      </c>
      <c r="N102" s="94">
        <f>'Occ T2'!F139</f>
        <v>-5.599554793469764</v>
      </c>
    </row>
    <row r="103" spans="12:14" x14ac:dyDescent="0.2">
      <c r="L103" s="10" t="str">
        <f>name!D25</f>
        <v>72 Customer service occupations</v>
      </c>
      <c r="M103" s="94">
        <f>'Occ T2'!D29-'Occ T2'!B29</f>
        <v>3.9123361956381046</v>
      </c>
      <c r="N103" s="94">
        <f>'Occ T2'!F140</f>
        <v>9.6063653101770896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-11.700211580166439</v>
      </c>
      <c r="N104" s="94">
        <f>'Occ T2'!F141</f>
        <v>-0.59864075759273305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-2.1389881999304947</v>
      </c>
      <c r="N105" s="94">
        <f>'Occ T2'!F142</f>
        <v>3.3328747011109101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-7.6721824947315831</v>
      </c>
      <c r="N106" s="94">
        <f>'Occ T2'!F143</f>
        <v>27.290556568463938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-13.474572103569528</v>
      </c>
      <c r="N107" s="94">
        <f>'Occ T2'!F144</f>
        <v>-26.03866703675142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57.168999999998732</v>
      </c>
      <c r="N109" s="94">
        <f>'Occ T2'!F146</f>
        <v>116.44999999999914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West Midlands and Warwickshire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26.798192465020065</v>
      </c>
      <c r="N153" s="94">
        <f>'Occ T1'!H8</f>
        <v>7.4073676657386898</v>
      </c>
    </row>
    <row r="154" spans="1:14" x14ac:dyDescent="0.2">
      <c r="L154" s="10" t="str">
        <f>name!E5</f>
        <v>Professional occupations</v>
      </c>
      <c r="M154" s="94">
        <f>'Occ T1'!D9-'Occ T1'!B9</f>
        <v>68.442320550564546</v>
      </c>
      <c r="N154" s="94">
        <f>'Occ T1'!H9</f>
        <v>69.244420804508991</v>
      </c>
    </row>
    <row r="155" spans="1:14" x14ac:dyDescent="0.2">
      <c r="L155" s="10" t="str">
        <f>name!E6</f>
        <v>Associate professional occupations</v>
      </c>
      <c r="M155" s="94">
        <f>'Occ T1'!D10-'Occ T1'!B10</f>
        <v>28.154215694871112</v>
      </c>
      <c r="N155" s="94">
        <f>'Occ T1'!H10</f>
        <v>36.75725894044686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-1.6767376618836067</v>
      </c>
      <c r="N156" s="94">
        <f>'Occ T1'!H11</f>
        <v>-7.8986597734229917</v>
      </c>
    </row>
    <row r="157" spans="1:14" x14ac:dyDescent="0.2">
      <c r="L157" s="10" t="str">
        <f>name!E8</f>
        <v>Skilled trades occupations</v>
      </c>
      <c r="M157" s="94">
        <f>'Occ T1'!D12-'Occ T1'!B12</f>
        <v>-23.88548272145988</v>
      </c>
      <c r="N157" s="94">
        <f>'Occ T1'!H12</f>
        <v>-13.128292051066438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-0.78636782904538904</v>
      </c>
      <c r="N158" s="94">
        <f>'Occ T1'!H13</f>
        <v>16.07497042185588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-4.8911861196697828</v>
      </c>
      <c r="N159" s="94">
        <f>'Occ T1'!H14</f>
        <v>4.0068105167073327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-13.839199780096934</v>
      </c>
      <c r="N160" s="94">
        <f>'Occ T1'!H15</f>
        <v>2.7342339435181628</v>
      </c>
    </row>
    <row r="161" spans="12:14" x14ac:dyDescent="0.2">
      <c r="L161" s="10" t="str">
        <f>name!E12</f>
        <v>Elementary occupations</v>
      </c>
      <c r="M161" s="94">
        <f>'Occ T1'!D16-'Occ T1'!B16</f>
        <v>-21.146754598301129</v>
      </c>
      <c r="N161" s="94">
        <f>'Occ T1'!H16</f>
        <v>1.2518895317125214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57.16899999999896</v>
      </c>
      <c r="N163" s="94">
        <f>'Occ T1'!H18</f>
        <v>116.44999999999901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West Midlands and Warwickshire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112.98527389043591</v>
      </c>
      <c r="N5" s="87">
        <f>SUM(N6:N7)</f>
        <v>126.07430185793774</v>
      </c>
      <c r="O5" s="87">
        <f t="shared" ref="O5:AL5" si="1">SUM(O6:O7)</f>
        <v>129.37735635659149</v>
      </c>
      <c r="P5" s="87">
        <f t="shared" si="1"/>
        <v>134.10553193664271</v>
      </c>
      <c r="Q5" s="87">
        <f t="shared" si="1"/>
        <v>138.09953389043466</v>
      </c>
      <c r="R5" s="87">
        <f t="shared" si="1"/>
        <v>142.21066828701515</v>
      </c>
      <c r="S5" s="87">
        <f t="shared" si="1"/>
        <v>145.56530859292616</v>
      </c>
      <c r="T5" s="87">
        <f t="shared" si="1"/>
        <v>153.48703214838824</v>
      </c>
      <c r="U5" s="87">
        <f t="shared" si="1"/>
        <v>159.10519026880098</v>
      </c>
      <c r="V5" s="87">
        <f t="shared" si="1"/>
        <v>163.87561539300219</v>
      </c>
      <c r="W5" s="87">
        <f t="shared" si="1"/>
        <v>169.00886075203522</v>
      </c>
      <c r="X5" s="87">
        <f t="shared" si="1"/>
        <v>152.37264231867971</v>
      </c>
      <c r="Y5" s="87">
        <f t="shared" si="1"/>
        <v>154.07462933763091</v>
      </c>
      <c r="Z5" s="87">
        <f t="shared" si="1"/>
        <v>155.80223043135754</v>
      </c>
      <c r="AA5" s="87">
        <f t="shared" si="1"/>
        <v>157.67780721633306</v>
      </c>
      <c r="AB5" s="87">
        <f t="shared" si="1"/>
        <v>159.38443703119574</v>
      </c>
      <c r="AC5" s="87">
        <f t="shared" si="1"/>
        <v>160.97832071544877</v>
      </c>
      <c r="AD5" s="87">
        <f t="shared" si="1"/>
        <v>162.55021866850205</v>
      </c>
      <c r="AE5" s="87">
        <f t="shared" si="1"/>
        <v>164.16447404814807</v>
      </c>
      <c r="AF5" s="87">
        <f t="shared" si="1"/>
        <v>165.81041545753874</v>
      </c>
      <c r="AG5" s="87">
        <f t="shared" si="1"/>
        <v>167.56168722206871</v>
      </c>
      <c r="AH5" s="87">
        <f t="shared" si="1"/>
        <v>169.28454892048933</v>
      </c>
      <c r="AI5" s="87">
        <f t="shared" si="1"/>
        <v>170.99892795691497</v>
      </c>
      <c r="AJ5" s="87">
        <f t="shared" si="1"/>
        <v>172.75751620460721</v>
      </c>
      <c r="AK5" s="87">
        <f t="shared" si="1"/>
        <v>174.57266484506573</v>
      </c>
      <c r="AL5" s="87">
        <f t="shared" si="1"/>
        <v>176.41622841777391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79.346934195236841</v>
      </c>
      <c r="N6" s="11">
        <v>88.611300447730898</v>
      </c>
      <c r="O6" s="11">
        <v>90.64365567139987</v>
      </c>
      <c r="P6" s="11">
        <v>94.447799021797096</v>
      </c>
      <c r="Q6" s="11">
        <v>93.162725794733333</v>
      </c>
      <c r="R6" s="11">
        <v>99.089197902651549</v>
      </c>
      <c r="S6" s="11">
        <v>105.39534323041445</v>
      </c>
      <c r="T6" s="11">
        <v>108.61171705321873</v>
      </c>
      <c r="U6" s="11">
        <v>114.34515249033983</v>
      </c>
      <c r="V6" s="11">
        <v>117.96917012665905</v>
      </c>
      <c r="W6" s="11">
        <v>121.00356464808603</v>
      </c>
      <c r="X6" s="11">
        <v>105.48194748748018</v>
      </c>
      <c r="Y6" s="11">
        <v>106.40971969648291</v>
      </c>
      <c r="Z6" s="11">
        <v>107.49428016243147</v>
      </c>
      <c r="AA6" s="11">
        <v>108.70475579221448</v>
      </c>
      <c r="AB6" s="11">
        <v>109.71182744298871</v>
      </c>
      <c r="AC6" s="11">
        <v>110.67756487662975</v>
      </c>
      <c r="AD6" s="11">
        <v>111.64798449549124</v>
      </c>
      <c r="AE6" s="11">
        <v>112.64990142083829</v>
      </c>
      <c r="AF6" s="11">
        <v>113.64074129879869</v>
      </c>
      <c r="AG6" s="11">
        <v>114.70508064528029</v>
      </c>
      <c r="AH6" s="11">
        <v>115.74408442838811</v>
      </c>
      <c r="AI6" s="11">
        <v>116.78642301628078</v>
      </c>
      <c r="AJ6" s="11">
        <v>117.85159055374176</v>
      </c>
      <c r="AK6" s="11">
        <v>118.91912994910685</v>
      </c>
      <c r="AL6" s="11">
        <v>120.00663309309914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33.638339695199058</v>
      </c>
      <c r="N7" s="11">
        <v>37.463001410206836</v>
      </c>
      <c r="O7" s="11">
        <v>38.733700685191621</v>
      </c>
      <c r="P7" s="11">
        <v>39.657732914845596</v>
      </c>
      <c r="Q7" s="11">
        <v>44.936808095701309</v>
      </c>
      <c r="R7" s="11">
        <v>43.12147038436359</v>
      </c>
      <c r="S7" s="11">
        <v>40.169965362511704</v>
      </c>
      <c r="T7" s="11">
        <v>44.875315095169505</v>
      </c>
      <c r="U7" s="11">
        <v>44.760037778461168</v>
      </c>
      <c r="V7" s="11">
        <v>45.906445266343127</v>
      </c>
      <c r="W7" s="11">
        <v>48.005296103949206</v>
      </c>
      <c r="X7" s="11">
        <v>46.890694831199532</v>
      </c>
      <c r="Y7" s="11">
        <v>47.664909641148007</v>
      </c>
      <c r="Z7" s="11">
        <v>48.307950268926085</v>
      </c>
      <c r="AA7" s="11">
        <v>48.973051424118587</v>
      </c>
      <c r="AB7" s="11">
        <v>49.672609588207045</v>
      </c>
      <c r="AC7" s="11">
        <v>50.300755838819036</v>
      </c>
      <c r="AD7" s="11">
        <v>50.902234173010804</v>
      </c>
      <c r="AE7" s="11">
        <v>51.514572627309789</v>
      </c>
      <c r="AF7" s="11">
        <v>52.169674158740037</v>
      </c>
      <c r="AG7" s="11">
        <v>52.856606576788408</v>
      </c>
      <c r="AH7" s="11">
        <v>53.540464492101236</v>
      </c>
      <c r="AI7" s="11">
        <v>54.21250494063419</v>
      </c>
      <c r="AJ7" s="11">
        <v>54.905925650865441</v>
      </c>
      <c r="AK7" s="11">
        <v>55.653534895958899</v>
      </c>
      <c r="AL7" s="11">
        <v>56.409595324674768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286.9408932780845</v>
      </c>
      <c r="N9" s="87">
        <f>SUM(N10:N13)</f>
        <v>288.95398076156357</v>
      </c>
      <c r="O9" s="87">
        <f t="shared" ref="O9:AL9" si="3">SUM(O10:O13)</f>
        <v>285.61931949066718</v>
      </c>
      <c r="P9" s="87">
        <f t="shared" si="3"/>
        <v>299.45559803969275</v>
      </c>
      <c r="Q9" s="87">
        <f t="shared" si="3"/>
        <v>309.32962941487693</v>
      </c>
      <c r="R9" s="87">
        <f t="shared" si="3"/>
        <v>306.94231982001133</v>
      </c>
      <c r="S9" s="87">
        <f t="shared" si="3"/>
        <v>329.10755640791177</v>
      </c>
      <c r="T9" s="87">
        <f t="shared" si="3"/>
        <v>332.96837325573648</v>
      </c>
      <c r="U9" s="87">
        <f t="shared" si="3"/>
        <v>348.11167332431955</v>
      </c>
      <c r="V9" s="87">
        <f t="shared" si="3"/>
        <v>357.40724915200502</v>
      </c>
      <c r="W9" s="87">
        <f t="shared" si="3"/>
        <v>375.38464037057588</v>
      </c>
      <c r="X9" s="87">
        <f t="shared" si="3"/>
        <v>381.56635564049247</v>
      </c>
      <c r="Y9" s="87">
        <f t="shared" si="3"/>
        <v>385.47711685737852</v>
      </c>
      <c r="Z9" s="87">
        <f t="shared" si="3"/>
        <v>390.31180575012041</v>
      </c>
      <c r="AA9" s="87">
        <f t="shared" si="3"/>
        <v>395.598282005675</v>
      </c>
      <c r="AB9" s="87">
        <f t="shared" si="3"/>
        <v>400.22262329079598</v>
      </c>
      <c r="AC9" s="87">
        <f t="shared" si="3"/>
        <v>404.6733393182663</v>
      </c>
      <c r="AD9" s="87">
        <f t="shared" si="3"/>
        <v>409.06069927238894</v>
      </c>
      <c r="AE9" s="87">
        <f t="shared" si="3"/>
        <v>413.31591537095773</v>
      </c>
      <c r="AF9" s="87">
        <f t="shared" si="3"/>
        <v>417.64161259898464</v>
      </c>
      <c r="AG9" s="87">
        <f t="shared" si="3"/>
        <v>422.20557726606091</v>
      </c>
      <c r="AH9" s="87">
        <f t="shared" si="3"/>
        <v>426.77872310222642</v>
      </c>
      <c r="AI9" s="87">
        <f t="shared" si="3"/>
        <v>431.25091775802434</v>
      </c>
      <c r="AJ9" s="87">
        <f t="shared" si="3"/>
        <v>435.77514800835735</v>
      </c>
      <c r="AK9" s="87">
        <f t="shared" si="3"/>
        <v>440.26994051892785</v>
      </c>
      <c r="AL9" s="87">
        <f t="shared" si="3"/>
        <v>444.62906117508487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73.739881026108165</v>
      </c>
      <c r="N10" s="11">
        <v>71.940676422447979</v>
      </c>
      <c r="O10" s="11">
        <v>71.750679158562932</v>
      </c>
      <c r="P10" s="11">
        <v>75.346129529546744</v>
      </c>
      <c r="Q10" s="11">
        <v>81.631763255371766</v>
      </c>
      <c r="R10" s="11">
        <v>84.547658618718842</v>
      </c>
      <c r="S10" s="11">
        <v>87.201724995560468</v>
      </c>
      <c r="T10" s="11">
        <v>85.425694494959245</v>
      </c>
      <c r="U10" s="11">
        <v>95.293744421802373</v>
      </c>
      <c r="V10" s="11">
        <v>97.355022515458941</v>
      </c>
      <c r="W10" s="11">
        <v>102.5973914087643</v>
      </c>
      <c r="X10" s="11">
        <v>117.01029917990877</v>
      </c>
      <c r="Y10" s="11">
        <v>118.61523764407228</v>
      </c>
      <c r="Z10" s="11">
        <v>120.48781382577083</v>
      </c>
      <c r="AA10" s="11">
        <v>122.43953509522153</v>
      </c>
      <c r="AB10" s="11">
        <v>124.18029856694409</v>
      </c>
      <c r="AC10" s="11">
        <v>125.83245147676108</v>
      </c>
      <c r="AD10" s="11">
        <v>127.42874489480648</v>
      </c>
      <c r="AE10" s="11">
        <v>129.00264096475348</v>
      </c>
      <c r="AF10" s="11">
        <v>130.61993565464738</v>
      </c>
      <c r="AG10" s="11">
        <v>132.3576415095377</v>
      </c>
      <c r="AH10" s="11">
        <v>134.07179407238766</v>
      </c>
      <c r="AI10" s="11">
        <v>135.78758583354005</v>
      </c>
      <c r="AJ10" s="11">
        <v>137.49217884304426</v>
      </c>
      <c r="AK10" s="11">
        <v>139.2163495363807</v>
      </c>
      <c r="AL10" s="11">
        <v>140.92765716885566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60.292797262952888</v>
      </c>
      <c r="N11" s="11">
        <v>67.131942699087745</v>
      </c>
      <c r="O11" s="11">
        <v>70.152931324970012</v>
      </c>
      <c r="P11" s="11">
        <v>71.309949990376069</v>
      </c>
      <c r="Q11" s="11">
        <v>73.648666056563613</v>
      </c>
      <c r="R11" s="11">
        <v>69.138058667564124</v>
      </c>
      <c r="S11" s="11">
        <v>79.593661031109221</v>
      </c>
      <c r="T11" s="11">
        <v>84.13214388985871</v>
      </c>
      <c r="U11" s="11">
        <v>83.237113182429795</v>
      </c>
      <c r="V11" s="11">
        <v>87.514516045349964</v>
      </c>
      <c r="W11" s="11">
        <v>86.062592303894519</v>
      </c>
      <c r="X11" s="11">
        <v>81.509783877298673</v>
      </c>
      <c r="Y11" s="11">
        <v>82.207688630030844</v>
      </c>
      <c r="Z11" s="11">
        <v>83.010661947955285</v>
      </c>
      <c r="AA11" s="11">
        <v>83.917619369098887</v>
      </c>
      <c r="AB11" s="11">
        <v>84.674743201994588</v>
      </c>
      <c r="AC11" s="11">
        <v>85.38722406821465</v>
      </c>
      <c r="AD11" s="11">
        <v>86.068140068365238</v>
      </c>
      <c r="AE11" s="11">
        <v>86.612917094420155</v>
      </c>
      <c r="AF11" s="11">
        <v>87.250550730350625</v>
      </c>
      <c r="AG11" s="11">
        <v>87.880131213045217</v>
      </c>
      <c r="AH11" s="11">
        <v>88.52272409242579</v>
      </c>
      <c r="AI11" s="11">
        <v>89.158738934614021</v>
      </c>
      <c r="AJ11" s="11">
        <v>89.805402889800902</v>
      </c>
      <c r="AK11" s="11">
        <v>90.43528722670186</v>
      </c>
      <c r="AL11" s="11">
        <v>91.008335683546207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73.998554199922168</v>
      </c>
      <c r="N12" s="11">
        <v>72.117835981420725</v>
      </c>
      <c r="O12" s="11">
        <v>68.670159486597328</v>
      </c>
      <c r="P12" s="11">
        <v>70.556651314378996</v>
      </c>
      <c r="Q12" s="11">
        <v>69.719390271556009</v>
      </c>
      <c r="R12" s="11">
        <v>69.954845076795237</v>
      </c>
      <c r="S12" s="11">
        <v>73.897352855855928</v>
      </c>
      <c r="T12" s="11">
        <v>72.698868751298164</v>
      </c>
      <c r="U12" s="11">
        <v>71.129499095487105</v>
      </c>
      <c r="V12" s="11">
        <v>73.393765154365596</v>
      </c>
      <c r="W12" s="11">
        <v>77.883356645057759</v>
      </c>
      <c r="X12" s="11">
        <v>74.402375829864127</v>
      </c>
      <c r="Y12" s="11">
        <v>75.05425570989685</v>
      </c>
      <c r="Z12" s="11">
        <v>75.953002046356346</v>
      </c>
      <c r="AA12" s="11">
        <v>76.956109498735728</v>
      </c>
      <c r="AB12" s="11">
        <v>77.86254550764933</v>
      </c>
      <c r="AC12" s="11">
        <v>78.757929396208937</v>
      </c>
      <c r="AD12" s="11">
        <v>79.659063553332629</v>
      </c>
      <c r="AE12" s="11">
        <v>80.524348007735412</v>
      </c>
      <c r="AF12" s="11">
        <v>81.32874577883635</v>
      </c>
      <c r="AG12" s="11">
        <v>82.173366244424784</v>
      </c>
      <c r="AH12" s="11">
        <v>83.05179777175573</v>
      </c>
      <c r="AI12" s="11">
        <v>83.8416068376726</v>
      </c>
      <c r="AJ12" s="11">
        <v>84.643677852975642</v>
      </c>
      <c r="AK12" s="11">
        <v>85.437784057987486</v>
      </c>
      <c r="AL12" s="11">
        <v>86.191391859655269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78.909660789101281</v>
      </c>
      <c r="N13" s="11">
        <v>77.763525658607108</v>
      </c>
      <c r="O13" s="11">
        <v>75.045549520536952</v>
      </c>
      <c r="P13" s="11">
        <v>82.242867205390937</v>
      </c>
      <c r="Q13" s="11">
        <v>84.329809831385532</v>
      </c>
      <c r="R13" s="11">
        <v>83.301757456933132</v>
      </c>
      <c r="S13" s="11">
        <v>88.414817525386141</v>
      </c>
      <c r="T13" s="11">
        <v>90.711666119620361</v>
      </c>
      <c r="U13" s="11">
        <v>98.451316624600281</v>
      </c>
      <c r="V13" s="11">
        <v>99.143945436830521</v>
      </c>
      <c r="W13" s="11">
        <v>108.84130001285931</v>
      </c>
      <c r="X13" s="11">
        <v>108.64389675342093</v>
      </c>
      <c r="Y13" s="11">
        <v>109.5999348733786</v>
      </c>
      <c r="Z13" s="11">
        <v>110.86032793003795</v>
      </c>
      <c r="AA13" s="11">
        <v>112.28501804261884</v>
      </c>
      <c r="AB13" s="11">
        <v>113.50503601420799</v>
      </c>
      <c r="AC13" s="11">
        <v>114.69573437708162</v>
      </c>
      <c r="AD13" s="11">
        <v>115.90475075588456</v>
      </c>
      <c r="AE13" s="11">
        <v>117.17600930404869</v>
      </c>
      <c r="AF13" s="11">
        <v>118.44238043515024</v>
      </c>
      <c r="AG13" s="11">
        <v>119.79443829905327</v>
      </c>
      <c r="AH13" s="11">
        <v>121.13240716565726</v>
      </c>
      <c r="AI13" s="11">
        <v>122.46298615219767</v>
      </c>
      <c r="AJ13" s="11">
        <v>123.83388842253652</v>
      </c>
      <c r="AK13" s="11">
        <v>125.1805196978578</v>
      </c>
      <c r="AL13" s="11">
        <v>126.50167646302774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173.05517181733487</v>
      </c>
      <c r="N15" s="87">
        <f>SUM(N16:N20)</f>
        <v>179.90121702729726</v>
      </c>
      <c r="O15" s="87">
        <f t="shared" ref="O15:AL15" si="5">SUM(O16:O20)</f>
        <v>183.98811663761236</v>
      </c>
      <c r="P15" s="87">
        <f t="shared" si="5"/>
        <v>187.45549209691461</v>
      </c>
      <c r="Q15" s="87">
        <f t="shared" si="5"/>
        <v>194.3088888071899</v>
      </c>
      <c r="R15" s="87">
        <f t="shared" si="5"/>
        <v>195.79757075873209</v>
      </c>
      <c r="S15" s="87">
        <f t="shared" si="5"/>
        <v>200.33505572062302</v>
      </c>
      <c r="T15" s="87">
        <f t="shared" si="5"/>
        <v>209.37836814391176</v>
      </c>
      <c r="U15" s="87">
        <f t="shared" si="5"/>
        <v>214.64083571134773</v>
      </c>
      <c r="V15" s="87">
        <f t="shared" si="5"/>
        <v>216.52375118965332</v>
      </c>
      <c r="W15" s="87">
        <f t="shared" si="5"/>
        <v>223.95178645360321</v>
      </c>
      <c r="X15" s="87">
        <f t="shared" si="5"/>
        <v>227.8765951256072</v>
      </c>
      <c r="Y15" s="87">
        <f t="shared" si="5"/>
        <v>229.64489437556466</v>
      </c>
      <c r="Z15" s="87">
        <f t="shared" si="5"/>
        <v>232.06860955233179</v>
      </c>
      <c r="AA15" s="87">
        <f t="shared" si="5"/>
        <v>234.92343638412143</v>
      </c>
      <c r="AB15" s="87">
        <f t="shared" si="5"/>
        <v>237.3578062890106</v>
      </c>
      <c r="AC15" s="87">
        <f t="shared" si="5"/>
        <v>239.62248700300285</v>
      </c>
      <c r="AD15" s="87">
        <f t="shared" si="5"/>
        <v>241.81757244536348</v>
      </c>
      <c r="AE15" s="87">
        <f t="shared" si="5"/>
        <v>244.09791656397647</v>
      </c>
      <c r="AF15" s="87">
        <f t="shared" si="5"/>
        <v>246.39362530901832</v>
      </c>
      <c r="AG15" s="87">
        <f t="shared" si="5"/>
        <v>248.75753425453266</v>
      </c>
      <c r="AH15" s="87">
        <f t="shared" si="5"/>
        <v>251.06379989562205</v>
      </c>
      <c r="AI15" s="87">
        <f t="shared" si="5"/>
        <v>253.35110226843506</v>
      </c>
      <c r="AJ15" s="87">
        <f t="shared" si="5"/>
        <v>255.80152032007535</v>
      </c>
      <c r="AK15" s="87">
        <f t="shared" si="5"/>
        <v>258.24128780785963</v>
      </c>
      <c r="AL15" s="87">
        <f t="shared" si="5"/>
        <v>260.70904539405007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26.023501250614949</v>
      </c>
      <c r="N16" s="11">
        <v>26.381044220560433</v>
      </c>
      <c r="O16" s="11">
        <v>26.365460221750251</v>
      </c>
      <c r="P16" s="11">
        <v>28.18925545351814</v>
      </c>
      <c r="Q16" s="11">
        <v>27.116688272798736</v>
      </c>
      <c r="R16" s="11">
        <v>27.002303337407621</v>
      </c>
      <c r="S16" s="11">
        <v>27.74463619742739</v>
      </c>
      <c r="T16" s="11">
        <v>30.863203551746825</v>
      </c>
      <c r="U16" s="11">
        <v>32.617951541328516</v>
      </c>
      <c r="V16" s="11">
        <v>30.86539287525882</v>
      </c>
      <c r="W16" s="11">
        <v>33.333807781206424</v>
      </c>
      <c r="X16" s="11">
        <v>29.983442172233115</v>
      </c>
      <c r="Y16" s="11">
        <v>30.216186335536563</v>
      </c>
      <c r="Z16" s="11">
        <v>30.494737711739429</v>
      </c>
      <c r="AA16" s="11">
        <v>30.792679191312345</v>
      </c>
      <c r="AB16" s="11">
        <v>31.032143088843331</v>
      </c>
      <c r="AC16" s="11">
        <v>31.263642529169143</v>
      </c>
      <c r="AD16" s="11">
        <v>31.477053558484037</v>
      </c>
      <c r="AE16" s="11">
        <v>31.691636740042256</v>
      </c>
      <c r="AF16" s="11">
        <v>31.880316622622274</v>
      </c>
      <c r="AG16" s="11">
        <v>32.075247498800842</v>
      </c>
      <c r="AH16" s="11">
        <v>32.281458725143317</v>
      </c>
      <c r="AI16" s="11">
        <v>32.476581840038129</v>
      </c>
      <c r="AJ16" s="11">
        <v>32.686404241397554</v>
      </c>
      <c r="AK16" s="11">
        <v>32.913833223407757</v>
      </c>
      <c r="AL16" s="11">
        <v>33.145135660038122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22.817897058727407</v>
      </c>
      <c r="N17" s="11">
        <v>30.374341707660637</v>
      </c>
      <c r="O17" s="11">
        <v>30.627665323403729</v>
      </c>
      <c r="P17" s="11">
        <v>29.786714468136907</v>
      </c>
      <c r="Q17" s="11">
        <v>30.865026456267191</v>
      </c>
      <c r="R17" s="11">
        <v>29.432192219142681</v>
      </c>
      <c r="S17" s="11">
        <v>33.180391360335207</v>
      </c>
      <c r="T17" s="11">
        <v>33.516923571760763</v>
      </c>
      <c r="U17" s="11">
        <v>35.614178711765682</v>
      </c>
      <c r="V17" s="11">
        <v>35.766138915482301</v>
      </c>
      <c r="W17" s="11">
        <v>35.883040382728645</v>
      </c>
      <c r="X17" s="11">
        <v>52.914518114399932</v>
      </c>
      <c r="Y17" s="11">
        <v>53.997687957080473</v>
      </c>
      <c r="Z17" s="11">
        <v>55.141311648788282</v>
      </c>
      <c r="AA17" s="11">
        <v>56.355294058125764</v>
      </c>
      <c r="AB17" s="11">
        <v>57.467556463108274</v>
      </c>
      <c r="AC17" s="11">
        <v>58.540576538253767</v>
      </c>
      <c r="AD17" s="11">
        <v>59.608052286033953</v>
      </c>
      <c r="AE17" s="11">
        <v>60.716662625578515</v>
      </c>
      <c r="AF17" s="11">
        <v>61.814794811112634</v>
      </c>
      <c r="AG17" s="11">
        <v>62.91757204826888</v>
      </c>
      <c r="AH17" s="11">
        <v>63.972439507702532</v>
      </c>
      <c r="AI17" s="11">
        <v>65.01007435981694</v>
      </c>
      <c r="AJ17" s="11">
        <v>66.135836865669859</v>
      </c>
      <c r="AK17" s="11">
        <v>67.266575218406103</v>
      </c>
      <c r="AL17" s="11">
        <v>68.391296403098394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15.103934572792907</v>
      </c>
      <c r="N18" s="11">
        <v>18.491438035578593</v>
      </c>
      <c r="O18" s="11">
        <v>18.502073452228458</v>
      </c>
      <c r="P18" s="11">
        <v>16.97931833459181</v>
      </c>
      <c r="Q18" s="11">
        <v>17.074802155396753</v>
      </c>
      <c r="R18" s="11">
        <v>16.596171709530029</v>
      </c>
      <c r="S18" s="11">
        <v>18.31553775635453</v>
      </c>
      <c r="T18" s="11">
        <v>17.631968869324986</v>
      </c>
      <c r="U18" s="11">
        <v>17.711249979343727</v>
      </c>
      <c r="V18" s="11">
        <v>17.450992269828404</v>
      </c>
      <c r="W18" s="11">
        <v>18.48316898699532</v>
      </c>
      <c r="X18" s="11">
        <v>15.053301951324705</v>
      </c>
      <c r="Y18" s="11">
        <v>15.223144884857831</v>
      </c>
      <c r="Z18" s="11">
        <v>15.410185106986239</v>
      </c>
      <c r="AA18" s="11">
        <v>15.623856045016526</v>
      </c>
      <c r="AB18" s="11">
        <v>15.815520305510825</v>
      </c>
      <c r="AC18" s="11">
        <v>15.973771256904223</v>
      </c>
      <c r="AD18" s="11">
        <v>16.125552737597086</v>
      </c>
      <c r="AE18" s="11">
        <v>16.245194861678552</v>
      </c>
      <c r="AF18" s="11">
        <v>16.415344264234538</v>
      </c>
      <c r="AG18" s="11">
        <v>16.550026782920636</v>
      </c>
      <c r="AH18" s="11">
        <v>16.684979006925939</v>
      </c>
      <c r="AI18" s="11">
        <v>16.799068120977942</v>
      </c>
      <c r="AJ18" s="11">
        <v>16.982597722921007</v>
      </c>
      <c r="AK18" s="11">
        <v>17.107263820117211</v>
      </c>
      <c r="AL18" s="11">
        <v>17.298557615959592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20.356055269297364</v>
      </c>
      <c r="N19" s="11">
        <v>18.725957961524763</v>
      </c>
      <c r="O19" s="11">
        <v>20.576790410831315</v>
      </c>
      <c r="P19" s="11">
        <v>22.226624906132216</v>
      </c>
      <c r="Q19" s="11">
        <v>24.271660254388149</v>
      </c>
      <c r="R19" s="11">
        <v>26.886072801216123</v>
      </c>
      <c r="S19" s="11">
        <v>24.697280624008908</v>
      </c>
      <c r="T19" s="11">
        <v>26.290448639354242</v>
      </c>
      <c r="U19" s="11">
        <v>25.541349461014413</v>
      </c>
      <c r="V19" s="11">
        <v>28.580760555035475</v>
      </c>
      <c r="W19" s="11">
        <v>29.607627214546341</v>
      </c>
      <c r="X19" s="11">
        <v>25.387517138885105</v>
      </c>
      <c r="Y19" s="11">
        <v>24.976506841432485</v>
      </c>
      <c r="Z19" s="11">
        <v>25.017362547373274</v>
      </c>
      <c r="AA19" s="11">
        <v>25.297162619393124</v>
      </c>
      <c r="AB19" s="11">
        <v>25.562528271914275</v>
      </c>
      <c r="AC19" s="11">
        <v>25.794928160362726</v>
      </c>
      <c r="AD19" s="11">
        <v>26.021612575136121</v>
      </c>
      <c r="AE19" s="11">
        <v>26.244459279021374</v>
      </c>
      <c r="AF19" s="11">
        <v>26.474561584250203</v>
      </c>
      <c r="AG19" s="11">
        <v>26.728508539581565</v>
      </c>
      <c r="AH19" s="11">
        <v>26.959111608038167</v>
      </c>
      <c r="AI19" s="11">
        <v>27.216212144115154</v>
      </c>
      <c r="AJ19" s="11">
        <v>27.491957973286905</v>
      </c>
      <c r="AK19" s="11">
        <v>27.741914356956961</v>
      </c>
      <c r="AL19" s="11">
        <v>28.003628982068516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88.753783665902233</v>
      </c>
      <c r="N20" s="11">
        <v>85.928435101972852</v>
      </c>
      <c r="O20" s="11">
        <v>87.916127229398626</v>
      </c>
      <c r="P20" s="11">
        <v>90.27357893453555</v>
      </c>
      <c r="Q20" s="11">
        <v>94.980711668339069</v>
      </c>
      <c r="R20" s="11">
        <v>95.880830691435634</v>
      </c>
      <c r="S20" s="11">
        <v>96.397209782496972</v>
      </c>
      <c r="T20" s="11">
        <v>101.07582351172495</v>
      </c>
      <c r="U20" s="11">
        <v>103.1561060178954</v>
      </c>
      <c r="V20" s="11">
        <v>103.86046657404833</v>
      </c>
      <c r="W20" s="11">
        <v>106.64414208812647</v>
      </c>
      <c r="X20" s="11">
        <v>104.53781574876433</v>
      </c>
      <c r="Y20" s="11">
        <v>105.23136835665733</v>
      </c>
      <c r="Z20" s="11">
        <v>106.00501253744457</v>
      </c>
      <c r="AA20" s="11">
        <v>106.85444447027366</v>
      </c>
      <c r="AB20" s="11">
        <v>107.4800581596339</v>
      </c>
      <c r="AC20" s="11">
        <v>108.049568518313</v>
      </c>
      <c r="AD20" s="11">
        <v>108.58530128811228</v>
      </c>
      <c r="AE20" s="11">
        <v>109.19996305765575</v>
      </c>
      <c r="AF20" s="11">
        <v>109.80860802679868</v>
      </c>
      <c r="AG20" s="11">
        <v>110.48617938496074</v>
      </c>
      <c r="AH20" s="11">
        <v>111.1658110478121</v>
      </c>
      <c r="AI20" s="11">
        <v>111.84916580348687</v>
      </c>
      <c r="AJ20" s="11">
        <v>112.50472351680003</v>
      </c>
      <c r="AK20" s="11">
        <v>113.21170118897159</v>
      </c>
      <c r="AL20" s="11">
        <v>113.87042673288545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189.88262932272414</v>
      </c>
      <c r="N22" s="87">
        <f>SUM(N23:N24)</f>
        <v>200.68019976537505</v>
      </c>
      <c r="O22" s="87">
        <f t="shared" ref="O22:AL22" si="7">SUM(O23:O24)</f>
        <v>201.9874899060342</v>
      </c>
      <c r="P22" s="87">
        <f t="shared" si="7"/>
        <v>199.25946141646665</v>
      </c>
      <c r="Q22" s="87">
        <f t="shared" si="7"/>
        <v>206.51631972655457</v>
      </c>
      <c r="R22" s="87">
        <f t="shared" si="7"/>
        <v>212.05938773828487</v>
      </c>
      <c r="S22" s="87">
        <f t="shared" si="7"/>
        <v>205.28665626023513</v>
      </c>
      <c r="T22" s="87">
        <f t="shared" si="7"/>
        <v>215.23335576109994</v>
      </c>
      <c r="U22" s="87">
        <f t="shared" si="7"/>
        <v>216.00914291024776</v>
      </c>
      <c r="V22" s="87">
        <f t="shared" si="7"/>
        <v>204.51546366490686</v>
      </c>
      <c r="W22" s="87">
        <f t="shared" si="7"/>
        <v>210.38265007640126</v>
      </c>
      <c r="X22" s="87">
        <f t="shared" si="7"/>
        <v>215.32396356880002</v>
      </c>
      <c r="Y22" s="87">
        <f t="shared" si="7"/>
        <v>215.65630692933982</v>
      </c>
      <c r="Z22" s="87">
        <f t="shared" si="7"/>
        <v>215.7519119119917</v>
      </c>
      <c r="AA22" s="87">
        <f t="shared" si="7"/>
        <v>215.86930686315571</v>
      </c>
      <c r="AB22" s="87">
        <f t="shared" si="7"/>
        <v>215.49975722922164</v>
      </c>
      <c r="AC22" s="87">
        <f t="shared" si="7"/>
        <v>214.65401203465365</v>
      </c>
      <c r="AD22" s="87">
        <f t="shared" si="7"/>
        <v>213.68143995872543</v>
      </c>
      <c r="AE22" s="87">
        <f t="shared" si="7"/>
        <v>212.44965015280155</v>
      </c>
      <c r="AF22" s="87">
        <f t="shared" si="7"/>
        <v>211.1226671019368</v>
      </c>
      <c r="AG22" s="87">
        <f t="shared" si="7"/>
        <v>209.86598901121971</v>
      </c>
      <c r="AH22" s="87">
        <f t="shared" si="7"/>
        <v>208.479613527064</v>
      </c>
      <c r="AI22" s="87">
        <f t="shared" si="7"/>
        <v>207.10261829185637</v>
      </c>
      <c r="AJ22" s="87">
        <f t="shared" si="7"/>
        <v>205.4474111275172</v>
      </c>
      <c r="AK22" s="87">
        <f t="shared" si="7"/>
        <v>203.83945982002842</v>
      </c>
      <c r="AL22" s="87">
        <f t="shared" si="7"/>
        <v>202.48399030297827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147.74781331351454</v>
      </c>
      <c r="N23" s="11">
        <v>159.77446263850857</v>
      </c>
      <c r="O23" s="11">
        <v>162.26529405268229</v>
      </c>
      <c r="P23" s="11">
        <v>158.86120313715935</v>
      </c>
      <c r="Q23" s="11">
        <v>165.34601141930798</v>
      </c>
      <c r="R23" s="11">
        <v>172.76022276603067</v>
      </c>
      <c r="S23" s="11">
        <v>167.75574618034204</v>
      </c>
      <c r="T23" s="11">
        <v>174.79756072294671</v>
      </c>
      <c r="U23" s="11">
        <v>175.2034085322129</v>
      </c>
      <c r="V23" s="11">
        <v>169.07101960036093</v>
      </c>
      <c r="W23" s="11">
        <v>175.85163552112826</v>
      </c>
      <c r="X23" s="11">
        <v>181.00798219729387</v>
      </c>
      <c r="Y23" s="11">
        <v>181.74265458591097</v>
      </c>
      <c r="Z23" s="11">
        <v>182.37197642651702</v>
      </c>
      <c r="AA23" s="11">
        <v>183.0501224791542</v>
      </c>
      <c r="AB23" s="11">
        <v>183.40851805110069</v>
      </c>
      <c r="AC23" s="11">
        <v>183.56223104974944</v>
      </c>
      <c r="AD23" s="11">
        <v>183.52618407087721</v>
      </c>
      <c r="AE23" s="11">
        <v>183.37106102535324</v>
      </c>
      <c r="AF23" s="11">
        <v>183.20932708466373</v>
      </c>
      <c r="AG23" s="11">
        <v>183.13775547731015</v>
      </c>
      <c r="AH23" s="11">
        <v>183.02357162651816</v>
      </c>
      <c r="AI23" s="11">
        <v>182.80184798555308</v>
      </c>
      <c r="AJ23" s="11">
        <v>182.5248609215331</v>
      </c>
      <c r="AK23" s="11">
        <v>182.14652025377492</v>
      </c>
      <c r="AL23" s="11">
        <v>181.64825801444667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42.134816009209587</v>
      </c>
      <c r="N24" s="11">
        <v>40.905737126866498</v>
      </c>
      <c r="O24" s="11">
        <v>39.722195853351913</v>
      </c>
      <c r="P24" s="11">
        <v>40.398258279307314</v>
      </c>
      <c r="Q24" s="11">
        <v>41.170308307246593</v>
      </c>
      <c r="R24" s="11">
        <v>39.299164972254196</v>
      </c>
      <c r="S24" s="11">
        <v>37.530910079893104</v>
      </c>
      <c r="T24" s="11">
        <v>40.435795038153231</v>
      </c>
      <c r="U24" s="11">
        <v>40.805734378034863</v>
      </c>
      <c r="V24" s="11">
        <v>35.444444064545948</v>
      </c>
      <c r="W24" s="11">
        <v>34.531014555273011</v>
      </c>
      <c r="X24" s="11">
        <v>34.315981371506155</v>
      </c>
      <c r="Y24" s="11">
        <v>33.913652343428851</v>
      </c>
      <c r="Z24" s="11">
        <v>33.379935485474675</v>
      </c>
      <c r="AA24" s="11">
        <v>32.819184384001503</v>
      </c>
      <c r="AB24" s="11">
        <v>32.091239178120944</v>
      </c>
      <c r="AC24" s="11">
        <v>31.091780984904197</v>
      </c>
      <c r="AD24" s="11">
        <v>30.155255887848238</v>
      </c>
      <c r="AE24" s="11">
        <v>29.078589127448325</v>
      </c>
      <c r="AF24" s="11">
        <v>27.913340017273075</v>
      </c>
      <c r="AG24" s="11">
        <v>26.72823353390956</v>
      </c>
      <c r="AH24" s="11">
        <v>25.456041900545841</v>
      </c>
      <c r="AI24" s="11">
        <v>24.300770306303303</v>
      </c>
      <c r="AJ24" s="11">
        <v>22.922550205984098</v>
      </c>
      <c r="AK24" s="11">
        <v>21.692939566253514</v>
      </c>
      <c r="AL24" s="11">
        <v>20.835732288531613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175.13174738357637</v>
      </c>
      <c r="N26" s="87">
        <f>SUM(N27:N30)</f>
        <v>169.66045097986162</v>
      </c>
      <c r="O26" s="87">
        <f t="shared" ref="O26:AL26" si="9">SUM(O27:O30)</f>
        <v>170.28375286811863</v>
      </c>
      <c r="P26" s="87">
        <f t="shared" si="9"/>
        <v>173.56610904355642</v>
      </c>
      <c r="Q26" s="87">
        <f t="shared" si="9"/>
        <v>181.53929221669847</v>
      </c>
      <c r="R26" s="87">
        <f>SUM(R27:R30)</f>
        <v>187.00541064747708</v>
      </c>
      <c r="S26" s="87">
        <f t="shared" si="9"/>
        <v>169.71589810548659</v>
      </c>
      <c r="T26" s="87">
        <f t="shared" si="9"/>
        <v>174.12603408273083</v>
      </c>
      <c r="U26" s="87">
        <f t="shared" si="9"/>
        <v>179.41879222296484</v>
      </c>
      <c r="V26" s="87">
        <f t="shared" si="9"/>
        <v>191.42723801791206</v>
      </c>
      <c r="W26" s="87">
        <f t="shared" si="9"/>
        <v>163.1199279260172</v>
      </c>
      <c r="X26" s="87">
        <f t="shared" si="9"/>
        <v>165.1504772372304</v>
      </c>
      <c r="Y26" s="87">
        <f t="shared" si="9"/>
        <v>164.30418732489537</v>
      </c>
      <c r="Z26" s="87">
        <f t="shared" si="9"/>
        <v>163.19408580741046</v>
      </c>
      <c r="AA26" s="87">
        <f t="shared" si="9"/>
        <v>162.23925865899469</v>
      </c>
      <c r="AB26" s="87">
        <f t="shared" si="9"/>
        <v>161.11958683231276</v>
      </c>
      <c r="AC26" s="87">
        <f t="shared" si="9"/>
        <v>159.98446638920419</v>
      </c>
      <c r="AD26" s="87">
        <f t="shared" si="9"/>
        <v>158.81073159881635</v>
      </c>
      <c r="AE26" s="87">
        <f t="shared" si="9"/>
        <v>157.68357931141622</v>
      </c>
      <c r="AF26" s="87">
        <f t="shared" si="9"/>
        <v>156.5291048287655</v>
      </c>
      <c r="AG26" s="87">
        <f t="shared" si="9"/>
        <v>155.44388698590873</v>
      </c>
      <c r="AH26" s="87">
        <f t="shared" si="9"/>
        <v>154.32922297200875</v>
      </c>
      <c r="AI26" s="87">
        <f t="shared" si="9"/>
        <v>153.24607216686019</v>
      </c>
      <c r="AJ26" s="87">
        <f t="shared" si="9"/>
        <v>152.17285935870237</v>
      </c>
      <c r="AK26" s="87">
        <f t="shared" si="9"/>
        <v>151.09151346418585</v>
      </c>
      <c r="AL26" s="87">
        <f t="shared" si="9"/>
        <v>149.99163587495076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14.610968572014318</v>
      </c>
      <c r="N27" s="11">
        <v>12.374298932082434</v>
      </c>
      <c r="O27" s="11">
        <v>14.905568065336888</v>
      </c>
      <c r="P27" s="11">
        <v>12.038401545397901</v>
      </c>
      <c r="Q27" s="11">
        <v>12.666850229236982</v>
      </c>
      <c r="R27" s="11">
        <v>15.63345239982781</v>
      </c>
      <c r="S27" s="11">
        <v>12.756338827119619</v>
      </c>
      <c r="T27" s="11">
        <v>11.697766952525825</v>
      </c>
      <c r="U27" s="11">
        <v>14.218841907376779</v>
      </c>
      <c r="V27" s="11">
        <v>13.860322645639624</v>
      </c>
      <c r="W27" s="11">
        <v>11.671537276006319</v>
      </c>
      <c r="X27" s="11">
        <v>11.016018876706685</v>
      </c>
      <c r="Y27" s="11">
        <v>11.100061907843221</v>
      </c>
      <c r="Z27" s="11">
        <v>11.276786001173781</v>
      </c>
      <c r="AA27" s="11">
        <v>11.471292022951145</v>
      </c>
      <c r="AB27" s="11">
        <v>11.607277424406021</v>
      </c>
      <c r="AC27" s="11">
        <v>11.726967710129552</v>
      </c>
      <c r="AD27" s="11">
        <v>11.848474723896409</v>
      </c>
      <c r="AE27" s="11">
        <v>11.963710476224945</v>
      </c>
      <c r="AF27" s="11">
        <v>12.078285446635356</v>
      </c>
      <c r="AG27" s="11">
        <v>12.19373302742259</v>
      </c>
      <c r="AH27" s="11">
        <v>12.310875489382031</v>
      </c>
      <c r="AI27" s="11">
        <v>12.424071551168808</v>
      </c>
      <c r="AJ27" s="11">
        <v>12.538891840073592</v>
      </c>
      <c r="AK27" s="11">
        <v>12.653045054169667</v>
      </c>
      <c r="AL27" s="11">
        <v>12.763696110699184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70.481977198319342</v>
      </c>
      <c r="N28" s="11">
        <v>74.3187305692975</v>
      </c>
      <c r="O28" s="11">
        <v>70.280722552666234</v>
      </c>
      <c r="P28" s="11">
        <v>74.955580405884504</v>
      </c>
      <c r="Q28" s="11">
        <v>79.870233925255448</v>
      </c>
      <c r="R28" s="11">
        <v>82.603521847802156</v>
      </c>
      <c r="S28" s="11">
        <v>75.839359086684965</v>
      </c>
      <c r="T28" s="11">
        <v>75.841551682589909</v>
      </c>
      <c r="U28" s="11">
        <v>77.75512248598929</v>
      </c>
      <c r="V28" s="11">
        <v>84.624727793848223</v>
      </c>
      <c r="W28" s="11">
        <v>69.719974422239602</v>
      </c>
      <c r="X28" s="11">
        <v>70.158407059841991</v>
      </c>
      <c r="Y28" s="11">
        <v>69.824728924271511</v>
      </c>
      <c r="Z28" s="11">
        <v>69.515410801877024</v>
      </c>
      <c r="AA28" s="11">
        <v>69.227074218615471</v>
      </c>
      <c r="AB28" s="11">
        <v>68.809325729879276</v>
      </c>
      <c r="AC28" s="11">
        <v>68.365364493244527</v>
      </c>
      <c r="AD28" s="11">
        <v>67.888081296331777</v>
      </c>
      <c r="AE28" s="11">
        <v>67.382932770992099</v>
      </c>
      <c r="AF28" s="11">
        <v>66.867121537015208</v>
      </c>
      <c r="AG28" s="11">
        <v>66.411399831431922</v>
      </c>
      <c r="AH28" s="11">
        <v>65.955651840052596</v>
      </c>
      <c r="AI28" s="11">
        <v>65.531491180639009</v>
      </c>
      <c r="AJ28" s="11">
        <v>65.093924136947109</v>
      </c>
      <c r="AK28" s="11">
        <v>64.640553649310036</v>
      </c>
      <c r="AL28" s="11">
        <v>64.175766289237842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60.25683247991622</v>
      </c>
      <c r="N29" s="11">
        <v>54.837109547508717</v>
      </c>
      <c r="O29" s="11">
        <v>53.943011064448847</v>
      </c>
      <c r="P29" s="11">
        <v>55.757128265240759</v>
      </c>
      <c r="Q29" s="11">
        <v>55.861809004909951</v>
      </c>
      <c r="R29" s="11">
        <v>56.899438998929469</v>
      </c>
      <c r="S29" s="11">
        <v>49.688807683605788</v>
      </c>
      <c r="T29" s="11">
        <v>53.251698538535443</v>
      </c>
      <c r="U29" s="11">
        <v>58.237731396714658</v>
      </c>
      <c r="V29" s="11">
        <v>64.675061016869549</v>
      </c>
      <c r="W29" s="11">
        <v>53.497405240613752</v>
      </c>
      <c r="X29" s="11">
        <v>54.67839449187403</v>
      </c>
      <c r="Y29" s="11">
        <v>54.03841084255329</v>
      </c>
      <c r="Z29" s="11">
        <v>53.270326256403074</v>
      </c>
      <c r="AA29" s="11">
        <v>52.631174337934567</v>
      </c>
      <c r="AB29" s="11">
        <v>51.988333347014503</v>
      </c>
      <c r="AC29" s="11">
        <v>51.286228878038926</v>
      </c>
      <c r="AD29" s="11">
        <v>50.572691309223622</v>
      </c>
      <c r="AE29" s="11">
        <v>49.908203827704789</v>
      </c>
      <c r="AF29" s="11">
        <v>49.213668367966299</v>
      </c>
      <c r="AG29" s="11">
        <v>48.509174529541816</v>
      </c>
      <c r="AH29" s="11">
        <v>47.783791233475704</v>
      </c>
      <c r="AI29" s="11">
        <v>47.066981222549515</v>
      </c>
      <c r="AJ29" s="11">
        <v>46.364358176986876</v>
      </c>
      <c r="AK29" s="11">
        <v>45.646576946177028</v>
      </c>
      <c r="AL29" s="11">
        <v>44.918569770132912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29.781969133326491</v>
      </c>
      <c r="N30" s="11">
        <v>28.130311930972962</v>
      </c>
      <c r="O30" s="11">
        <v>31.154451185666666</v>
      </c>
      <c r="P30" s="11">
        <v>30.814998827033264</v>
      </c>
      <c r="Q30" s="11">
        <v>33.140399057296108</v>
      </c>
      <c r="R30" s="11">
        <v>31.868997400917639</v>
      </c>
      <c r="S30" s="11">
        <v>31.431392508076211</v>
      </c>
      <c r="T30" s="11">
        <v>33.335016909079641</v>
      </c>
      <c r="U30" s="11">
        <v>29.207096432884086</v>
      </c>
      <c r="V30" s="11">
        <v>28.267126561554655</v>
      </c>
      <c r="W30" s="11">
        <v>28.231010987157536</v>
      </c>
      <c r="X30" s="11">
        <v>29.29765680880768</v>
      </c>
      <c r="Y30" s="11">
        <v>29.340985650227346</v>
      </c>
      <c r="Z30" s="11">
        <v>29.131562747956583</v>
      </c>
      <c r="AA30" s="11">
        <v>28.909718079493516</v>
      </c>
      <c r="AB30" s="11">
        <v>28.714650331012958</v>
      </c>
      <c r="AC30" s="11">
        <v>28.605905307791176</v>
      </c>
      <c r="AD30" s="11">
        <v>28.501484269364543</v>
      </c>
      <c r="AE30" s="11">
        <v>28.42873223649439</v>
      </c>
      <c r="AF30" s="11">
        <v>28.37002947714862</v>
      </c>
      <c r="AG30" s="11">
        <v>28.32957959751241</v>
      </c>
      <c r="AH30" s="11">
        <v>28.278904409098431</v>
      </c>
      <c r="AI30" s="11">
        <v>28.223528212502853</v>
      </c>
      <c r="AJ30" s="11">
        <v>28.17568520469478</v>
      </c>
      <c r="AK30" s="11">
        <v>28.151337814529118</v>
      </c>
      <c r="AL30" s="11">
        <v>28.133603704880809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159.43870935087872</v>
      </c>
      <c r="N32" s="87">
        <f t="shared" si="10"/>
        <v>157.85059004244476</v>
      </c>
      <c r="O32" s="87">
        <f t="shared" si="10"/>
        <v>158.49625123436078</v>
      </c>
      <c r="P32" s="87">
        <f t="shared" si="10"/>
        <v>159.5524409285637</v>
      </c>
      <c r="Q32" s="87">
        <f t="shared" si="10"/>
        <v>165.68140901018219</v>
      </c>
      <c r="R32" s="87">
        <f t="shared" si="10"/>
        <v>168.16143667460381</v>
      </c>
      <c r="S32" s="87">
        <f t="shared" si="10"/>
        <v>181.20640763385248</v>
      </c>
      <c r="T32" s="87">
        <f t="shared" si="10"/>
        <v>182.04069023414698</v>
      </c>
      <c r="U32" s="87">
        <f t="shared" si="10"/>
        <v>175.11283648255991</v>
      </c>
      <c r="V32" s="87">
        <f t="shared" si="10"/>
        <v>174.89438978147217</v>
      </c>
      <c r="W32" s="87">
        <f t="shared" si="10"/>
        <v>167.37506884555842</v>
      </c>
      <c r="X32" s="87">
        <f t="shared" si="10"/>
        <v>164.7526781280406</v>
      </c>
      <c r="Y32" s="87">
        <f t="shared" si="10"/>
        <v>166.03091295662338</v>
      </c>
      <c r="Z32" s="87">
        <f t="shared" si="10"/>
        <v>167.50259095083024</v>
      </c>
      <c r="AA32" s="87">
        <f t="shared" si="10"/>
        <v>169.11886992338748</v>
      </c>
      <c r="AB32" s="87">
        <f t="shared" si="10"/>
        <v>170.4687027773401</v>
      </c>
      <c r="AC32" s="87">
        <f t="shared" si="10"/>
        <v>171.69219388947855</v>
      </c>
      <c r="AD32" s="87">
        <f t="shared" si="10"/>
        <v>172.89418135061069</v>
      </c>
      <c r="AE32" s="87">
        <f t="shared" ref="AE32" si="11">SUM(AE33:AE35)</f>
        <v>174.18405476327558</v>
      </c>
      <c r="AF32" s="87">
        <f t="shared" ref="AF32" si="12">SUM(AF33:AF35)</f>
        <v>175.44363655808476</v>
      </c>
      <c r="AG32" s="87">
        <f t="shared" ref="AG32" si="13">SUM(AG33:AG35)</f>
        <v>176.70425459493151</v>
      </c>
      <c r="AH32" s="87">
        <f t="shared" ref="AH32" si="14">SUM(AH33:AH35)</f>
        <v>178.017033231049</v>
      </c>
      <c r="AI32" s="87">
        <f t="shared" ref="AI32" si="15">SUM(AI33:AI35)</f>
        <v>179.32091535231024</v>
      </c>
      <c r="AJ32" s="87">
        <f t="shared" ref="AJ32" si="16">SUM(AJ33:AJ35)</f>
        <v>180.69476034303548</v>
      </c>
      <c r="AK32" s="87">
        <f t="shared" ref="AK32" si="17">SUM(AK33:AK35)</f>
        <v>182.0892246763982</v>
      </c>
      <c r="AL32" s="87">
        <f t="shared" ref="AL32" si="18">SUM(AL33:AL35)</f>
        <v>183.4500392674143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127.3147917281628</v>
      </c>
      <c r="N33" s="11">
        <v>121.50359055417063</v>
      </c>
      <c r="O33" s="11">
        <v>124.09107424244148</v>
      </c>
      <c r="P33" s="11">
        <v>124.71593639433515</v>
      </c>
      <c r="Q33" s="11">
        <v>132.19763877616828</v>
      </c>
      <c r="R33" s="11">
        <v>128.76241342771939</v>
      </c>
      <c r="S33" s="11">
        <v>141.40483809041791</v>
      </c>
      <c r="T33" s="11">
        <v>142.55541558196316</v>
      </c>
      <c r="U33" s="11">
        <v>137.98217759075834</v>
      </c>
      <c r="V33" s="11">
        <v>137.31337205600127</v>
      </c>
      <c r="W33" s="11">
        <v>132.53675873292067</v>
      </c>
      <c r="X33" s="11">
        <v>132.95908085355842</v>
      </c>
      <c r="Y33" s="11">
        <v>134.1983238197746</v>
      </c>
      <c r="Z33" s="11">
        <v>135.60240262033744</v>
      </c>
      <c r="AA33" s="11">
        <v>137.11266232823385</v>
      </c>
      <c r="AB33" s="11">
        <v>138.38176045513703</v>
      </c>
      <c r="AC33" s="11">
        <v>139.54855076871152</v>
      </c>
      <c r="AD33" s="11">
        <v>140.70313806656495</v>
      </c>
      <c r="AE33" s="11">
        <v>141.96593031873363</v>
      </c>
      <c r="AF33" s="11">
        <v>143.20503314956434</v>
      </c>
      <c r="AG33" s="11">
        <v>144.44057433885141</v>
      </c>
      <c r="AH33" s="11">
        <v>145.72111824803414</v>
      </c>
      <c r="AI33" s="11">
        <v>146.99818440648491</v>
      </c>
      <c r="AJ33" s="11">
        <v>148.35831754409745</v>
      </c>
      <c r="AK33" s="11">
        <v>149.72293461685038</v>
      </c>
      <c r="AL33" s="11">
        <v>151.04154212143902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29.791259021986274</v>
      </c>
      <c r="N34" s="11">
        <v>34.654450575538689</v>
      </c>
      <c r="O34" s="11">
        <v>32.672424026026206</v>
      </c>
      <c r="P34" s="11">
        <v>33.27898263803722</v>
      </c>
      <c r="Q34" s="11">
        <v>31.700248376509052</v>
      </c>
      <c r="R34" s="11">
        <v>37.802675228286056</v>
      </c>
      <c r="S34" s="11">
        <v>38.428969861534391</v>
      </c>
      <c r="T34" s="11">
        <v>38.002574118485825</v>
      </c>
      <c r="U34" s="11">
        <v>35.501724459894803</v>
      </c>
      <c r="V34" s="11">
        <v>36.158254348237016</v>
      </c>
      <c r="W34" s="11">
        <v>33.115912570969414</v>
      </c>
      <c r="X34" s="11">
        <v>30.552455571389562</v>
      </c>
      <c r="Y34" s="11">
        <v>30.574998993822582</v>
      </c>
      <c r="Z34" s="11">
        <v>30.62591206716704</v>
      </c>
      <c r="AA34" s="11">
        <v>30.713511591728313</v>
      </c>
      <c r="AB34" s="11">
        <v>30.775949062116982</v>
      </c>
      <c r="AC34" s="11">
        <v>30.818189700171427</v>
      </c>
      <c r="AD34" s="11">
        <v>30.851790751077434</v>
      </c>
      <c r="AE34" s="11">
        <v>30.867365056186721</v>
      </c>
      <c r="AF34" s="11">
        <v>30.870835201268527</v>
      </c>
      <c r="AG34" s="11">
        <v>30.882046361369234</v>
      </c>
      <c r="AH34" s="11">
        <v>30.900454310232725</v>
      </c>
      <c r="AI34" s="11">
        <v>30.915498707383748</v>
      </c>
      <c r="AJ34" s="11">
        <v>30.912369627805607</v>
      </c>
      <c r="AK34" s="11">
        <v>30.930349915392682</v>
      </c>
      <c r="AL34" s="11">
        <v>30.956117757390484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2.3326586007296308</v>
      </c>
      <c r="N35" s="11">
        <v>1.6925489127354558</v>
      </c>
      <c r="O35" s="11">
        <v>1.7327529658931105</v>
      </c>
      <c r="P35" s="11">
        <v>1.5575218961913257</v>
      </c>
      <c r="Q35" s="11">
        <v>1.7835218575048577</v>
      </c>
      <c r="R35" s="11">
        <v>1.596348018598355</v>
      </c>
      <c r="S35" s="11">
        <v>1.3725996819001782</v>
      </c>
      <c r="T35" s="11">
        <v>1.4827005336980008</v>
      </c>
      <c r="U35" s="11">
        <v>1.6289344319067687</v>
      </c>
      <c r="V35" s="11">
        <v>1.4227633772338653</v>
      </c>
      <c r="W35" s="11">
        <v>1.7223975416683197</v>
      </c>
      <c r="X35" s="11">
        <v>1.2411417030926</v>
      </c>
      <c r="Y35" s="11">
        <v>1.2575901430261955</v>
      </c>
      <c r="Z35" s="11">
        <v>1.2742762633257581</v>
      </c>
      <c r="AA35" s="11">
        <v>1.2926960034253079</v>
      </c>
      <c r="AB35" s="11">
        <v>1.3109932600861021</v>
      </c>
      <c r="AC35" s="11">
        <v>1.3254534205956117</v>
      </c>
      <c r="AD35" s="11">
        <v>1.3392525329683034</v>
      </c>
      <c r="AE35" s="11">
        <v>1.350759388355252</v>
      </c>
      <c r="AF35" s="11">
        <v>1.36776820725188</v>
      </c>
      <c r="AG35" s="11">
        <v>1.3816338947108919</v>
      </c>
      <c r="AH35" s="11">
        <v>1.3954606727821235</v>
      </c>
      <c r="AI35" s="11">
        <v>1.4072322384415654</v>
      </c>
      <c r="AJ35" s="11">
        <v>1.4240731711324324</v>
      </c>
      <c r="AK35" s="11">
        <v>1.4359401441551631</v>
      </c>
      <c r="AL35" s="11">
        <v>1.4523793885848122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121.49821068905484</v>
      </c>
      <c r="N37" s="87">
        <f t="shared" ref="N37:AL37" si="19">SUM(N38:N39)</f>
        <v>129.49294121737677</v>
      </c>
      <c r="O37" s="87">
        <f t="shared" si="19"/>
        <v>135.75452983091387</v>
      </c>
      <c r="P37" s="87">
        <f t="shared" si="19"/>
        <v>133.51116352622898</v>
      </c>
      <c r="Q37" s="87">
        <f t="shared" si="19"/>
        <v>142.47287529426782</v>
      </c>
      <c r="R37" s="87">
        <f t="shared" si="19"/>
        <v>137.08357032807385</v>
      </c>
      <c r="S37" s="87">
        <f t="shared" si="19"/>
        <v>134.49490586829668</v>
      </c>
      <c r="T37" s="87">
        <f t="shared" si="19"/>
        <v>139.77538580848787</v>
      </c>
      <c r="U37" s="87">
        <f t="shared" si="19"/>
        <v>138.07591632220308</v>
      </c>
      <c r="V37" s="87">
        <f t="shared" si="19"/>
        <v>133.57745242048517</v>
      </c>
      <c r="W37" s="87">
        <f t="shared" si="19"/>
        <v>132.19238420840406</v>
      </c>
      <c r="X37" s="87">
        <f t="shared" si="19"/>
        <v>132.31146113558319</v>
      </c>
      <c r="Y37" s="87">
        <f t="shared" si="19"/>
        <v>132.92590238113104</v>
      </c>
      <c r="Z37" s="87">
        <f t="shared" si="19"/>
        <v>133.5313271546618</v>
      </c>
      <c r="AA37" s="87">
        <f t="shared" si="19"/>
        <v>134.14058158242102</v>
      </c>
      <c r="AB37" s="87">
        <f t="shared" si="19"/>
        <v>134.4203888682955</v>
      </c>
      <c r="AC37" s="87">
        <f t="shared" si="19"/>
        <v>134.58554252600351</v>
      </c>
      <c r="AD37" s="87">
        <f t="shared" si="19"/>
        <v>134.7152489087012</v>
      </c>
      <c r="AE37" s="87">
        <f t="shared" si="19"/>
        <v>134.85193228208982</v>
      </c>
      <c r="AF37" s="87">
        <f t="shared" si="19"/>
        <v>135.00183732452211</v>
      </c>
      <c r="AG37" s="87">
        <f t="shared" si="19"/>
        <v>135.16941810450575</v>
      </c>
      <c r="AH37" s="87">
        <f t="shared" si="19"/>
        <v>135.45376759334238</v>
      </c>
      <c r="AI37" s="87">
        <f t="shared" si="19"/>
        <v>135.69698697314266</v>
      </c>
      <c r="AJ37" s="87">
        <f t="shared" si="19"/>
        <v>135.94131836425584</v>
      </c>
      <c r="AK37" s="87">
        <f t="shared" si="19"/>
        <v>136.1144400422362</v>
      </c>
      <c r="AL37" s="87">
        <f t="shared" si="19"/>
        <v>136.1991947251114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95.208671029593106</v>
      </c>
      <c r="N38" s="11">
        <v>101.51340794794598</v>
      </c>
      <c r="O38" s="11">
        <v>106.97644988726015</v>
      </c>
      <c r="P38" s="11">
        <v>104.62473503816426</v>
      </c>
      <c r="Q38" s="11">
        <v>114.13057130454864</v>
      </c>
      <c r="R38" s="11">
        <v>106.03309779114254</v>
      </c>
      <c r="S38" s="11">
        <v>103.83713494136911</v>
      </c>
      <c r="T38" s="11">
        <v>106.00513298529718</v>
      </c>
      <c r="U38" s="11">
        <v>102.11674513194509</v>
      </c>
      <c r="V38" s="11">
        <v>99.352008129088162</v>
      </c>
      <c r="W38" s="11">
        <v>97.22957547583465</v>
      </c>
      <c r="X38" s="11">
        <v>94.981844344984054</v>
      </c>
      <c r="Y38" s="11">
        <v>94.945779079006357</v>
      </c>
      <c r="Z38" s="11">
        <v>94.975030982362355</v>
      </c>
      <c r="AA38" s="11">
        <v>95.01572524338907</v>
      </c>
      <c r="AB38" s="11">
        <v>94.801768085402358</v>
      </c>
      <c r="AC38" s="11">
        <v>94.508102415530871</v>
      </c>
      <c r="AD38" s="11">
        <v>94.164150290623724</v>
      </c>
      <c r="AE38" s="11">
        <v>93.807969222424532</v>
      </c>
      <c r="AF38" s="11">
        <v>93.454106464170025</v>
      </c>
      <c r="AG38" s="11">
        <v>93.106069673859906</v>
      </c>
      <c r="AH38" s="11">
        <v>92.899403542548114</v>
      </c>
      <c r="AI38" s="11">
        <v>92.660884638872759</v>
      </c>
      <c r="AJ38" s="11">
        <v>92.397490832568067</v>
      </c>
      <c r="AK38" s="11">
        <v>92.0622840887563</v>
      </c>
      <c r="AL38" s="11">
        <v>91.630020682364886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26.289539659461742</v>
      </c>
      <c r="N39" s="11">
        <v>27.979533269430792</v>
      </c>
      <c r="O39" s="11">
        <v>28.778079943653722</v>
      </c>
      <c r="P39" s="11">
        <v>28.886428488064713</v>
      </c>
      <c r="Q39" s="11">
        <v>28.342303989719181</v>
      </c>
      <c r="R39" s="11">
        <v>31.050472536931309</v>
      </c>
      <c r="S39" s="11">
        <v>30.657770926927565</v>
      </c>
      <c r="T39" s="11">
        <v>33.770252823190681</v>
      </c>
      <c r="U39" s="11">
        <v>35.959171190257983</v>
      </c>
      <c r="V39" s="11">
        <v>34.225444291397004</v>
      </c>
      <c r="W39" s="11">
        <v>34.962808732569414</v>
      </c>
      <c r="X39" s="11">
        <v>37.32961679059914</v>
      </c>
      <c r="Y39" s="11">
        <v>37.980123302124667</v>
      </c>
      <c r="Z39" s="11">
        <v>38.556296172299447</v>
      </c>
      <c r="AA39" s="11">
        <v>39.124856339031936</v>
      </c>
      <c r="AB39" s="11">
        <v>39.618620782893139</v>
      </c>
      <c r="AC39" s="11">
        <v>40.077440110472644</v>
      </c>
      <c r="AD39" s="11">
        <v>40.551098618077468</v>
      </c>
      <c r="AE39" s="11">
        <v>41.043963059665302</v>
      </c>
      <c r="AF39" s="11">
        <v>41.547730860352104</v>
      </c>
      <c r="AG39" s="11">
        <v>42.063348430645839</v>
      </c>
      <c r="AH39" s="11">
        <v>42.554364050794263</v>
      </c>
      <c r="AI39" s="11">
        <v>43.036102334269899</v>
      </c>
      <c r="AJ39" s="11">
        <v>43.543827531687761</v>
      </c>
      <c r="AK39" s="11">
        <v>44.05215595347989</v>
      </c>
      <c r="AL39" s="11">
        <v>44.569174042746504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121.35101244910047</v>
      </c>
      <c r="N41" s="87">
        <f t="shared" ref="N41" si="20">SUM(N42:N43)</f>
        <v>118.3226985974953</v>
      </c>
      <c r="O41" s="87">
        <f t="shared" ref="O41" si="21">SUM(O42:O43)</f>
        <v>123.7272564591657</v>
      </c>
      <c r="P41" s="87">
        <f t="shared" ref="P41" si="22">SUM(P42:P43)</f>
        <v>122.55338331425574</v>
      </c>
      <c r="Q41" s="87">
        <f t="shared" ref="Q41" si="23">SUM(Q42:Q43)</f>
        <v>131.39389178948417</v>
      </c>
      <c r="R41" s="87">
        <f t="shared" ref="R41" si="24">SUM(R42:R43)</f>
        <v>139.237168996642</v>
      </c>
      <c r="S41" s="87">
        <f t="shared" ref="S41" si="25">SUM(S42:S43)</f>
        <v>138.34032622301177</v>
      </c>
      <c r="T41" s="87">
        <f t="shared" ref="T41" si="26">SUM(T42:T43)</f>
        <v>136.36515578640416</v>
      </c>
      <c r="U41" s="87">
        <f t="shared" ref="U41" si="27">SUM(U42:U43)</f>
        <v>140.1696933582935</v>
      </c>
      <c r="V41" s="87">
        <f t="shared" ref="V41" si="28">SUM(V42:V43)</f>
        <v>144.26617653460465</v>
      </c>
      <c r="W41" s="87">
        <f t="shared" ref="W41" si="29">SUM(W42:W43)</f>
        <v>125.39796921654506</v>
      </c>
      <c r="X41" s="87">
        <f t="shared" ref="X41" si="30">SUM(X42:X43)</f>
        <v>131.09042017699747</v>
      </c>
      <c r="Y41" s="87">
        <f t="shared" ref="Y41" si="31">SUM(Y42:Y43)</f>
        <v>131.10273861342677</v>
      </c>
      <c r="Z41" s="87">
        <f t="shared" ref="Z41" si="32">SUM(Z42:Z43)</f>
        <v>131.18040151643851</v>
      </c>
      <c r="AA41" s="87">
        <f t="shared" ref="AA41" si="33">SUM(AA42:AA43)</f>
        <v>131.30356056060239</v>
      </c>
      <c r="AB41" s="87">
        <f t="shared" ref="AB41" si="34">SUM(AB42:AB43)</f>
        <v>131.11325196701142</v>
      </c>
      <c r="AC41" s="87">
        <f t="shared" ref="AC41" si="35">SUM(AC42:AC43)</f>
        <v>130.99020733359393</v>
      </c>
      <c r="AD41" s="87">
        <f t="shared" ref="AD41" si="36">SUM(AD42:AD43)</f>
        <v>130.79385690078257</v>
      </c>
      <c r="AE41" s="87">
        <f t="shared" ref="AE41" si="37">SUM(AE42:AE43)</f>
        <v>130.54793727613745</v>
      </c>
      <c r="AF41" s="87">
        <f t="shared" ref="AF41" si="38">SUM(AF42:AF43)</f>
        <v>130.23855703375571</v>
      </c>
      <c r="AG41" s="87">
        <f t="shared" ref="AG41" si="39">SUM(AG42:AG43)</f>
        <v>129.97875450503886</v>
      </c>
      <c r="AH41" s="87">
        <f t="shared" ref="AH41" si="40">SUM(AH42:AH43)</f>
        <v>129.65089749669161</v>
      </c>
      <c r="AI41" s="87">
        <f t="shared" ref="AI41" si="41">SUM(AI42:AI43)</f>
        <v>129.35591590729439</v>
      </c>
      <c r="AJ41" s="87">
        <f t="shared" ref="AJ41" si="42">SUM(AJ42:AJ43)</f>
        <v>129.02436461057414</v>
      </c>
      <c r="AK41" s="87">
        <f t="shared" ref="AK41" si="43">SUM(AK42:AK43)</f>
        <v>128.60050421622702</v>
      </c>
      <c r="AL41" s="87">
        <f t="shared" ref="AL41" si="44">SUM(AL42:AL43)</f>
        <v>128.13220316006323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58.015673829570538</v>
      </c>
      <c r="N42" s="11">
        <v>54.812797804765971</v>
      </c>
      <c r="O42" s="11">
        <v>55.715858059332646</v>
      </c>
      <c r="P42" s="11">
        <v>60.350351014693238</v>
      </c>
      <c r="Q42" s="11">
        <v>63.780201114786991</v>
      </c>
      <c r="R42" s="11">
        <v>64.558561655457538</v>
      </c>
      <c r="S42" s="11">
        <v>62.500143131215864</v>
      </c>
      <c r="T42" s="11">
        <v>63.298661350850338</v>
      </c>
      <c r="U42" s="11">
        <v>64.290094392012307</v>
      </c>
      <c r="V42" s="11">
        <v>62.473375588207453</v>
      </c>
      <c r="W42" s="11">
        <v>52.858350075291099</v>
      </c>
      <c r="X42" s="11">
        <v>56.370557920908411</v>
      </c>
      <c r="Y42" s="11">
        <v>56.275836255177722</v>
      </c>
      <c r="Z42" s="11">
        <v>56.113704908567421</v>
      </c>
      <c r="AA42" s="11">
        <v>55.949659870153205</v>
      </c>
      <c r="AB42" s="11">
        <v>55.587756149292723</v>
      </c>
      <c r="AC42" s="11">
        <v>55.368939236221259</v>
      </c>
      <c r="AD42" s="11">
        <v>55.114996203864905</v>
      </c>
      <c r="AE42" s="11">
        <v>54.824457887470338</v>
      </c>
      <c r="AF42" s="11">
        <v>54.489096008710952</v>
      </c>
      <c r="AG42" s="11">
        <v>54.176049966217462</v>
      </c>
      <c r="AH42" s="11">
        <v>53.831250940187722</v>
      </c>
      <c r="AI42" s="11">
        <v>53.510178512341795</v>
      </c>
      <c r="AJ42" s="11">
        <v>53.161560266055574</v>
      </c>
      <c r="AK42" s="11">
        <v>52.728720806842425</v>
      </c>
      <c r="AL42" s="11">
        <v>52.259709317698366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63.335338619529928</v>
      </c>
      <c r="N43" s="11">
        <v>63.509900792729333</v>
      </c>
      <c r="O43" s="11">
        <v>68.011398399833055</v>
      </c>
      <c r="P43" s="11">
        <v>62.203032299562508</v>
      </c>
      <c r="Q43" s="11">
        <v>67.613690674697182</v>
      </c>
      <c r="R43" s="11">
        <v>74.67860734118446</v>
      </c>
      <c r="S43" s="11">
        <v>75.840183091795907</v>
      </c>
      <c r="T43" s="11">
        <v>73.066494435553821</v>
      </c>
      <c r="U43" s="11">
        <v>75.879598966281208</v>
      </c>
      <c r="V43" s="11">
        <v>81.792800946397193</v>
      </c>
      <c r="W43" s="11">
        <v>72.539619141253965</v>
      </c>
      <c r="X43" s="11">
        <v>74.719862256089058</v>
      </c>
      <c r="Y43" s="11">
        <v>74.826902358249043</v>
      </c>
      <c r="Z43" s="11">
        <v>75.066696607871094</v>
      </c>
      <c r="AA43" s="11">
        <v>75.35390069044918</v>
      </c>
      <c r="AB43" s="11">
        <v>75.525495817718706</v>
      </c>
      <c r="AC43" s="11">
        <v>75.621268097372678</v>
      </c>
      <c r="AD43" s="11">
        <v>75.678860696917667</v>
      </c>
      <c r="AE43" s="11">
        <v>75.723479388667101</v>
      </c>
      <c r="AF43" s="11">
        <v>75.749461025044766</v>
      </c>
      <c r="AG43" s="11">
        <v>75.802704538821416</v>
      </c>
      <c r="AH43" s="11">
        <v>75.819646556503884</v>
      </c>
      <c r="AI43" s="11">
        <v>75.845737394952607</v>
      </c>
      <c r="AJ43" s="11">
        <v>75.862804344518565</v>
      </c>
      <c r="AK43" s="11">
        <v>75.871783409384605</v>
      </c>
      <c r="AL43" s="11">
        <v>75.872493842364875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182.85435181881076</v>
      </c>
      <c r="N45" s="87">
        <f t="shared" ref="N45" si="45">SUM(N46:N47)</f>
        <v>178.47561975064818</v>
      </c>
      <c r="O45" s="87">
        <f t="shared" ref="O45" si="46">SUM(O46:O47)</f>
        <v>181.54492721653597</v>
      </c>
      <c r="P45" s="87">
        <f t="shared" ref="P45" si="47">SUM(P46:P47)</f>
        <v>174.58381969767836</v>
      </c>
      <c r="Q45" s="87">
        <f t="shared" ref="Q45" si="48">SUM(Q46:Q47)</f>
        <v>184.91915985031096</v>
      </c>
      <c r="R45" s="87">
        <f t="shared" ref="R45" si="49">SUM(R46:R47)</f>
        <v>193.29846674916095</v>
      </c>
      <c r="S45" s="87">
        <f t="shared" ref="S45" si="50">SUM(S46:S47)</f>
        <v>190.94288518765603</v>
      </c>
      <c r="T45" s="87">
        <f t="shared" ref="T45" si="51">SUM(T46:T47)</f>
        <v>188.74960477909426</v>
      </c>
      <c r="U45" s="87">
        <f t="shared" ref="U45" si="52">SUM(U46:U47)</f>
        <v>193.8579193992627</v>
      </c>
      <c r="V45" s="87">
        <f t="shared" ref="V45" si="53">SUM(V46:V47)</f>
        <v>192.82766384595874</v>
      </c>
      <c r="W45" s="87">
        <f t="shared" ref="W45" si="54">SUM(W46:W47)</f>
        <v>172.15171215085982</v>
      </c>
      <c r="X45" s="87">
        <f t="shared" ref="X45" si="55">SUM(X46:X47)</f>
        <v>179.16340666856854</v>
      </c>
      <c r="Y45" s="87">
        <f t="shared" ref="Y45" si="56">SUM(Y46:Y47)</f>
        <v>179.52731122400911</v>
      </c>
      <c r="Z45" s="87">
        <f t="shared" ref="Z45" si="57">SUM(Z46:Z47)</f>
        <v>179.15103692485735</v>
      </c>
      <c r="AA45" s="87">
        <f t="shared" ref="AA45" si="58">SUM(AA46:AA47)</f>
        <v>178.7708968053098</v>
      </c>
      <c r="AB45" s="87">
        <f t="shared" ref="AB45" si="59">SUM(AB46:AB47)</f>
        <v>178.57744571481697</v>
      </c>
      <c r="AC45" s="87">
        <f t="shared" ref="AC45" si="60">SUM(AC46:AC47)</f>
        <v>178.13843079034768</v>
      </c>
      <c r="AD45" s="87">
        <f t="shared" ref="AD45" si="61">SUM(AD46:AD47)</f>
        <v>177.43705089610933</v>
      </c>
      <c r="AE45" s="87">
        <f t="shared" ref="AE45" si="62">SUM(AE46:AE47)</f>
        <v>176.81154023119666</v>
      </c>
      <c r="AF45" s="87">
        <f t="shared" ref="AF45" si="63">SUM(AF46:AF47)</f>
        <v>176.23754378739494</v>
      </c>
      <c r="AG45" s="87">
        <f t="shared" ref="AG45" si="64">SUM(AG46:AG47)</f>
        <v>175.74989805573372</v>
      </c>
      <c r="AH45" s="87">
        <f t="shared" ref="AH45" si="65">SUM(AH46:AH47)</f>
        <v>175.17639326150743</v>
      </c>
      <c r="AI45" s="87">
        <f t="shared" ref="AI45" si="66">SUM(AI46:AI47)</f>
        <v>174.72254332516187</v>
      </c>
      <c r="AJ45" s="87">
        <f t="shared" ref="AJ45" si="67">SUM(AJ46:AJ47)</f>
        <v>174.27210166287421</v>
      </c>
      <c r="AK45" s="87">
        <f t="shared" ref="AK45" si="68">SUM(AK46:AK47)</f>
        <v>173.82596460907143</v>
      </c>
      <c r="AL45" s="87">
        <f t="shared" ref="AL45" si="69">SUM(AL46:AL47)</f>
        <v>173.40360168257234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28.54127881113034</v>
      </c>
      <c r="N46" s="11">
        <v>28.352272721776018</v>
      </c>
      <c r="O46" s="11">
        <v>28.475836089414305</v>
      </c>
      <c r="P46" s="11">
        <v>28.933634693525313</v>
      </c>
      <c r="Q46" s="11">
        <v>32.447302862659832</v>
      </c>
      <c r="R46" s="11">
        <v>34.971900151447379</v>
      </c>
      <c r="S46" s="11">
        <v>34.13269767022161</v>
      </c>
      <c r="T46" s="11">
        <v>30.818753777233258</v>
      </c>
      <c r="U46" s="11">
        <v>32.152144125425231</v>
      </c>
      <c r="V46" s="11">
        <v>31.375854209207475</v>
      </c>
      <c r="W46" s="11">
        <v>27.299717656715796</v>
      </c>
      <c r="X46" s="11">
        <v>46.024414223726644</v>
      </c>
      <c r="Y46" s="11">
        <v>46.632455275737811</v>
      </c>
      <c r="Z46" s="11">
        <v>47.326651049847818</v>
      </c>
      <c r="AA46" s="11">
        <v>48.06386169248843</v>
      </c>
      <c r="AB46" s="11">
        <v>48.763336243892702</v>
      </c>
      <c r="AC46" s="11">
        <v>49.416253983274245</v>
      </c>
      <c r="AD46" s="11">
        <v>50.022680373391708</v>
      </c>
      <c r="AE46" s="11">
        <v>50.585447885818247</v>
      </c>
      <c r="AF46" s="11">
        <v>51.119114345318081</v>
      </c>
      <c r="AG46" s="11">
        <v>51.650141673932019</v>
      </c>
      <c r="AH46" s="11">
        <v>52.153112531289985</v>
      </c>
      <c r="AI46" s="11">
        <v>52.717658156113707</v>
      </c>
      <c r="AJ46" s="11">
        <v>53.320731991963648</v>
      </c>
      <c r="AK46" s="11">
        <v>53.962297472649112</v>
      </c>
      <c r="AL46" s="11">
        <v>54.590274225179733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154.3130730076804</v>
      </c>
      <c r="N47" s="11">
        <v>150.12334702887216</v>
      </c>
      <c r="O47" s="11">
        <v>153.06909112712165</v>
      </c>
      <c r="P47" s="11">
        <v>145.65018500415306</v>
      </c>
      <c r="Q47" s="11">
        <v>152.47185698765114</v>
      </c>
      <c r="R47" s="11">
        <v>158.32656659771357</v>
      </c>
      <c r="S47" s="11">
        <v>156.81018751743443</v>
      </c>
      <c r="T47" s="11">
        <v>157.93085100186099</v>
      </c>
      <c r="U47" s="11">
        <v>161.70577527383747</v>
      </c>
      <c r="V47" s="11">
        <v>161.45180963675128</v>
      </c>
      <c r="W47" s="11">
        <v>144.85199449414404</v>
      </c>
      <c r="X47" s="11">
        <v>133.1389924448419</v>
      </c>
      <c r="Y47" s="11">
        <v>132.8948559482713</v>
      </c>
      <c r="Z47" s="11">
        <v>131.82438587500954</v>
      </c>
      <c r="AA47" s="11">
        <v>130.70703511282139</v>
      </c>
      <c r="AB47" s="11">
        <v>129.81410947092428</v>
      </c>
      <c r="AC47" s="11">
        <v>128.72217680707342</v>
      </c>
      <c r="AD47" s="11">
        <v>127.41437052271763</v>
      </c>
      <c r="AE47" s="11">
        <v>126.22609234537842</v>
      </c>
      <c r="AF47" s="11">
        <v>125.11842944207685</v>
      </c>
      <c r="AG47" s="11">
        <v>124.09975638180171</v>
      </c>
      <c r="AH47" s="11">
        <v>123.02328073021744</v>
      </c>
      <c r="AI47" s="11">
        <v>122.00488516904817</v>
      </c>
      <c r="AJ47" s="11">
        <v>120.95136967091055</v>
      </c>
      <c r="AK47" s="11">
        <v>119.86366713642234</v>
      </c>
      <c r="AL47" s="11">
        <v>118.81332745739262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1523.1380000000004</v>
      </c>
      <c r="N49" s="87">
        <f t="shared" si="70"/>
        <v>1549.412</v>
      </c>
      <c r="O49" s="87">
        <f t="shared" si="70"/>
        <v>1570.7790000000005</v>
      </c>
      <c r="P49" s="87">
        <f t="shared" si="70"/>
        <v>1584.0430000000001</v>
      </c>
      <c r="Q49" s="87">
        <f t="shared" si="70"/>
        <v>1654.2609999999997</v>
      </c>
      <c r="R49" s="87">
        <f t="shared" si="70"/>
        <v>1681.7960000000012</v>
      </c>
      <c r="S49" s="87">
        <f t="shared" si="70"/>
        <v>1694.9949999999994</v>
      </c>
      <c r="T49" s="87">
        <f t="shared" si="70"/>
        <v>1732.1240000000003</v>
      </c>
      <c r="U49" s="87">
        <f t="shared" si="70"/>
        <v>1764.5020000000002</v>
      </c>
      <c r="V49" s="87">
        <f t="shared" si="70"/>
        <v>1779.3150000000003</v>
      </c>
      <c r="W49" s="87">
        <f t="shared" si="70"/>
        <v>1738.9650000000001</v>
      </c>
      <c r="X49" s="87">
        <f t="shared" si="70"/>
        <v>1749.6079999999995</v>
      </c>
      <c r="Y49" s="87">
        <f t="shared" si="70"/>
        <v>1758.7439999999995</v>
      </c>
      <c r="Z49" s="87">
        <f t="shared" si="70"/>
        <v>1768.4939999999997</v>
      </c>
      <c r="AA49" s="87">
        <f t="shared" si="70"/>
        <v>1779.6420000000007</v>
      </c>
      <c r="AB49" s="87">
        <f t="shared" si="70"/>
        <v>1788.1640000000007</v>
      </c>
      <c r="AC49" s="87">
        <f t="shared" si="70"/>
        <v>1795.3189999999995</v>
      </c>
      <c r="AD49" s="87">
        <f t="shared" si="70"/>
        <v>1801.761</v>
      </c>
      <c r="AE49" s="87">
        <f t="shared" ref="AE49:AL49" si="71">SUM(AE5,AE9,AE15,AE22,AE26,AE32,AE37,AE41,AE45)</f>
        <v>1808.1069999999995</v>
      </c>
      <c r="AF49" s="87">
        <f t="shared" si="71"/>
        <v>1814.4190000000015</v>
      </c>
      <c r="AG49" s="87">
        <f t="shared" si="71"/>
        <v>1821.4370000000001</v>
      </c>
      <c r="AH49" s="87">
        <f t="shared" si="71"/>
        <v>1828.2340000000008</v>
      </c>
      <c r="AI49" s="87">
        <f t="shared" si="71"/>
        <v>1835.0460000000003</v>
      </c>
      <c r="AJ49" s="87">
        <f t="shared" si="71"/>
        <v>1841.8869999999997</v>
      </c>
      <c r="AK49" s="87">
        <f t="shared" si="71"/>
        <v>1848.6450000000004</v>
      </c>
      <c r="AL49" s="87">
        <f t="shared" si="71"/>
        <v>1855.4149999999991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7.417927587023361E-2</v>
      </c>
      <c r="N52" s="337">
        <f t="shared" si="73"/>
        <v>8.136912703524804E-2</v>
      </c>
      <c r="O52" s="337">
        <f t="shared" si="73"/>
        <v>8.2365091688004141E-2</v>
      </c>
      <c r="P52" s="337">
        <f t="shared" si="73"/>
        <v>8.4660285065899538E-2</v>
      </c>
      <c r="Q52" s="337">
        <f t="shared" si="73"/>
        <v>8.348110358065304E-2</v>
      </c>
      <c r="R52" s="337">
        <f t="shared" si="73"/>
        <v>8.455880991928573E-2</v>
      </c>
      <c r="S52" s="337">
        <f t="shared" si="73"/>
        <v>8.5879491439754221E-2</v>
      </c>
      <c r="T52" s="337">
        <f t="shared" si="73"/>
        <v>8.8612034789881222E-2</v>
      </c>
      <c r="U52" s="337">
        <f t="shared" si="73"/>
        <v>9.0170025462595657E-2</v>
      </c>
      <c r="V52" s="337">
        <f t="shared" si="73"/>
        <v>9.2100395597745299E-2</v>
      </c>
      <c r="W52" s="337">
        <f t="shared" si="73"/>
        <v>9.7189340068394248E-2</v>
      </c>
      <c r="X52" s="337">
        <f t="shared" si="73"/>
        <v>8.708958939298389E-2</v>
      </c>
      <c r="Y52" s="337">
        <f t="shared" si="73"/>
        <v>8.7604921090068233E-2</v>
      </c>
      <c r="Z52" s="337">
        <f t="shared" si="73"/>
        <v>8.8098817655789377E-2</v>
      </c>
      <c r="AA52" s="337">
        <f t="shared" si="73"/>
        <v>8.8600857485007095E-2</v>
      </c>
      <c r="AB52" s="337">
        <f t="shared" si="73"/>
        <v>8.9133008511073752E-2</v>
      </c>
      <c r="AC52" s="337">
        <f t="shared" si="73"/>
        <v>8.9665580721559127E-2</v>
      </c>
      <c r="AD52" s="337">
        <f t="shared" si="73"/>
        <v>9.0217414334366239E-2</v>
      </c>
      <c r="AE52" s="337">
        <f t="shared" ref="AE52:AL52" si="74">AE5/AE$49</f>
        <v>9.0793561469618839E-2</v>
      </c>
      <c r="AF52" s="337">
        <f t="shared" si="74"/>
        <v>9.1384854026296355E-2</v>
      </c>
      <c r="AG52" s="337">
        <f t="shared" si="74"/>
        <v>9.1994226109422775E-2</v>
      </c>
      <c r="AH52" s="337">
        <f t="shared" si="74"/>
        <v>9.2594574283428294E-2</v>
      </c>
      <c r="AI52" s="337">
        <f t="shared" si="74"/>
        <v>9.3185090704491852E-2</v>
      </c>
      <c r="AJ52" s="337">
        <f t="shared" si="74"/>
        <v>9.3793764875156421E-2</v>
      </c>
      <c r="AK52" s="337">
        <f t="shared" si="74"/>
        <v>9.4432768241098586E-2</v>
      </c>
      <c r="AL52" s="337">
        <f t="shared" si="74"/>
        <v>9.5081816422619203E-2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5.2094382908992369E-2</v>
      </c>
      <c r="N53" s="336">
        <f t="shared" si="75"/>
        <v>5.7190276342077441E-2</v>
      </c>
      <c r="O53" s="336">
        <f t="shared" si="75"/>
        <v>5.7706179972739538E-2</v>
      </c>
      <c r="P53" s="336">
        <f t="shared" si="75"/>
        <v>5.9624517151237115E-2</v>
      </c>
      <c r="Q53" s="336">
        <f t="shared" si="75"/>
        <v>5.6316824125536021E-2</v>
      </c>
      <c r="R53" s="336">
        <f t="shared" si="75"/>
        <v>5.8918678545228718E-2</v>
      </c>
      <c r="S53" s="336">
        <f t="shared" si="75"/>
        <v>6.218032692156289E-2</v>
      </c>
      <c r="T53" s="336">
        <f t="shared" si="75"/>
        <v>6.2704354337921944E-2</v>
      </c>
      <c r="U53" s="336">
        <f t="shared" si="75"/>
        <v>6.4803073326264185E-2</v>
      </c>
      <c r="V53" s="336">
        <f t="shared" si="75"/>
        <v>6.6300329130400765E-2</v>
      </c>
      <c r="W53" s="336">
        <f t="shared" si="75"/>
        <v>6.9583668819145877E-2</v>
      </c>
      <c r="X53" s="336">
        <f t="shared" si="75"/>
        <v>6.0288903278608814E-2</v>
      </c>
      <c r="Y53" s="336">
        <f t="shared" si="75"/>
        <v>6.0503245325347489E-2</v>
      </c>
      <c r="Z53" s="336">
        <f t="shared" si="75"/>
        <v>6.0782948747596252E-2</v>
      </c>
      <c r="AA53" s="336">
        <f t="shared" si="75"/>
        <v>6.1082372630121361E-2</v>
      </c>
      <c r="AB53" s="336">
        <f t="shared" si="75"/>
        <v>6.1354454872701088E-2</v>
      </c>
      <c r="AC53" s="336">
        <f t="shared" si="75"/>
        <v>6.1647854713635722E-2</v>
      </c>
      <c r="AD53" s="336">
        <f t="shared" si="75"/>
        <v>6.1966034615851519E-2</v>
      </c>
      <c r="AE53" s="336">
        <f t="shared" ref="AE53:AL53" si="76">AE6/AE$49</f>
        <v>6.2302674244852946E-2</v>
      </c>
      <c r="AF53" s="336">
        <f t="shared" si="76"/>
        <v>6.263202782752969E-2</v>
      </c>
      <c r="AG53" s="336">
        <f t="shared" si="76"/>
        <v>6.2975046979544327E-2</v>
      </c>
      <c r="AH53" s="336">
        <f t="shared" si="76"/>
        <v>6.3309228702883802E-2</v>
      </c>
      <c r="AI53" s="336">
        <f t="shared" si="76"/>
        <v>6.3642231865730217E-2</v>
      </c>
      <c r="AJ53" s="336">
        <f t="shared" si="76"/>
        <v>6.3984158937948843E-2</v>
      </c>
      <c r="AK53" s="336">
        <f t="shared" si="76"/>
        <v>6.4327726496491655E-2</v>
      </c>
      <c r="AL53" s="336">
        <f t="shared" si="76"/>
        <v>6.4679132750947471E-2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2.2084892961241234E-2</v>
      </c>
      <c r="N54" s="336">
        <f t="shared" si="77"/>
        <v>2.4178850693170592E-2</v>
      </c>
      <c r="O54" s="336">
        <f t="shared" si="77"/>
        <v>2.46589117152646E-2</v>
      </c>
      <c r="P54" s="336">
        <f t="shared" si="77"/>
        <v>2.5035767914662412E-2</v>
      </c>
      <c r="Q54" s="336">
        <f t="shared" si="77"/>
        <v>2.7164279455117006E-2</v>
      </c>
      <c r="R54" s="336">
        <f t="shared" si="77"/>
        <v>2.5640131374056997E-2</v>
      </c>
      <c r="S54" s="336">
        <f t="shared" si="77"/>
        <v>2.3699164518191332E-2</v>
      </c>
      <c r="T54" s="336">
        <f t="shared" si="77"/>
        <v>2.5907680451959271E-2</v>
      </c>
      <c r="U54" s="336">
        <f t="shared" si="77"/>
        <v>2.5366952136331476E-2</v>
      </c>
      <c r="V54" s="336">
        <f t="shared" si="77"/>
        <v>2.5800066467344524E-2</v>
      </c>
      <c r="W54" s="336">
        <f t="shared" si="77"/>
        <v>2.7605671249248377E-2</v>
      </c>
      <c r="X54" s="336">
        <f t="shared" si="77"/>
        <v>2.6800686114375076E-2</v>
      </c>
      <c r="Y54" s="336">
        <f t="shared" si="77"/>
        <v>2.7101675764720744E-2</v>
      </c>
      <c r="Z54" s="336">
        <f t="shared" si="77"/>
        <v>2.7315868908193125E-2</v>
      </c>
      <c r="AA54" s="336">
        <f t="shared" si="77"/>
        <v>2.7518484854885738E-2</v>
      </c>
      <c r="AB54" s="336">
        <f t="shared" si="77"/>
        <v>2.7778553638372668E-2</v>
      </c>
      <c r="AC54" s="336">
        <f t="shared" si="77"/>
        <v>2.8017726007923412E-2</v>
      </c>
      <c r="AD54" s="336">
        <f t="shared" si="77"/>
        <v>2.8251379718514723E-2</v>
      </c>
      <c r="AE54" s="336">
        <f t="shared" ref="AE54:AL54" si="78">AE7/AE$49</f>
        <v>2.8490887224765903E-2</v>
      </c>
      <c r="AF54" s="336">
        <f t="shared" si="78"/>
        <v>2.8752826198766655E-2</v>
      </c>
      <c r="AG54" s="336">
        <f t="shared" si="78"/>
        <v>2.9019179129878444E-2</v>
      </c>
      <c r="AH54" s="336">
        <f t="shared" si="78"/>
        <v>2.9285345580544509E-2</v>
      </c>
      <c r="AI54" s="336">
        <f t="shared" si="78"/>
        <v>2.9542858838761635E-2</v>
      </c>
      <c r="AJ54" s="336">
        <f t="shared" si="78"/>
        <v>2.9809605937207575E-2</v>
      </c>
      <c r="AK54" s="336">
        <f t="shared" si="78"/>
        <v>3.0105041744606934E-2</v>
      </c>
      <c r="AL54" s="336">
        <f t="shared" si="78"/>
        <v>3.0402683671671728E-2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0.18838798144231478</v>
      </c>
      <c r="N56" s="337">
        <f t="shared" si="79"/>
        <v>0.186492669968713</v>
      </c>
      <c r="O56" s="337">
        <f t="shared" si="79"/>
        <v>0.18183291188045364</v>
      </c>
      <c r="P56" s="337">
        <f t="shared" si="79"/>
        <v>0.18904511938103494</v>
      </c>
      <c r="Q56" s="337">
        <f t="shared" si="79"/>
        <v>0.18698961615783541</v>
      </c>
      <c r="R56" s="337">
        <f t="shared" si="79"/>
        <v>0.18250865135843533</v>
      </c>
      <c r="S56" s="337">
        <f t="shared" si="79"/>
        <v>0.19416432284927795</v>
      </c>
      <c r="T56" s="337">
        <f t="shared" si="79"/>
        <v>0.19223125668585878</v>
      </c>
      <c r="U56" s="337">
        <f t="shared" si="79"/>
        <v>0.19728607466827441</v>
      </c>
      <c r="V56" s="337">
        <f t="shared" si="79"/>
        <v>0.20086788969463246</v>
      </c>
      <c r="W56" s="337">
        <f t="shared" si="79"/>
        <v>0.21586670253315959</v>
      </c>
      <c r="X56" s="337">
        <f t="shared" si="79"/>
        <v>0.2180867689450966</v>
      </c>
      <c r="Y56" s="337">
        <f t="shared" si="79"/>
        <v>0.21917750215914233</v>
      </c>
      <c r="Z56" s="337">
        <f t="shared" si="79"/>
        <v>0.22070292901763902</v>
      </c>
      <c r="AA56" s="337">
        <f t="shared" si="79"/>
        <v>0.22229093379773845</v>
      </c>
      <c r="AB56" s="337">
        <f t="shared" si="79"/>
        <v>0.22381762706932687</v>
      </c>
      <c r="AC56" s="337">
        <f t="shared" si="79"/>
        <v>0.22540469928645906</v>
      </c>
      <c r="AD56" s="337">
        <f t="shared" si="79"/>
        <v>0.22703382927723986</v>
      </c>
      <c r="AE56" s="337">
        <f t="shared" ref="AE56:AL56" si="80">AE9/AE$49</f>
        <v>0.22859040718882115</v>
      </c>
      <c r="AF56" s="337">
        <f t="shared" si="80"/>
        <v>0.23017925440539605</v>
      </c>
      <c r="AG56" s="337">
        <f t="shared" si="80"/>
        <v>0.23179806782560192</v>
      </c>
      <c r="AH56" s="337">
        <f t="shared" si="80"/>
        <v>0.23343769074540033</v>
      </c>
      <c r="AI56" s="337">
        <f t="shared" si="80"/>
        <v>0.23500823290425651</v>
      </c>
      <c r="AJ56" s="337">
        <f t="shared" si="80"/>
        <v>0.23659168451069876</v>
      </c>
      <c r="AK56" s="337">
        <f t="shared" si="80"/>
        <v>0.23815818641163</v>
      </c>
      <c r="AL56" s="337">
        <f t="shared" si="80"/>
        <v>0.23963860439582793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4.8413131985485323E-2</v>
      </c>
      <c r="N57" s="336">
        <f t="shared" si="81"/>
        <v>4.643095343423697E-2</v>
      </c>
      <c r="O57" s="336">
        <f t="shared" si="81"/>
        <v>4.5678404892453305E-2</v>
      </c>
      <c r="P57" s="336">
        <f t="shared" si="81"/>
        <v>4.7565709724765516E-2</v>
      </c>
      <c r="Q57" s="336">
        <f t="shared" si="81"/>
        <v>4.9346362669114352E-2</v>
      </c>
      <c r="R57" s="336">
        <f t="shared" si="81"/>
        <v>5.0272243850454382E-2</v>
      </c>
      <c r="S57" s="336">
        <f t="shared" si="81"/>
        <v>5.1446597184983137E-2</v>
      </c>
      <c r="T57" s="336">
        <f t="shared" si="81"/>
        <v>4.9318463629023805E-2</v>
      </c>
      <c r="U57" s="336">
        <f t="shared" si="81"/>
        <v>5.4006028002123181E-2</v>
      </c>
      <c r="V57" s="336">
        <f t="shared" si="81"/>
        <v>5.471488888446336E-2</v>
      </c>
      <c r="W57" s="336">
        <f t="shared" si="81"/>
        <v>5.8999112350601818E-2</v>
      </c>
      <c r="X57" s="336">
        <f t="shared" si="81"/>
        <v>6.6878008776771025E-2</v>
      </c>
      <c r="Y57" s="336">
        <f t="shared" si="81"/>
        <v>6.7443151273904739E-2</v>
      </c>
      <c r="Z57" s="336">
        <f t="shared" si="81"/>
        <v>6.8130179591093243E-2</v>
      </c>
      <c r="AA57" s="336">
        <f t="shared" si="81"/>
        <v>6.8800092993546724E-2</v>
      </c>
      <c r="AB57" s="336">
        <f t="shared" si="81"/>
        <v>6.944569881003311E-2</v>
      </c>
      <c r="AC57" s="336">
        <f t="shared" si="81"/>
        <v>7.0089188315146836E-2</v>
      </c>
      <c r="AD57" s="336">
        <f t="shared" si="81"/>
        <v>7.0724554974164994E-2</v>
      </c>
      <c r="AE57" s="336">
        <f t="shared" ref="AE57:AL57" si="82">AE10/AE$49</f>
        <v>7.1346795828318516E-2</v>
      </c>
      <c r="AF57" s="336">
        <f t="shared" si="82"/>
        <v>7.1989951414004855E-2</v>
      </c>
      <c r="AG57" s="336">
        <f t="shared" si="82"/>
        <v>7.2666604175460198E-2</v>
      </c>
      <c r="AH57" s="336">
        <f t="shared" si="82"/>
        <v>7.3334044806292631E-2</v>
      </c>
      <c r="AI57" s="336">
        <f t="shared" si="82"/>
        <v>7.3996829416559606E-2</v>
      </c>
      <c r="AJ57" s="336">
        <f t="shared" si="82"/>
        <v>7.464745602908554E-2</v>
      </c>
      <c r="AK57" s="336">
        <f t="shared" si="82"/>
        <v>7.5307238294199622E-2</v>
      </c>
      <c r="AL57" s="336">
        <f t="shared" si="82"/>
        <v>7.5954790259244287E-2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West Midlands and Warwickshire</v>
      </c>
      <c r="L58" s="232" t="str">
        <f>'Occ T3'!A13</f>
        <v>22 Health professionals</v>
      </c>
      <c r="M58" s="336">
        <f t="shared" ref="M58:AD58" si="83">M11/M$49</f>
        <v>3.9584592638981411E-2</v>
      </c>
      <c r="N58" s="336">
        <f t="shared" si="83"/>
        <v>4.3327367220008454E-2</v>
      </c>
      <c r="O58" s="336">
        <f t="shared" si="83"/>
        <v>4.4661235810365428E-2</v>
      </c>
      <c r="P58" s="336">
        <f t="shared" si="83"/>
        <v>4.5017685751192402E-2</v>
      </c>
      <c r="Q58" s="336">
        <f t="shared" si="83"/>
        <v>4.4520584150000285E-2</v>
      </c>
      <c r="R58" s="336">
        <f t="shared" si="83"/>
        <v>4.1109658167556636E-2</v>
      </c>
      <c r="S58" s="336">
        <f t="shared" si="83"/>
        <v>4.6958050632072215E-2</v>
      </c>
      <c r="T58" s="336">
        <f t="shared" si="83"/>
        <v>4.8571663396996229E-2</v>
      </c>
      <c r="U58" s="336">
        <f t="shared" si="83"/>
        <v>4.7173147541022788E-2</v>
      </c>
      <c r="V58" s="336">
        <f t="shared" si="83"/>
        <v>4.9184386151608875E-2</v>
      </c>
      <c r="W58" s="336">
        <f t="shared" si="83"/>
        <v>4.9490698377422496E-2</v>
      </c>
      <c r="X58" s="336">
        <f t="shared" si="83"/>
        <v>4.6587454948364831E-2</v>
      </c>
      <c r="Y58" s="336">
        <f t="shared" si="83"/>
        <v>4.674227097862501E-2</v>
      </c>
      <c r="Z58" s="336">
        <f t="shared" si="83"/>
        <v>4.6938616669299021E-2</v>
      </c>
      <c r="AA58" s="336">
        <f t="shared" si="83"/>
        <v>4.715421380766404E-2</v>
      </c>
      <c r="AB58" s="336">
        <f t="shared" si="83"/>
        <v>4.7352895596821411E-2</v>
      </c>
      <c r="AC58" s="336">
        <f t="shared" si="83"/>
        <v>4.7561031810065324E-2</v>
      </c>
      <c r="AD58" s="336">
        <f t="shared" si="83"/>
        <v>4.7768899464671083E-2</v>
      </c>
      <c r="AE58" s="336">
        <f t="shared" ref="AE58:AL58" si="84">AE11/AE$49</f>
        <v>4.79025395590085E-2</v>
      </c>
      <c r="AF58" s="336">
        <f t="shared" si="84"/>
        <v>4.8087322018977183E-2</v>
      </c>
      <c r="AG58" s="336">
        <f t="shared" si="84"/>
        <v>4.8247691911960287E-2</v>
      </c>
      <c r="AH58" s="336">
        <f t="shared" si="84"/>
        <v>4.8419799704209496E-2</v>
      </c>
      <c r="AI58" s="336">
        <f t="shared" si="84"/>
        <v>4.8586650653233768E-2</v>
      </c>
      <c r="AJ58" s="336">
        <f t="shared" si="84"/>
        <v>4.8757281467213198E-2</v>
      </c>
      <c r="AK58" s="336">
        <f t="shared" si="84"/>
        <v>4.8919769467205353E-2</v>
      </c>
      <c r="AL58" s="336">
        <f t="shared" si="84"/>
        <v>4.9050123925669598E-2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4.8582961097367504E-2</v>
      </c>
      <c r="N59" s="336">
        <f t="shared" si="85"/>
        <v>4.6545293299277868E-2</v>
      </c>
      <c r="O59" s="336">
        <f t="shared" si="85"/>
        <v>4.3717263527585551E-2</v>
      </c>
      <c r="P59" s="336">
        <f t="shared" si="85"/>
        <v>4.4542131314856348E-2</v>
      </c>
      <c r="Q59" s="336">
        <f t="shared" si="85"/>
        <v>4.2145338777590732E-2</v>
      </c>
      <c r="R59" s="336">
        <f t="shared" si="85"/>
        <v>4.1595321356927471E-2</v>
      </c>
      <c r="S59" s="336">
        <f t="shared" si="85"/>
        <v>4.3597386927900057E-2</v>
      </c>
      <c r="T59" s="336">
        <f t="shared" si="85"/>
        <v>4.1970937849309956E-2</v>
      </c>
      <c r="U59" s="336">
        <f t="shared" si="85"/>
        <v>4.03113734614566E-2</v>
      </c>
      <c r="V59" s="336">
        <f t="shared" si="85"/>
        <v>4.1248325987453364E-2</v>
      </c>
      <c r="W59" s="336">
        <f t="shared" si="85"/>
        <v>4.478719045239999E-2</v>
      </c>
      <c r="X59" s="336">
        <f t="shared" si="85"/>
        <v>4.2525168969200042E-2</v>
      </c>
      <c r="Y59" s="336">
        <f t="shared" si="85"/>
        <v>4.2674917844721501E-2</v>
      </c>
      <c r="Z59" s="336">
        <f t="shared" si="85"/>
        <v>4.2947842653894418E-2</v>
      </c>
      <c r="AA59" s="336">
        <f t="shared" si="85"/>
        <v>4.3242466461645486E-2</v>
      </c>
      <c r="AB59" s="336">
        <f t="shared" si="85"/>
        <v>4.3543291055881506E-2</v>
      </c>
      <c r="AC59" s="336">
        <f t="shared" si="85"/>
        <v>4.3868487659412592E-2</v>
      </c>
      <c r="AD59" s="336">
        <f t="shared" si="85"/>
        <v>4.4211781447890494E-2</v>
      </c>
      <c r="AE59" s="336">
        <f t="shared" ref="AE59:AL59" si="86">AE12/AE$49</f>
        <v>4.4535167447355403E-2</v>
      </c>
      <c r="AF59" s="336">
        <f t="shared" si="86"/>
        <v>4.4823574807603031E-2</v>
      </c>
      <c r="AG59" s="336">
        <f t="shared" si="86"/>
        <v>4.511458054515461E-2</v>
      </c>
      <c r="AH59" s="336">
        <f t="shared" si="86"/>
        <v>4.5427334669279583E-2</v>
      </c>
      <c r="AI59" s="336">
        <f t="shared" si="86"/>
        <v>4.5689103617932512E-2</v>
      </c>
      <c r="AJ59" s="336">
        <f t="shared" si="86"/>
        <v>4.595487011579736E-2</v>
      </c>
      <c r="AK59" s="336">
        <f t="shared" si="86"/>
        <v>4.6216436394217096E-2</v>
      </c>
      <c r="AL59" s="336">
        <f t="shared" si="86"/>
        <v>4.6453969521457632E-2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5.1807295720480519E-2</v>
      </c>
      <c r="N60" s="336">
        <f t="shared" si="87"/>
        <v>5.0189056015189699E-2</v>
      </c>
      <c r="O60" s="336">
        <f t="shared" si="87"/>
        <v>4.7776007650049392E-2</v>
      </c>
      <c r="P60" s="336">
        <f t="shared" si="87"/>
        <v>5.1919592590220678E-2</v>
      </c>
      <c r="Q60" s="336">
        <f t="shared" si="87"/>
        <v>5.097733056113004E-2</v>
      </c>
      <c r="R60" s="336">
        <f t="shared" si="87"/>
        <v>4.9531427983496849E-2</v>
      </c>
      <c r="S60" s="336">
        <f t="shared" si="87"/>
        <v>5.2162288104322531E-2</v>
      </c>
      <c r="T60" s="336">
        <f t="shared" si="87"/>
        <v>5.2370191810528779E-2</v>
      </c>
      <c r="U60" s="336">
        <f t="shared" si="87"/>
        <v>5.5795525663671831E-2</v>
      </c>
      <c r="V60" s="336">
        <f t="shared" si="87"/>
        <v>5.5720288671106864E-2</v>
      </c>
      <c r="W60" s="336">
        <f t="shared" si="87"/>
        <v>6.2589701352735269E-2</v>
      </c>
      <c r="X60" s="336">
        <f t="shared" si="87"/>
        <v>6.2096136250760721E-2</v>
      </c>
      <c r="Y60" s="336">
        <f t="shared" si="87"/>
        <v>6.231716206189112E-2</v>
      </c>
      <c r="Z60" s="336">
        <f t="shared" si="87"/>
        <v>6.2686290103352332E-2</v>
      </c>
      <c r="AA60" s="336">
        <f t="shared" si="87"/>
        <v>6.3094160534882177E-2</v>
      </c>
      <c r="AB60" s="336">
        <f t="shared" si="87"/>
        <v>6.3475741606590863E-2</v>
      </c>
      <c r="AC60" s="336">
        <f t="shared" si="87"/>
        <v>6.3885991501834299E-2</v>
      </c>
      <c r="AD60" s="336">
        <f t="shared" si="87"/>
        <v>6.4328593390513264E-2</v>
      </c>
      <c r="AE60" s="336">
        <f t="shared" ref="AE60:AL60" si="88">AE13/AE$49</f>
        <v>6.480590435413873E-2</v>
      </c>
      <c r="AF60" s="336">
        <f t="shared" si="88"/>
        <v>6.5278406164810968E-2</v>
      </c>
      <c r="AG60" s="336">
        <f t="shared" si="88"/>
        <v>6.5769191193026863E-2</v>
      </c>
      <c r="AH60" s="336">
        <f t="shared" si="88"/>
        <v>6.6256511565618625E-2</v>
      </c>
      <c r="AI60" s="336">
        <f t="shared" si="88"/>
        <v>6.6735649216530621E-2</v>
      </c>
      <c r="AJ60" s="336">
        <f t="shared" si="88"/>
        <v>6.7232076898602652E-2</v>
      </c>
      <c r="AK60" s="336">
        <f t="shared" si="88"/>
        <v>6.7714742256007932E-2</v>
      </c>
      <c r="AL60" s="336">
        <f t="shared" si="88"/>
        <v>6.8179720689456422E-2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0.11361752632875999</v>
      </c>
      <c r="N62" s="337">
        <f t="shared" si="89"/>
        <v>0.11610934795089832</v>
      </c>
      <c r="O62" s="337">
        <f t="shared" si="89"/>
        <v>0.11713176496350684</v>
      </c>
      <c r="P62" s="337">
        <f t="shared" si="89"/>
        <v>0.11833990118760324</v>
      </c>
      <c r="Q62" s="337">
        <f t="shared" si="89"/>
        <v>0.11745963231146109</v>
      </c>
      <c r="R62" s="337">
        <f t="shared" si="89"/>
        <v>0.11642171271588941</v>
      </c>
      <c r="S62" s="337">
        <f t="shared" si="89"/>
        <v>0.11819212193583054</v>
      </c>
      <c r="T62" s="337">
        <f t="shared" si="89"/>
        <v>0.12087954912229824</v>
      </c>
      <c r="U62" s="337">
        <f t="shared" si="89"/>
        <v>0.12164386082381755</v>
      </c>
      <c r="V62" s="337">
        <f t="shared" si="89"/>
        <v>0.12168938675257236</v>
      </c>
      <c r="W62" s="337">
        <f t="shared" si="89"/>
        <v>0.12878452783903252</v>
      </c>
      <c r="X62" s="337">
        <f t="shared" si="89"/>
        <v>0.13024437195395042</v>
      </c>
      <c r="Y62" s="337">
        <f t="shared" si="89"/>
        <v>0.13057323543140145</v>
      </c>
      <c r="Z62" s="337">
        <f t="shared" si="89"/>
        <v>0.13122386027452274</v>
      </c>
      <c r="AA62" s="337">
        <f t="shared" si="89"/>
        <v>0.13200600816575545</v>
      </c>
      <c r="AB62" s="337">
        <f t="shared" si="89"/>
        <v>0.13273827584550998</v>
      </c>
      <c r="AC62" s="337">
        <f t="shared" si="89"/>
        <v>0.13347070186579818</v>
      </c>
      <c r="AD62" s="337">
        <f t="shared" si="89"/>
        <v>0.13421179193320507</v>
      </c>
      <c r="AE62" s="337">
        <f t="shared" ref="AE62:AL62" si="90">AE15/AE$49</f>
        <v>0.13500191999919062</v>
      </c>
      <c r="AF62" s="337">
        <f t="shared" si="90"/>
        <v>0.13579753370584088</v>
      </c>
      <c r="AG62" s="337">
        <f t="shared" si="90"/>
        <v>0.13657213192360354</v>
      </c>
      <c r="AH62" s="337">
        <f t="shared" si="90"/>
        <v>0.13732585647987181</v>
      </c>
      <c r="AI62" s="337">
        <f t="shared" si="90"/>
        <v>0.1380625348184378</v>
      </c>
      <c r="AJ62" s="337">
        <f t="shared" si="90"/>
        <v>0.13888013777179348</v>
      </c>
      <c r="AK62" s="337">
        <f t="shared" si="90"/>
        <v>0.13969220039967628</v>
      </c>
      <c r="AL62" s="337">
        <f t="shared" si="90"/>
        <v>0.14051252436465708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1.7085452040862315E-2</v>
      </c>
      <c r="N63" s="336">
        <f t="shared" si="91"/>
        <v>1.7026487609854857E-2</v>
      </c>
      <c r="O63" s="336">
        <f t="shared" si="91"/>
        <v>1.6784958432567689E-2</v>
      </c>
      <c r="P63" s="336">
        <f t="shared" si="91"/>
        <v>1.7795764037666993E-2</v>
      </c>
      <c r="Q63" s="336">
        <f t="shared" si="91"/>
        <v>1.6392025365283194E-2</v>
      </c>
      <c r="R63" s="336">
        <f t="shared" si="91"/>
        <v>1.6055635366838548E-2</v>
      </c>
      <c r="S63" s="336">
        <f t="shared" si="91"/>
        <v>1.6368565215488778E-2</v>
      </c>
      <c r="T63" s="336">
        <f t="shared" si="91"/>
        <v>1.7818125926173194E-2</v>
      </c>
      <c r="U63" s="336">
        <f t="shared" si="91"/>
        <v>1.8485641581210174E-2</v>
      </c>
      <c r="V63" s="336">
        <f t="shared" si="91"/>
        <v>1.7346783945090562E-2</v>
      </c>
      <c r="W63" s="336">
        <f t="shared" si="91"/>
        <v>1.9168762902764817E-2</v>
      </c>
      <c r="X63" s="336">
        <f t="shared" si="91"/>
        <v>1.7137234267466269E-2</v>
      </c>
      <c r="Y63" s="336">
        <f t="shared" si="91"/>
        <v>1.7180548354698906E-2</v>
      </c>
      <c r="Z63" s="336">
        <f t="shared" si="91"/>
        <v>1.7243336823161082E-2</v>
      </c>
      <c r="AA63" s="336">
        <f t="shared" si="91"/>
        <v>1.7302737961518291E-2</v>
      </c>
      <c r="AB63" s="336">
        <f t="shared" si="91"/>
        <v>1.7354192953690669E-2</v>
      </c>
      <c r="AC63" s="336">
        <f t="shared" si="91"/>
        <v>1.7413976306811855E-2</v>
      </c>
      <c r="AD63" s="336">
        <f t="shared" si="91"/>
        <v>1.7470160336739468E-2</v>
      </c>
      <c r="AE63" s="336">
        <f t="shared" ref="AE63:AL63" si="92">AE16/AE$49</f>
        <v>1.752752284020927E-2</v>
      </c>
      <c r="AF63" s="336">
        <f t="shared" si="92"/>
        <v>1.7570537247803428E-2</v>
      </c>
      <c r="AG63" s="336">
        <f t="shared" si="92"/>
        <v>1.7609858314507083E-2</v>
      </c>
      <c r="AH63" s="336">
        <f t="shared" si="92"/>
        <v>1.7657181042001899E-2</v>
      </c>
      <c r="AI63" s="336">
        <f t="shared" si="92"/>
        <v>1.7697966067356418E-2</v>
      </c>
      <c r="AJ63" s="336">
        <f t="shared" si="92"/>
        <v>1.7746150682098064E-2</v>
      </c>
      <c r="AK63" s="336">
        <f t="shared" si="92"/>
        <v>1.7804301649807154E-2</v>
      </c>
      <c r="AL63" s="336">
        <f t="shared" si="92"/>
        <v>1.7864001131842815E-2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1.4980846816721401E-2</v>
      </c>
      <c r="N64" s="336">
        <f t="shared" si="93"/>
        <v>1.960378627999566E-2</v>
      </c>
      <c r="O64" s="336">
        <f t="shared" si="93"/>
        <v>1.9498392404917381E-2</v>
      </c>
      <c r="P64" s="336">
        <f t="shared" si="93"/>
        <v>1.8804233513949373E-2</v>
      </c>
      <c r="Q64" s="336">
        <f t="shared" si="93"/>
        <v>1.8657894042274584E-2</v>
      </c>
      <c r="R64" s="336">
        <f t="shared" si="93"/>
        <v>1.7500453217359692E-2</v>
      </c>
      <c r="S64" s="336">
        <f t="shared" si="93"/>
        <v>1.9575509874858166E-2</v>
      </c>
      <c r="T64" s="336">
        <f t="shared" si="93"/>
        <v>1.93501871527447E-2</v>
      </c>
      <c r="U64" s="336">
        <f t="shared" si="93"/>
        <v>2.0183699826787208E-2</v>
      </c>
      <c r="V64" s="336">
        <f t="shared" si="93"/>
        <v>2.0101071994268745E-2</v>
      </c>
      <c r="W64" s="336">
        <f t="shared" si="93"/>
        <v>2.0634711096962067E-2</v>
      </c>
      <c r="X64" s="336">
        <f t="shared" si="93"/>
        <v>3.0243642069766454E-2</v>
      </c>
      <c r="Y64" s="336">
        <f t="shared" si="93"/>
        <v>3.0702414880778833E-2</v>
      </c>
      <c r="Z64" s="336">
        <f t="shared" si="93"/>
        <v>3.1179812681744065E-2</v>
      </c>
      <c r="AA64" s="336">
        <f t="shared" si="93"/>
        <v>3.1666646470540558E-2</v>
      </c>
      <c r="AB64" s="336">
        <f t="shared" si="93"/>
        <v>3.2137743776917693E-2</v>
      </c>
      <c r="AC64" s="336">
        <f t="shared" si="93"/>
        <v>3.2607339719712088E-2</v>
      </c>
      <c r="AD64" s="336">
        <f t="shared" si="93"/>
        <v>3.3083218188224718E-2</v>
      </c>
      <c r="AE64" s="336">
        <f t="shared" ref="AE64:AL64" si="94">AE17/AE$49</f>
        <v>3.358023757752087E-2</v>
      </c>
      <c r="AF64" s="336">
        <f t="shared" si="94"/>
        <v>3.4068643908111956E-2</v>
      </c>
      <c r="AG64" s="336">
        <f t="shared" si="94"/>
        <v>3.4542820887172532E-2</v>
      </c>
      <c r="AH64" s="336">
        <f t="shared" si="94"/>
        <v>3.4991384859762206E-2</v>
      </c>
      <c r="AI64" s="336">
        <f t="shared" si="94"/>
        <v>3.5426945351678882E-2</v>
      </c>
      <c r="AJ64" s="336">
        <f t="shared" si="94"/>
        <v>3.5906565856466691E-2</v>
      </c>
      <c r="AK64" s="336">
        <f t="shared" si="94"/>
        <v>3.6386961919895974E-2</v>
      </c>
      <c r="AL64" s="336">
        <f t="shared" si="94"/>
        <v>3.6860377006275376E-2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9.9163270647787023E-3</v>
      </c>
      <c r="N65" s="336">
        <f t="shared" si="95"/>
        <v>1.1934487428507454E-2</v>
      </c>
      <c r="O65" s="336">
        <f t="shared" si="95"/>
        <v>1.1778915717760711E-2</v>
      </c>
      <c r="P65" s="336">
        <f t="shared" si="95"/>
        <v>1.0718975643080275E-2</v>
      </c>
      <c r="Q65" s="336">
        <f t="shared" si="95"/>
        <v>1.0321709908773015E-2</v>
      </c>
      <c r="R65" s="336">
        <f t="shared" si="95"/>
        <v>9.8681241420065322E-3</v>
      </c>
      <c r="S65" s="336">
        <f t="shared" si="95"/>
        <v>1.0805658869999343E-2</v>
      </c>
      <c r="T65" s="336">
        <f t="shared" si="95"/>
        <v>1.0179391815669655E-2</v>
      </c>
      <c r="U65" s="336">
        <f t="shared" si="95"/>
        <v>1.003753465813228E-2</v>
      </c>
      <c r="V65" s="336">
        <f t="shared" si="95"/>
        <v>9.807702553976335E-3</v>
      </c>
      <c r="W65" s="336">
        <f t="shared" si="95"/>
        <v>1.0628833235283814E-2</v>
      </c>
      <c r="X65" s="336">
        <f t="shared" si="95"/>
        <v>8.6038140836831502E-3</v>
      </c>
      <c r="Y65" s="336">
        <f t="shared" si="95"/>
        <v>8.6556911550844436E-3</v>
      </c>
      <c r="Z65" s="336">
        <f t="shared" si="95"/>
        <v>8.7137333273317533E-3</v>
      </c>
      <c r="AA65" s="336">
        <f t="shared" si="95"/>
        <v>8.7792129231702327E-3</v>
      </c>
      <c r="AB65" s="336">
        <f t="shared" si="95"/>
        <v>8.8445580525672255E-3</v>
      </c>
      <c r="AC65" s="336">
        <f t="shared" si="95"/>
        <v>8.8974556927789595E-3</v>
      </c>
      <c r="AD65" s="336">
        <f t="shared" si="95"/>
        <v>8.9498844394995149E-3</v>
      </c>
      <c r="AE65" s="336">
        <f t="shared" ref="AE65:AL65" si="96">AE18/AE$49</f>
        <v>8.9846424252981467E-3</v>
      </c>
      <c r="AF65" s="336">
        <f t="shared" si="96"/>
        <v>9.047162901311398E-3</v>
      </c>
      <c r="AG65" s="336">
        <f t="shared" si="96"/>
        <v>9.0862471679891404E-3</v>
      </c>
      <c r="AH65" s="336">
        <f t="shared" si="96"/>
        <v>9.1262819786339881E-3</v>
      </c>
      <c r="AI65" s="336">
        <f t="shared" si="96"/>
        <v>9.1545760275099052E-3</v>
      </c>
      <c r="AJ65" s="336">
        <f t="shared" si="96"/>
        <v>9.220216942147379E-3</v>
      </c>
      <c r="AK65" s="336">
        <f t="shared" si="96"/>
        <v>9.2539475237902388E-3</v>
      </c>
      <c r="AL65" s="336">
        <f t="shared" si="96"/>
        <v>9.3232821853653225E-3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1.3364550860983941E-2</v>
      </c>
      <c r="N66" s="336">
        <f t="shared" si="97"/>
        <v>1.2085848025912258E-2</v>
      </c>
      <c r="O66" s="336">
        <f t="shared" si="97"/>
        <v>1.3099736125089086E-2</v>
      </c>
      <c r="P66" s="336">
        <f t="shared" si="97"/>
        <v>1.4031579260242439E-2</v>
      </c>
      <c r="Q66" s="336">
        <f t="shared" si="97"/>
        <v>1.4672207260153116E-2</v>
      </c>
      <c r="R66" s="336">
        <f t="shared" si="97"/>
        <v>1.5986524406774724E-2</v>
      </c>
      <c r="S66" s="336">
        <f t="shared" si="97"/>
        <v>1.4570710016258995E-2</v>
      </c>
      <c r="T66" s="336">
        <f t="shared" si="97"/>
        <v>1.5178156205533921E-2</v>
      </c>
      <c r="U66" s="336">
        <f t="shared" si="97"/>
        <v>1.4475103718224412E-2</v>
      </c>
      <c r="V66" s="336">
        <f t="shared" si="97"/>
        <v>1.6062788519759272E-2</v>
      </c>
      <c r="W66" s="336">
        <f t="shared" si="97"/>
        <v>1.7026005247113275E-2</v>
      </c>
      <c r="X66" s="336">
        <f t="shared" si="97"/>
        <v>1.451040298105925E-2</v>
      </c>
      <c r="Y66" s="336">
        <f t="shared" si="97"/>
        <v>1.4201331655677286E-2</v>
      </c>
      <c r="Z66" s="336">
        <f t="shared" si="97"/>
        <v>1.4146139340802558E-2</v>
      </c>
      <c r="AA66" s="336">
        <f t="shared" si="97"/>
        <v>1.4214748033252258E-2</v>
      </c>
      <c r="AB66" s="336">
        <f t="shared" si="97"/>
        <v>1.429540482411807E-2</v>
      </c>
      <c r="AC66" s="336">
        <f t="shared" si="97"/>
        <v>1.4367880115100845E-2</v>
      </c>
      <c r="AD66" s="336">
        <f t="shared" si="97"/>
        <v>1.4442322025582818E-2</v>
      </c>
      <c r="AE66" s="336">
        <f t="shared" ref="AE66:AL66" si="98">AE19/AE$49</f>
        <v>1.4514881740417675E-2</v>
      </c>
      <c r="AF66" s="336">
        <f t="shared" si="98"/>
        <v>1.459120610192584E-2</v>
      </c>
      <c r="AG66" s="336">
        <f t="shared" si="98"/>
        <v>1.4674407371532238E-2</v>
      </c>
      <c r="AH66" s="336">
        <f t="shared" si="98"/>
        <v>1.4745985255737589E-2</v>
      </c>
      <c r="AI66" s="336">
        <f t="shared" si="98"/>
        <v>1.4831351445203636E-2</v>
      </c>
      <c r="AJ66" s="336">
        <f t="shared" si="98"/>
        <v>1.4925974271650166E-2</v>
      </c>
      <c r="AK66" s="336">
        <f t="shared" si="98"/>
        <v>1.5006620717853863E-2</v>
      </c>
      <c r="AL66" s="336">
        <f t="shared" si="98"/>
        <v>1.509291936416841E-2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5.8270349545413623E-2</v>
      </c>
      <c r="N67" s="336">
        <f t="shared" si="99"/>
        <v>5.5458738606628095E-2</v>
      </c>
      <c r="O67" s="336">
        <f t="shared" si="99"/>
        <v>5.5969762283171978E-2</v>
      </c>
      <c r="P67" s="336">
        <f t="shared" si="99"/>
        <v>5.6989348732664168E-2</v>
      </c>
      <c r="Q67" s="336">
        <f t="shared" si="99"/>
        <v>5.7415795734977182E-2</v>
      </c>
      <c r="R67" s="336">
        <f t="shared" si="99"/>
        <v>5.7010975582909913E-2</v>
      </c>
      <c r="S67" s="336">
        <f t="shared" si="99"/>
        <v>5.687167795922525E-2</v>
      </c>
      <c r="T67" s="336">
        <f t="shared" si="99"/>
        <v>5.8353688022176782E-2</v>
      </c>
      <c r="U67" s="336">
        <f t="shared" si="99"/>
        <v>5.8461881039463481E-2</v>
      </c>
      <c r="V67" s="336">
        <f t="shared" si="99"/>
        <v>5.8371039739477451E-2</v>
      </c>
      <c r="W67" s="336">
        <f t="shared" si="99"/>
        <v>6.1326215356908541E-2</v>
      </c>
      <c r="X67" s="336">
        <f t="shared" si="99"/>
        <v>5.9749278551975274E-2</v>
      </c>
      <c r="Y67" s="336">
        <f t="shared" si="99"/>
        <v>5.9833249385162005E-2</v>
      </c>
      <c r="Z67" s="336">
        <f t="shared" si="99"/>
        <v>5.994083810148329E-2</v>
      </c>
      <c r="AA67" s="336">
        <f t="shared" si="99"/>
        <v>6.0042662777274089E-2</v>
      </c>
      <c r="AB67" s="336">
        <f t="shared" si="99"/>
        <v>6.0106376238216325E-2</v>
      </c>
      <c r="AC67" s="336">
        <f t="shared" si="99"/>
        <v>6.0184050031394432E-2</v>
      </c>
      <c r="AD67" s="336">
        <f t="shared" si="99"/>
        <v>6.026620694315854E-2</v>
      </c>
      <c r="AE67" s="336">
        <f t="shared" ref="AE67:AL67" si="100">AE20/AE$49</f>
        <v>6.0394635415744635E-2</v>
      </c>
      <c r="AF67" s="336">
        <f t="shared" si="100"/>
        <v>6.0519983546688277E-2</v>
      </c>
      <c r="AG67" s="336">
        <f t="shared" si="100"/>
        <v>6.0658798182402537E-2</v>
      </c>
      <c r="AH67" s="336">
        <f t="shared" si="100"/>
        <v>6.0805023343736116E-2</v>
      </c>
      <c r="AI67" s="336">
        <f t="shared" si="100"/>
        <v>6.0951695926688948E-2</v>
      </c>
      <c r="AJ67" s="336">
        <f t="shared" si="100"/>
        <v>6.1081230019431186E-2</v>
      </c>
      <c r="AK67" s="336">
        <f t="shared" si="100"/>
        <v>6.1240368588329055E-2</v>
      </c>
      <c r="AL67" s="336">
        <f t="shared" si="100"/>
        <v>6.1371944677005151E-2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0.12466541398266218</v>
      </c>
      <c r="N69" s="337">
        <f t="shared" si="101"/>
        <v>0.12952023074906807</v>
      </c>
      <c r="O69" s="337">
        <f t="shared" si="101"/>
        <v>0.12859064827454031</v>
      </c>
      <c r="P69" s="337">
        <f t="shared" si="101"/>
        <v>0.12579169973066806</v>
      </c>
      <c r="Q69" s="337">
        <f t="shared" si="101"/>
        <v>0.12483901858688236</v>
      </c>
      <c r="R69" s="337">
        <f t="shared" si="101"/>
        <v>0.1260910287206562</v>
      </c>
      <c r="S69" s="337">
        <f t="shared" si="101"/>
        <v>0.12111342880671341</v>
      </c>
      <c r="T69" s="337">
        <f t="shared" si="101"/>
        <v>0.12425978495829393</v>
      </c>
      <c r="U69" s="337">
        <f t="shared" si="101"/>
        <v>0.12241932449509706</v>
      </c>
      <c r="V69" s="337">
        <f t="shared" si="101"/>
        <v>0.11494056064547696</v>
      </c>
      <c r="W69" s="337">
        <f t="shared" si="101"/>
        <v>0.12098153216217765</v>
      </c>
      <c r="X69" s="337">
        <f t="shared" si="101"/>
        <v>0.12306983253894592</v>
      </c>
      <c r="Y69" s="337">
        <f t="shared" si="101"/>
        <v>0.12261949830637084</v>
      </c>
      <c r="Z69" s="337">
        <f t="shared" si="101"/>
        <v>0.12199753683755316</v>
      </c>
      <c r="AA69" s="337">
        <f t="shared" si="101"/>
        <v>0.12129928764501828</v>
      </c>
      <c r="AB69" s="337">
        <f t="shared" si="101"/>
        <v>0.12051453738539729</v>
      </c>
      <c r="AC69" s="337">
        <f t="shared" si="101"/>
        <v>0.11956315954694052</v>
      </c>
      <c r="AD69" s="337">
        <f t="shared" si="101"/>
        <v>0.11859588478090348</v>
      </c>
      <c r="AE69" s="337">
        <f t="shared" ref="AE69:AL69" si="102">AE22/AE$49</f>
        <v>0.11749838375317478</v>
      </c>
      <c r="AF69" s="337">
        <f t="shared" si="102"/>
        <v>0.11635827617652628</v>
      </c>
      <c r="AG69" s="337">
        <f t="shared" si="102"/>
        <v>0.11522000981160463</v>
      </c>
      <c r="AH69" s="337">
        <f t="shared" si="102"/>
        <v>0.11403333136079075</v>
      </c>
      <c r="AI69" s="337">
        <f t="shared" si="102"/>
        <v>0.11285963310557683</v>
      </c>
      <c r="AJ69" s="337">
        <f t="shared" si="102"/>
        <v>0.11154181072319705</v>
      </c>
      <c r="AK69" s="337">
        <f t="shared" si="102"/>
        <v>0.11026425290957884</v>
      </c>
      <c r="AL69" s="337">
        <f t="shared" si="102"/>
        <v>0.10913137508480765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9.7002250166113968E-2</v>
      </c>
      <c r="N70" s="336">
        <f t="shared" si="103"/>
        <v>0.10311941732638483</v>
      </c>
      <c r="O70" s="336">
        <f t="shared" si="103"/>
        <v>0.10330243404876323</v>
      </c>
      <c r="P70" s="336">
        <f t="shared" si="103"/>
        <v>0.10028844112007018</v>
      </c>
      <c r="Q70" s="336">
        <f t="shared" si="103"/>
        <v>9.9951586490467953E-2</v>
      </c>
      <c r="R70" s="336">
        <f t="shared" si="103"/>
        <v>0.10272364945928671</v>
      </c>
      <c r="S70" s="336">
        <f t="shared" si="103"/>
        <v>9.8971233649858617E-2</v>
      </c>
      <c r="T70" s="336">
        <f t="shared" si="103"/>
        <v>0.10091515429781395</v>
      </c>
      <c r="U70" s="336">
        <f t="shared" si="103"/>
        <v>9.9293403199436941E-2</v>
      </c>
      <c r="V70" s="336">
        <f t="shared" si="103"/>
        <v>9.5020285671936058E-2</v>
      </c>
      <c r="W70" s="336">
        <f t="shared" si="103"/>
        <v>0.10112430987462556</v>
      </c>
      <c r="X70" s="336">
        <f t="shared" si="103"/>
        <v>0.10345630689691286</v>
      </c>
      <c r="Y70" s="336">
        <f t="shared" si="103"/>
        <v>0.10333661669117906</v>
      </c>
      <c r="Z70" s="336">
        <f t="shared" si="103"/>
        <v>0.10312275666556803</v>
      </c>
      <c r="AA70" s="336">
        <f t="shared" si="103"/>
        <v>0.10285783459771916</v>
      </c>
      <c r="AB70" s="336">
        <f t="shared" si="103"/>
        <v>0.10256806313688265</v>
      </c>
      <c r="AC70" s="336">
        <f t="shared" si="103"/>
        <v>0.10224491082072294</v>
      </c>
      <c r="AD70" s="336">
        <f t="shared" si="103"/>
        <v>0.10185933876406317</v>
      </c>
      <c r="AE70" s="336">
        <f t="shared" ref="AE70:AL70" si="104">AE23/AE$49</f>
        <v>0.10141604508215127</v>
      </c>
      <c r="AF70" s="336">
        <f t="shared" si="104"/>
        <v>0.10097410084697282</v>
      </c>
      <c r="AG70" s="336">
        <f t="shared" si="104"/>
        <v>0.10054575342287993</v>
      </c>
      <c r="AH70" s="336">
        <f t="shared" si="104"/>
        <v>0.10010948906240562</v>
      </c>
      <c r="AI70" s="336">
        <f t="shared" si="104"/>
        <v>9.9617038475086211E-2</v>
      </c>
      <c r="AJ70" s="336">
        <f t="shared" si="104"/>
        <v>9.9096666039519873E-2</v>
      </c>
      <c r="AK70" s="336">
        <f t="shared" si="104"/>
        <v>9.852974489627532E-2</v>
      </c>
      <c r="AL70" s="336">
        <f t="shared" si="104"/>
        <v>9.7901686692436332E-2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2.7663163816548191E-2</v>
      </c>
      <c r="N71" s="336">
        <f t="shared" si="105"/>
        <v>2.6400813422683248E-2</v>
      </c>
      <c r="O71" s="336">
        <f t="shared" si="105"/>
        <v>2.5288214225777084E-2</v>
      </c>
      <c r="P71" s="336">
        <f t="shared" si="105"/>
        <v>2.5503258610597889E-2</v>
      </c>
      <c r="Q71" s="336">
        <f t="shared" si="105"/>
        <v>2.4887432096414412E-2</v>
      </c>
      <c r="R71" s="336">
        <f t="shared" si="105"/>
        <v>2.3367379261369493E-2</v>
      </c>
      <c r="S71" s="336">
        <f t="shared" si="105"/>
        <v>2.214219515685481E-2</v>
      </c>
      <c r="T71" s="336">
        <f t="shared" si="105"/>
        <v>2.3344630660479981E-2</v>
      </c>
      <c r="U71" s="336">
        <f t="shared" si="105"/>
        <v>2.3125921295660112E-2</v>
      </c>
      <c r="V71" s="336">
        <f t="shared" si="105"/>
        <v>1.9920274973540909E-2</v>
      </c>
      <c r="W71" s="336">
        <f t="shared" si="105"/>
        <v>1.9857222287552084E-2</v>
      </c>
      <c r="X71" s="336">
        <f t="shared" si="105"/>
        <v>1.9613525642033051E-2</v>
      </c>
      <c r="Y71" s="336">
        <f t="shared" si="105"/>
        <v>1.9282881615191785E-2</v>
      </c>
      <c r="Z71" s="336">
        <f t="shared" si="105"/>
        <v>1.8874780171985135E-2</v>
      </c>
      <c r="AA71" s="336">
        <f t="shared" si="105"/>
        <v>1.8441453047299113E-2</v>
      </c>
      <c r="AB71" s="336">
        <f t="shared" si="105"/>
        <v>1.794647424851464E-2</v>
      </c>
      <c r="AC71" s="336">
        <f t="shared" si="105"/>
        <v>1.7318248726217574E-2</v>
      </c>
      <c r="AD71" s="336">
        <f t="shared" si="105"/>
        <v>1.6736546016840322E-2</v>
      </c>
      <c r="AE71" s="336">
        <f t="shared" ref="AE71:AL71" si="106">AE24/AE$49</f>
        <v>1.6082338671023527E-2</v>
      </c>
      <c r="AF71" s="336">
        <f t="shared" si="106"/>
        <v>1.5384175329553456E-2</v>
      </c>
      <c r="AG71" s="336">
        <f t="shared" si="106"/>
        <v>1.4674256388724704E-2</v>
      </c>
      <c r="AH71" s="336">
        <f t="shared" si="106"/>
        <v>1.3923842298385124E-2</v>
      </c>
      <c r="AI71" s="336">
        <f t="shared" si="106"/>
        <v>1.3242594630490625E-2</v>
      </c>
      <c r="AJ71" s="336">
        <f t="shared" si="106"/>
        <v>1.2445144683677176E-2</v>
      </c>
      <c r="AK71" s="336">
        <f t="shared" si="106"/>
        <v>1.1734508013303533E-2</v>
      </c>
      <c r="AL71" s="336">
        <f t="shared" si="106"/>
        <v>1.1229688392371316E-2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0.11498087985696392</v>
      </c>
      <c r="N73" s="337">
        <f t="shared" si="107"/>
        <v>0.10949989478580366</v>
      </c>
      <c r="O73" s="337">
        <f t="shared" si="107"/>
        <v>0.10840719978311308</v>
      </c>
      <c r="P73" s="337">
        <f t="shared" si="107"/>
        <v>0.10957158930884857</v>
      </c>
      <c r="Q73" s="337">
        <f t="shared" si="107"/>
        <v>0.10974041715104116</v>
      </c>
      <c r="R73" s="337">
        <f t="shared" si="107"/>
        <v>0.11119387288795844</v>
      </c>
      <c r="S73" s="337">
        <f t="shared" si="107"/>
        <v>0.10012766887541653</v>
      </c>
      <c r="T73" s="337">
        <f t="shared" si="107"/>
        <v>0.10052746459418078</v>
      </c>
      <c r="U73" s="337">
        <f t="shared" si="107"/>
        <v>0.10168239663257102</v>
      </c>
      <c r="V73" s="337">
        <f t="shared" si="107"/>
        <v>0.1075847941583767</v>
      </c>
      <c r="W73" s="337">
        <f t="shared" si="107"/>
        <v>9.3802881556567949E-2</v>
      </c>
      <c r="X73" s="337">
        <f t="shared" si="107"/>
        <v>9.4392845275759168E-2</v>
      </c>
      <c r="Y73" s="337">
        <f t="shared" si="107"/>
        <v>9.3421320740764674E-2</v>
      </c>
      <c r="Z73" s="337">
        <f t="shared" si="107"/>
        <v>9.2278563459876312E-2</v>
      </c>
      <c r="AA73" s="337">
        <f t="shared" si="107"/>
        <v>9.1163986160696708E-2</v>
      </c>
      <c r="AB73" s="337">
        <f t="shared" si="107"/>
        <v>9.0103361231023943E-2</v>
      </c>
      <c r="AC73" s="337">
        <f t="shared" si="107"/>
        <v>8.911199981128938E-2</v>
      </c>
      <c r="AD73" s="337">
        <f t="shared" si="107"/>
        <v>8.8141952011846381E-2</v>
      </c>
      <c r="AE73" s="337">
        <f t="shared" ref="AE73:AL73" si="108">AE26/AE$49</f>
        <v>8.7209207923765727E-2</v>
      </c>
      <c r="AF73" s="337">
        <f t="shared" si="108"/>
        <v>8.6269546796393426E-2</v>
      </c>
      <c r="AG73" s="337">
        <f t="shared" si="108"/>
        <v>8.5341346961716885E-2</v>
      </c>
      <c r="AH73" s="337">
        <f t="shared" si="108"/>
        <v>8.4414370902197791E-2</v>
      </c>
      <c r="AI73" s="337">
        <f t="shared" si="108"/>
        <v>8.3510752409945127E-2</v>
      </c>
      <c r="AJ73" s="337">
        <f t="shared" si="108"/>
        <v>8.2617912694265383E-2</v>
      </c>
      <c r="AK73" s="337">
        <f t="shared" si="108"/>
        <v>8.1730950758088117E-2</v>
      </c>
      <c r="AL73" s="337">
        <f t="shared" si="108"/>
        <v>8.0839939245371431E-2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9.5926754975677285E-3</v>
      </c>
      <c r="N74" s="336">
        <f t="shared" si="109"/>
        <v>7.986448363690505E-3</v>
      </c>
      <c r="O74" s="336">
        <f t="shared" si="109"/>
        <v>9.4892840210729097E-3</v>
      </c>
      <c r="P74" s="336">
        <f t="shared" si="109"/>
        <v>7.5997946680727109E-3</v>
      </c>
      <c r="Q74" s="336">
        <f t="shared" si="109"/>
        <v>7.6571050331459087E-3</v>
      </c>
      <c r="R74" s="336">
        <f t="shared" si="109"/>
        <v>9.2956888943889742E-3</v>
      </c>
      <c r="S74" s="336">
        <f t="shared" si="109"/>
        <v>7.5258858150729782E-3</v>
      </c>
      <c r="T74" s="336">
        <f t="shared" si="109"/>
        <v>6.7534235150172985E-3</v>
      </c>
      <c r="U74" s="336">
        <f t="shared" si="109"/>
        <v>8.0582747468559267E-3</v>
      </c>
      <c r="V74" s="336">
        <f t="shared" si="109"/>
        <v>7.7896958355544808E-3</v>
      </c>
      <c r="W74" s="336">
        <f t="shared" si="109"/>
        <v>6.7117723910523315E-3</v>
      </c>
      <c r="X74" s="336">
        <f t="shared" si="109"/>
        <v>6.2962782958849569E-3</v>
      </c>
      <c r="Y74" s="336">
        <f t="shared" si="109"/>
        <v>6.3113573708528502E-3</v>
      </c>
      <c r="Z74" s="336">
        <f t="shared" si="109"/>
        <v>6.376490958506946E-3</v>
      </c>
      <c r="AA74" s="336">
        <f t="shared" si="109"/>
        <v>6.4458424913275483E-3</v>
      </c>
      <c r="AB74" s="336">
        <f t="shared" si="109"/>
        <v>6.4911705103145E-3</v>
      </c>
      <c r="AC74" s="336">
        <f t="shared" si="109"/>
        <v>6.5319688089579371E-3</v>
      </c>
      <c r="AD74" s="336">
        <f t="shared" si="109"/>
        <v>6.5760523864687986E-3</v>
      </c>
      <c r="AE74" s="336">
        <f t="shared" ref="AE74:AL74" si="110">AE27/AE$49</f>
        <v>6.6167049163710712E-3</v>
      </c>
      <c r="AF74" s="336">
        <f t="shared" si="110"/>
        <v>6.656833645720942E-3</v>
      </c>
      <c r="AG74" s="336">
        <f t="shared" si="110"/>
        <v>6.6945675460763068E-3</v>
      </c>
      <c r="AH74" s="336">
        <f t="shared" si="110"/>
        <v>6.7337526210441475E-3</v>
      </c>
      <c r="AI74" s="336">
        <f t="shared" si="110"/>
        <v>6.770441477308365E-3</v>
      </c>
      <c r="AJ74" s="336">
        <f t="shared" si="110"/>
        <v>6.8076336062275235E-3</v>
      </c>
      <c r="AK74" s="336">
        <f t="shared" si="110"/>
        <v>6.8444969446106009E-3</v>
      </c>
      <c r="AL74" s="336">
        <f t="shared" si="110"/>
        <v>6.8791597085822798E-3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4.6274189993499817E-2</v>
      </c>
      <c r="N75" s="336">
        <f t="shared" si="111"/>
        <v>4.7965764153948397E-2</v>
      </c>
      <c r="O75" s="336">
        <f t="shared" si="111"/>
        <v>4.4742591130048345E-2</v>
      </c>
      <c r="P75" s="336">
        <f t="shared" si="111"/>
        <v>4.7319157627592492E-2</v>
      </c>
      <c r="Q75" s="336">
        <f t="shared" si="111"/>
        <v>4.8281519013780451E-2</v>
      </c>
      <c r="R75" s="336">
        <f t="shared" si="111"/>
        <v>4.9116255388764213E-2</v>
      </c>
      <c r="S75" s="336">
        <f t="shared" si="111"/>
        <v>4.4743116697503527E-2</v>
      </c>
      <c r="T75" s="336">
        <f t="shared" si="111"/>
        <v>4.378529001537413E-2</v>
      </c>
      <c r="U75" s="336">
        <f t="shared" si="111"/>
        <v>4.4066327205063684E-2</v>
      </c>
      <c r="V75" s="336">
        <f t="shared" si="111"/>
        <v>4.7560284600449164E-2</v>
      </c>
      <c r="W75" s="336">
        <f t="shared" si="111"/>
        <v>4.0092799120304085E-2</v>
      </c>
      <c r="X75" s="336">
        <f t="shared" si="111"/>
        <v>4.0099500608045922E-2</v>
      </c>
      <c r="Y75" s="336">
        <f t="shared" si="111"/>
        <v>3.9701473849674276E-2</v>
      </c>
      <c r="Z75" s="336">
        <f t="shared" si="111"/>
        <v>3.9307688237493053E-2</v>
      </c>
      <c r="AA75" s="336">
        <f t="shared" si="111"/>
        <v>3.8899438324458198E-2</v>
      </c>
      <c r="AB75" s="336">
        <f t="shared" si="111"/>
        <v>3.8480433410961884E-2</v>
      </c>
      <c r="AC75" s="336">
        <f t="shared" si="111"/>
        <v>3.8079786652536148E-2</v>
      </c>
      <c r="AD75" s="336">
        <f t="shared" si="111"/>
        <v>3.7678738354494173E-2</v>
      </c>
      <c r="AE75" s="336">
        <f t="shared" ref="AE75:AL75" si="112">AE28/AE$49</f>
        <v>3.7267115702219016E-2</v>
      </c>
      <c r="AF75" s="336">
        <f t="shared" si="112"/>
        <v>3.6853186357183848E-2</v>
      </c>
      <c r="AG75" s="336">
        <f t="shared" si="112"/>
        <v>3.6460991970313501E-2</v>
      </c>
      <c r="AH75" s="336">
        <f t="shared" si="112"/>
        <v>3.6076154277872835E-2</v>
      </c>
      <c r="AI75" s="336">
        <f t="shared" si="112"/>
        <v>3.5711089084763545E-2</v>
      </c>
      <c r="AJ75" s="336">
        <f t="shared" si="112"/>
        <v>3.5340889064827061E-2</v>
      </c>
      <c r="AK75" s="336">
        <f t="shared" si="112"/>
        <v>3.4966450372737878E-2</v>
      </c>
      <c r="AL75" s="336">
        <f t="shared" si="112"/>
        <v>3.4588362328232702E-2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3.9560980344470566E-2</v>
      </c>
      <c r="N76" s="336">
        <f t="shared" si="113"/>
        <v>3.5392206558041837E-2</v>
      </c>
      <c r="O76" s="336">
        <f t="shared" si="113"/>
        <v>3.4341566232072643E-2</v>
      </c>
      <c r="P76" s="336">
        <f t="shared" si="113"/>
        <v>3.5199251702915109E-2</v>
      </c>
      <c r="Q76" s="336">
        <f t="shared" si="113"/>
        <v>3.3768437389813312E-2</v>
      </c>
      <c r="R76" s="336">
        <f t="shared" si="113"/>
        <v>3.3832545088066227E-2</v>
      </c>
      <c r="S76" s="336">
        <f t="shared" si="113"/>
        <v>2.9315017261765258E-2</v>
      </c>
      <c r="T76" s="336">
        <f t="shared" si="113"/>
        <v>3.0743583333834895E-2</v>
      </c>
      <c r="U76" s="336">
        <f t="shared" si="113"/>
        <v>3.3005194324922639E-2</v>
      </c>
      <c r="V76" s="336">
        <f t="shared" si="113"/>
        <v>3.6348291908329632E-2</v>
      </c>
      <c r="W76" s="336">
        <f t="shared" si="113"/>
        <v>3.0763934432615807E-2</v>
      </c>
      <c r="X76" s="336">
        <f t="shared" si="113"/>
        <v>3.1251797255084597E-2</v>
      </c>
      <c r="Y76" s="336">
        <f t="shared" si="113"/>
        <v>3.0725569407800853E-2</v>
      </c>
      <c r="Z76" s="336">
        <f t="shared" si="113"/>
        <v>3.0121858630226105E-2</v>
      </c>
      <c r="AA76" s="336">
        <f t="shared" si="113"/>
        <v>2.9574023504690575E-2</v>
      </c>
      <c r="AB76" s="336">
        <f t="shared" si="113"/>
        <v>2.9073582371088157E-2</v>
      </c>
      <c r="AC76" s="336">
        <f t="shared" si="113"/>
        <v>2.8566638507161648E-2</v>
      </c>
      <c r="AD76" s="336">
        <f t="shared" si="113"/>
        <v>2.8068479287332571E-2</v>
      </c>
      <c r="AE76" s="336">
        <f t="shared" ref="AE76:AL76" si="114">AE29/AE$49</f>
        <v>2.7602461484693551E-2</v>
      </c>
      <c r="AF76" s="336">
        <f t="shared" si="114"/>
        <v>2.7123651355043271E-2</v>
      </c>
      <c r="AG76" s="336">
        <f t="shared" si="114"/>
        <v>2.6632364737041034E-2</v>
      </c>
      <c r="AH76" s="336">
        <f t="shared" si="114"/>
        <v>2.6136583847295086E-2</v>
      </c>
      <c r="AI76" s="336">
        <f t="shared" si="114"/>
        <v>2.5648938077056111E-2</v>
      </c>
      <c r="AJ76" s="336">
        <f t="shared" si="114"/>
        <v>2.5172205557119891E-2</v>
      </c>
      <c r="AK76" s="336">
        <f t="shared" si="114"/>
        <v>2.4691910532404555E-2</v>
      </c>
      <c r="AL76" s="336">
        <f t="shared" si="114"/>
        <v>2.4209446280283889E-2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1.9553034021425823E-2</v>
      </c>
      <c r="N77" s="336">
        <f t="shared" si="115"/>
        <v>1.8155475710122913E-2</v>
      </c>
      <c r="O77" s="336">
        <f t="shared" si="115"/>
        <v>1.9833758399919185E-2</v>
      </c>
      <c r="P77" s="336">
        <f t="shared" si="115"/>
        <v>1.9453385310268259E-2</v>
      </c>
      <c r="Q77" s="336">
        <f t="shared" si="115"/>
        <v>2.0033355714301499E-2</v>
      </c>
      <c r="R77" s="336">
        <f t="shared" si="115"/>
        <v>1.894938351673902E-2</v>
      </c>
      <c r="S77" s="336">
        <f t="shared" si="115"/>
        <v>1.8543649101074765E-2</v>
      </c>
      <c r="T77" s="336">
        <f t="shared" si="115"/>
        <v>1.9245167729954459E-2</v>
      </c>
      <c r="U77" s="336">
        <f t="shared" si="115"/>
        <v>1.6552600355728746E-2</v>
      </c>
      <c r="V77" s="336">
        <f t="shared" si="115"/>
        <v>1.588652181404341E-2</v>
      </c>
      <c r="W77" s="336">
        <f t="shared" si="115"/>
        <v>1.623437561259573E-2</v>
      </c>
      <c r="X77" s="336">
        <f t="shared" si="115"/>
        <v>1.6745269116743688E-2</v>
      </c>
      <c r="Y77" s="336">
        <f t="shared" si="115"/>
        <v>1.6682920112436689E-2</v>
      </c>
      <c r="Z77" s="336">
        <f t="shared" si="115"/>
        <v>1.6472525633650207E-2</v>
      </c>
      <c r="AA77" s="336">
        <f t="shared" si="115"/>
        <v>1.6244681840220394E-2</v>
      </c>
      <c r="AB77" s="336">
        <f t="shared" si="115"/>
        <v>1.6058174938659402E-2</v>
      </c>
      <c r="AC77" s="336">
        <f t="shared" si="115"/>
        <v>1.593360584263364E-2</v>
      </c>
      <c r="AD77" s="336">
        <f t="shared" si="115"/>
        <v>1.5818681983550839E-2</v>
      </c>
      <c r="AE77" s="336">
        <f t="shared" ref="AE77:AL77" si="116">AE30/AE$49</f>
        <v>1.5722925820482084E-2</v>
      </c>
      <c r="AF77" s="336">
        <f t="shared" si="116"/>
        <v>1.5635875438445364E-2</v>
      </c>
      <c r="AG77" s="336">
        <f t="shared" si="116"/>
        <v>1.5553422708286045E-2</v>
      </c>
      <c r="AH77" s="336">
        <f t="shared" si="116"/>
        <v>1.5467880155985731E-2</v>
      </c>
      <c r="AI77" s="336">
        <f t="shared" si="116"/>
        <v>1.5380283770817106E-2</v>
      </c>
      <c r="AJ77" s="336">
        <f t="shared" si="116"/>
        <v>1.5297184466090907E-2</v>
      </c>
      <c r="AK77" s="336">
        <f t="shared" si="116"/>
        <v>1.5228092908335085E-2</v>
      </c>
      <c r="AL77" s="336">
        <f t="shared" si="116"/>
        <v>1.5162970928272556E-2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0.10467778320209901</v>
      </c>
      <c r="N79" s="337">
        <f t="shared" si="117"/>
        <v>0.10187773816289325</v>
      </c>
      <c r="O79" s="337">
        <f t="shared" si="117"/>
        <v>0.10090296040013315</v>
      </c>
      <c r="P79" s="337">
        <f t="shared" si="117"/>
        <v>0.10072481676858752</v>
      </c>
      <c r="Q79" s="337">
        <f t="shared" si="117"/>
        <v>0.10015433417712333</v>
      </c>
      <c r="R79" s="337">
        <f t="shared" si="117"/>
        <v>9.9989200042456802E-2</v>
      </c>
      <c r="S79" s="337">
        <f t="shared" si="117"/>
        <v>0.10690675054136002</v>
      </c>
      <c r="T79" s="337">
        <f t="shared" si="117"/>
        <v>0.105096800364262</v>
      </c>
      <c r="U79" s="337">
        <f t="shared" si="117"/>
        <v>9.9242073107630308E-2</v>
      </c>
      <c r="V79" s="337">
        <f t="shared" si="117"/>
        <v>9.8293101435930202E-2</v>
      </c>
      <c r="W79" s="337">
        <f t="shared" si="117"/>
        <v>9.624982035035691E-2</v>
      </c>
      <c r="X79" s="337">
        <f t="shared" si="117"/>
        <v>9.4165480569385049E-2</v>
      </c>
      <c r="Y79" s="337">
        <f t="shared" si="117"/>
        <v>9.440311549413867E-2</v>
      </c>
      <c r="Z79" s="337">
        <f t="shared" si="117"/>
        <v>9.4714820039440484E-2</v>
      </c>
      <c r="AA79" s="337">
        <f t="shared" si="117"/>
        <v>9.5029713798273699E-2</v>
      </c>
      <c r="AB79" s="337">
        <f t="shared" si="117"/>
        <v>9.5331693724591271E-2</v>
      </c>
      <c r="AC79" s="337">
        <f t="shared" si="117"/>
        <v>9.5633251744942596E-2</v>
      </c>
      <c r="AD79" s="337">
        <f t="shared" si="117"/>
        <v>9.5958443628544901E-2</v>
      </c>
      <c r="AE79" s="337">
        <f t="shared" ref="AE79:AL79" si="118">AE32/AE$49</f>
        <v>9.6335037010130284E-2</v>
      </c>
      <c r="AF79" s="337">
        <f t="shared" si="118"/>
        <v>9.6694113409352869E-2</v>
      </c>
      <c r="AG79" s="337">
        <f t="shared" si="118"/>
        <v>9.7013651636005796E-2</v>
      </c>
      <c r="AH79" s="337">
        <f t="shared" si="118"/>
        <v>9.7371033046671773E-2</v>
      </c>
      <c r="AI79" s="337">
        <f t="shared" si="118"/>
        <v>9.7720120014599204E-2</v>
      </c>
      <c r="AJ79" s="337">
        <f t="shared" si="118"/>
        <v>9.8103065140823245E-2</v>
      </c>
      <c r="AK79" s="337">
        <f t="shared" si="118"/>
        <v>9.8498751613423974E-2</v>
      </c>
      <c r="AL79" s="337">
        <f t="shared" si="118"/>
        <v>9.8872780088235995E-2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8.3587167891657072E-2</v>
      </c>
      <c r="N80" s="336">
        <f t="shared" si="119"/>
        <v>7.841916194928826E-2</v>
      </c>
      <c r="O80" s="336">
        <f t="shared" si="119"/>
        <v>7.8999702849631578E-2</v>
      </c>
      <c r="P80" s="336">
        <f t="shared" si="119"/>
        <v>7.8732671016086775E-2</v>
      </c>
      <c r="Q80" s="336">
        <f t="shared" si="119"/>
        <v>7.9913410747257108E-2</v>
      </c>
      <c r="R80" s="336">
        <f t="shared" si="119"/>
        <v>7.6562444807645694E-2</v>
      </c>
      <c r="S80" s="336">
        <f t="shared" si="119"/>
        <v>8.3424929330421602E-2</v>
      </c>
      <c r="T80" s="336">
        <f t="shared" si="119"/>
        <v>8.2300929715172319E-2</v>
      </c>
      <c r="U80" s="336">
        <f t="shared" si="119"/>
        <v>7.8198935218411952E-2</v>
      </c>
      <c r="V80" s="336">
        <f t="shared" si="119"/>
        <v>7.7172042081363468E-2</v>
      </c>
      <c r="W80" s="336">
        <f t="shared" si="119"/>
        <v>7.6215886307614389E-2</v>
      </c>
      <c r="X80" s="336">
        <f t="shared" si="119"/>
        <v>7.5993640206010973E-2</v>
      </c>
      <c r="Y80" s="336">
        <f t="shared" si="119"/>
        <v>7.6303500577556846E-2</v>
      </c>
      <c r="Z80" s="336">
        <f t="shared" si="119"/>
        <v>7.6676767136522633E-2</v>
      </c>
      <c r="AA80" s="336">
        <f t="shared" si="119"/>
        <v>7.7045081161398632E-2</v>
      </c>
      <c r="AB80" s="336">
        <f t="shared" si="119"/>
        <v>7.7387622418937513E-2</v>
      </c>
      <c r="AC80" s="336">
        <f t="shared" si="119"/>
        <v>7.772911152208134E-2</v>
      </c>
      <c r="AD80" s="336">
        <f t="shared" si="119"/>
        <v>7.8092010020510458E-2</v>
      </c>
      <c r="AE80" s="336">
        <f t="shared" ref="AE80:AL80" si="120">AE33/AE$49</f>
        <v>7.8516332450863618E-2</v>
      </c>
      <c r="AF80" s="336">
        <f t="shared" si="120"/>
        <v>7.8926109762719757E-2</v>
      </c>
      <c r="AG80" s="336">
        <f t="shared" si="120"/>
        <v>7.930034052171521E-2</v>
      </c>
      <c r="AH80" s="336">
        <f t="shared" si="120"/>
        <v>7.970594477951623E-2</v>
      </c>
      <c r="AI80" s="336">
        <f t="shared" si="120"/>
        <v>8.0105994294685193E-2</v>
      </c>
      <c r="AJ80" s="336">
        <f t="shared" si="120"/>
        <v>8.0546916039961988E-2</v>
      </c>
      <c r="AK80" s="336">
        <f t="shared" si="120"/>
        <v>8.0990636177768222E-2</v>
      </c>
      <c r="AL80" s="336">
        <f t="shared" si="120"/>
        <v>8.1405799846093252E-2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1.9559133198689984E-2</v>
      </c>
      <c r="N81" s="336">
        <f t="shared" si="121"/>
        <v>2.2366194772945276E-2</v>
      </c>
      <c r="O81" s="336">
        <f t="shared" si="121"/>
        <v>2.080014058376525E-2</v>
      </c>
      <c r="P81" s="336">
        <f t="shared" si="121"/>
        <v>2.1008888419087875E-2</v>
      </c>
      <c r="Q81" s="336">
        <f t="shared" si="121"/>
        <v>1.9162785302022509E-2</v>
      </c>
      <c r="R81" s="336">
        <f t="shared" si="121"/>
        <v>2.2477562812782306E-2</v>
      </c>
      <c r="S81" s="336">
        <f t="shared" si="121"/>
        <v>2.2672025499505546E-2</v>
      </c>
      <c r="T81" s="336">
        <f t="shared" si="121"/>
        <v>2.1939869269455202E-2</v>
      </c>
      <c r="U81" s="336">
        <f t="shared" si="121"/>
        <v>2.0119968387621437E-2</v>
      </c>
      <c r="V81" s="336">
        <f t="shared" si="121"/>
        <v>2.0321446370225062E-2</v>
      </c>
      <c r="W81" s="336">
        <f t="shared" si="121"/>
        <v>1.9043461237557634E-2</v>
      </c>
      <c r="X81" s="336">
        <f t="shared" si="121"/>
        <v>1.7462457631303451E-2</v>
      </c>
      <c r="Y81" s="336">
        <f t="shared" si="121"/>
        <v>1.7384564776808102E-2</v>
      </c>
      <c r="Z81" s="336">
        <f t="shared" si="121"/>
        <v>1.7317509738323706E-2</v>
      </c>
      <c r="AA81" s="336">
        <f t="shared" si="121"/>
        <v>1.72582528349681E-2</v>
      </c>
      <c r="AB81" s="336">
        <f t="shared" si="121"/>
        <v>1.7210920845133315E-2</v>
      </c>
      <c r="AC81" s="336">
        <f t="shared" si="121"/>
        <v>1.7165857265573101E-2</v>
      </c>
      <c r="AD81" s="336">
        <f t="shared" si="121"/>
        <v>1.7123131620163514E-2</v>
      </c>
      <c r="AE81" s="336">
        <f t="shared" ref="AE81:AL81" si="122">AE34/AE$49</f>
        <v>1.7071647339558293E-2</v>
      </c>
      <c r="AF81" s="336">
        <f t="shared" si="122"/>
        <v>1.7014171038370135E-2</v>
      </c>
      <c r="AG81" s="336">
        <f t="shared" si="122"/>
        <v>1.695477052534303E-2</v>
      </c>
      <c r="AH81" s="336">
        <f t="shared" si="122"/>
        <v>1.6901804862086971E-2</v>
      </c>
      <c r="AI81" s="336">
        <f t="shared" si="122"/>
        <v>1.6847260890126864E-2</v>
      </c>
      <c r="AJ81" s="336">
        <f t="shared" si="122"/>
        <v>1.6782989199557632E-2</v>
      </c>
      <c r="AK81" s="336">
        <f t="shared" si="122"/>
        <v>1.6731362655021745E-2</v>
      </c>
      <c r="AL81" s="336">
        <f t="shared" si="122"/>
        <v>1.6684201516852293E-2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1.5314821117519426E-3</v>
      </c>
      <c r="N82" s="336">
        <f t="shared" si="123"/>
        <v>1.0923814406597185E-3</v>
      </c>
      <c r="O82" s="336">
        <f t="shared" si="123"/>
        <v>1.10311696673632E-3</v>
      </c>
      <c r="P82" s="336">
        <f t="shared" si="123"/>
        <v>9.8325733341287171E-4</v>
      </c>
      <c r="Q82" s="336">
        <f t="shared" si="123"/>
        <v>1.0781381278437067E-3</v>
      </c>
      <c r="R82" s="336">
        <f t="shared" si="123"/>
        <v>9.4919242202880368E-4</v>
      </c>
      <c r="S82" s="336">
        <f t="shared" si="123"/>
        <v>8.0979571143288253E-4</v>
      </c>
      <c r="T82" s="336">
        <f t="shared" si="123"/>
        <v>8.5600137963448379E-4</v>
      </c>
      <c r="U82" s="336">
        <f t="shared" si="123"/>
        <v>9.2316950159691998E-4</v>
      </c>
      <c r="V82" s="336">
        <f t="shared" si="123"/>
        <v>7.9961298434165116E-4</v>
      </c>
      <c r="W82" s="336">
        <f t="shared" si="123"/>
        <v>9.9047280518487694E-4</v>
      </c>
      <c r="X82" s="336">
        <f t="shared" si="123"/>
        <v>7.0938273207061262E-4</v>
      </c>
      <c r="Y82" s="336">
        <f t="shared" si="123"/>
        <v>7.150501397737226E-4</v>
      </c>
      <c r="Z82" s="336">
        <f t="shared" si="123"/>
        <v>7.205431645941452E-4</v>
      </c>
      <c r="AA82" s="336">
        <f t="shared" si="123"/>
        <v>7.2637980190696074E-4</v>
      </c>
      <c r="AB82" s="336">
        <f t="shared" si="123"/>
        <v>7.3315046052045653E-4</v>
      </c>
      <c r="AC82" s="336">
        <f t="shared" si="123"/>
        <v>7.3828295728815439E-4</v>
      </c>
      <c r="AD82" s="336">
        <f t="shared" si="123"/>
        <v>7.4330198787092377E-4</v>
      </c>
      <c r="AE82" s="336">
        <f t="shared" ref="AE82:AL82" si="124">AE35/AE$49</f>
        <v>7.4705721970837581E-4</v>
      </c>
      <c r="AF82" s="336">
        <f t="shared" si="124"/>
        <v>7.5383260826296405E-4</v>
      </c>
      <c r="AG82" s="336">
        <f t="shared" si="124"/>
        <v>7.5854058894756827E-4</v>
      </c>
      <c r="AH82" s="336">
        <f t="shared" si="124"/>
        <v>7.6328340506856497E-4</v>
      </c>
      <c r="AI82" s="336">
        <f t="shared" si="124"/>
        <v>7.6686482978713627E-4</v>
      </c>
      <c r="AJ82" s="336">
        <f t="shared" si="124"/>
        <v>7.7315990130362639E-4</v>
      </c>
      <c r="AK82" s="336">
        <f t="shared" si="124"/>
        <v>7.7675278063401188E-4</v>
      </c>
      <c r="AL82" s="336">
        <f t="shared" si="124"/>
        <v>7.8277872529046758E-4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7.9768353681055046E-2</v>
      </c>
      <c r="N84" s="337">
        <f t="shared" si="125"/>
        <v>8.3575537828141755E-2</v>
      </c>
      <c r="O84" s="337">
        <f t="shared" si="125"/>
        <v>8.6424971196402439E-2</v>
      </c>
      <c r="P84" s="337">
        <f t="shared" si="125"/>
        <v>8.4285062669529162E-2</v>
      </c>
      <c r="Q84" s="337">
        <f t="shared" si="125"/>
        <v>8.6124786411737833E-2</v>
      </c>
      <c r="R84" s="337">
        <f t="shared" si="125"/>
        <v>8.151022497857871E-2</v>
      </c>
      <c r="S84" s="337">
        <f t="shared" si="125"/>
        <v>7.934826112660906E-2</v>
      </c>
      <c r="T84" s="337">
        <f t="shared" si="125"/>
        <v>8.0695946599947721E-2</v>
      </c>
      <c r="U84" s="337">
        <f t="shared" si="125"/>
        <v>7.8252059970577006E-2</v>
      </c>
      <c r="V84" s="337">
        <f t="shared" si="125"/>
        <v>7.5072402818211023E-2</v>
      </c>
      <c r="W84" s="337">
        <f t="shared" si="125"/>
        <v>7.6017852118015053E-2</v>
      </c>
      <c r="X84" s="337">
        <f t="shared" si="125"/>
        <v>7.562348888184281E-2</v>
      </c>
      <c r="Y84" s="337">
        <f t="shared" si="125"/>
        <v>7.5580017547255934E-2</v>
      </c>
      <c r="Z84" s="337">
        <f t="shared" si="125"/>
        <v>7.5505671579695385E-2</v>
      </c>
      <c r="AA84" s="337">
        <f t="shared" si="125"/>
        <v>7.5375036991946115E-2</v>
      </c>
      <c r="AB84" s="337">
        <f t="shared" si="125"/>
        <v>7.5172293407257645E-2</v>
      </c>
      <c r="AC84" s="337">
        <f t="shared" si="125"/>
        <v>7.4964695703662432E-2</v>
      </c>
      <c r="AD84" s="337">
        <f t="shared" si="125"/>
        <v>7.4768656280550641E-2</v>
      </c>
      <c r="AE84" s="337">
        <f t="shared" ref="AE84:AL84" si="126">AE37/AE$49</f>
        <v>7.4581831872831558E-2</v>
      </c>
      <c r="AF84" s="337">
        <f t="shared" si="126"/>
        <v>7.4404995386689626E-2</v>
      </c>
      <c r="AG84" s="337">
        <f t="shared" si="126"/>
        <v>7.4210317515514254E-2</v>
      </c>
      <c r="AH84" s="337">
        <f t="shared" si="126"/>
        <v>7.4089951063891338E-2</v>
      </c>
      <c r="AI84" s="337">
        <f t="shared" si="126"/>
        <v>7.3947457978242856E-2</v>
      </c>
      <c r="AJ84" s="337">
        <f t="shared" si="126"/>
        <v>7.3805460576167728E-2</v>
      </c>
      <c r="AK84" s="337">
        <f t="shared" si="126"/>
        <v>7.3629301484187698E-2</v>
      </c>
      <c r="AL84" s="337">
        <f t="shared" si="126"/>
        <v>7.3406324043468155E-2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6.2508236961846583E-2</v>
      </c>
      <c r="N85" s="336">
        <f t="shared" si="127"/>
        <v>6.5517375590189039E-2</v>
      </c>
      <c r="O85" s="336">
        <f t="shared" si="127"/>
        <v>6.8104074403375722E-2</v>
      </c>
      <c r="P85" s="336">
        <f t="shared" si="127"/>
        <v>6.6049176088126549E-2</v>
      </c>
      <c r="Q85" s="336">
        <f t="shared" si="127"/>
        <v>6.8991876919390988E-2</v>
      </c>
      <c r="R85" s="336">
        <f t="shared" si="127"/>
        <v>6.3047538340644443E-2</v>
      </c>
      <c r="S85" s="336">
        <f t="shared" si="127"/>
        <v>6.1261027284074079E-2</v>
      </c>
      <c r="T85" s="336">
        <f t="shared" si="127"/>
        <v>6.1199505916029781E-2</v>
      </c>
      <c r="U85" s="336">
        <f t="shared" si="127"/>
        <v>5.7872841817093484E-2</v>
      </c>
      <c r="V85" s="336">
        <f t="shared" si="127"/>
        <v>5.5837222824001456E-2</v>
      </c>
      <c r="W85" s="336">
        <f t="shared" si="127"/>
        <v>5.5912324558478547E-2</v>
      </c>
      <c r="X85" s="336">
        <f t="shared" si="127"/>
        <v>5.428750002571095E-2</v>
      </c>
      <c r="Y85" s="336">
        <f t="shared" si="127"/>
        <v>5.3984991038494738E-2</v>
      </c>
      <c r="Z85" s="336">
        <f t="shared" si="127"/>
        <v>5.3703903424248189E-2</v>
      </c>
      <c r="AA85" s="336">
        <f t="shared" si="127"/>
        <v>5.3390358984216506E-2</v>
      </c>
      <c r="AB85" s="336">
        <f t="shared" si="127"/>
        <v>5.3016260301293576E-2</v>
      </c>
      <c r="AC85" s="336">
        <f t="shared" si="127"/>
        <v>5.2641398222561503E-2</v>
      </c>
      <c r="AD85" s="336">
        <f t="shared" si="127"/>
        <v>5.2262286890782807E-2</v>
      </c>
      <c r="AE85" s="336">
        <f t="shared" ref="AE85:AL85" si="128">AE38/AE$49</f>
        <v>5.188186828679086E-2</v>
      </c>
      <c r="AF85" s="336">
        <f t="shared" si="128"/>
        <v>5.1506353529239914E-2</v>
      </c>
      <c r="AG85" s="336">
        <f t="shared" si="128"/>
        <v>5.1116821319573444E-2</v>
      </c>
      <c r="AH85" s="336">
        <f t="shared" si="128"/>
        <v>5.0813738034927732E-2</v>
      </c>
      <c r="AI85" s="336">
        <f t="shared" si="128"/>
        <v>5.0495129080618546E-2</v>
      </c>
      <c r="AJ85" s="336">
        <f t="shared" si="128"/>
        <v>5.01645816668276E-2</v>
      </c>
      <c r="AK85" s="336">
        <f t="shared" si="128"/>
        <v>4.9799871846004116E-2</v>
      </c>
      <c r="AL85" s="336">
        <f t="shared" si="128"/>
        <v>4.9385189126079573E-2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1.7260116719208459E-2</v>
      </c>
      <c r="N86" s="336">
        <f t="shared" si="129"/>
        <v>1.8058162237952716E-2</v>
      </c>
      <c r="O86" s="336">
        <f t="shared" si="129"/>
        <v>1.8320896793026717E-2</v>
      </c>
      <c r="P86" s="336">
        <f t="shared" si="129"/>
        <v>1.8235886581402596E-2</v>
      </c>
      <c r="Q86" s="336">
        <f t="shared" si="129"/>
        <v>1.7132909492346846E-2</v>
      </c>
      <c r="R86" s="336">
        <f t="shared" si="129"/>
        <v>1.846268663793426E-2</v>
      </c>
      <c r="S86" s="336">
        <f t="shared" si="129"/>
        <v>1.8087233842534977E-2</v>
      </c>
      <c r="T86" s="336">
        <f t="shared" si="129"/>
        <v>1.949644068391794E-2</v>
      </c>
      <c r="U86" s="336">
        <f t="shared" si="129"/>
        <v>2.0379218153483522E-2</v>
      </c>
      <c r="V86" s="336">
        <f t="shared" si="129"/>
        <v>1.9235179994209567E-2</v>
      </c>
      <c r="W86" s="336">
        <f t="shared" si="129"/>
        <v>2.0105527559536512E-2</v>
      </c>
      <c r="X86" s="336">
        <f t="shared" si="129"/>
        <v>2.133598885613186E-2</v>
      </c>
      <c r="Y86" s="336">
        <f t="shared" si="129"/>
        <v>2.1595026508761182E-2</v>
      </c>
      <c r="Z86" s="336">
        <f t="shared" si="129"/>
        <v>2.1801768155447206E-2</v>
      </c>
      <c r="AA86" s="336">
        <f t="shared" si="129"/>
        <v>2.1984678007729599E-2</v>
      </c>
      <c r="AB86" s="336">
        <f t="shared" si="129"/>
        <v>2.2156033105964063E-2</v>
      </c>
      <c r="AC86" s="336">
        <f t="shared" si="129"/>
        <v>2.2323297481100939E-2</v>
      </c>
      <c r="AD86" s="336">
        <f t="shared" si="129"/>
        <v>2.2506369389767827E-2</v>
      </c>
      <c r="AE86" s="336">
        <f t="shared" ref="AE86:AL86" si="130">AE39/AE$49</f>
        <v>2.2699963586040713E-2</v>
      </c>
      <c r="AF86" s="336">
        <f t="shared" si="130"/>
        <v>2.2898641857449723E-2</v>
      </c>
      <c r="AG86" s="336">
        <f t="shared" si="130"/>
        <v>2.3093496195940807E-2</v>
      </c>
      <c r="AH86" s="336">
        <f t="shared" si="130"/>
        <v>2.3276213028963603E-2</v>
      </c>
      <c r="AI86" s="336">
        <f t="shared" si="130"/>
        <v>2.3452328897624306E-2</v>
      </c>
      <c r="AJ86" s="336">
        <f t="shared" si="130"/>
        <v>2.3640878909340132E-2</v>
      </c>
      <c r="AK86" s="336">
        <f t="shared" si="130"/>
        <v>2.3829429638183578E-2</v>
      </c>
      <c r="AL86" s="336">
        <f t="shared" si="130"/>
        <v>2.4021134917388578E-2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7.9671712247413193E-2</v>
      </c>
      <c r="N88" s="337">
        <f t="shared" si="131"/>
        <v>7.6366194787116204E-2</v>
      </c>
      <c r="O88" s="337">
        <f t="shared" si="131"/>
        <v>7.8768086700398768E-2</v>
      </c>
      <c r="P88" s="337">
        <f t="shared" si="131"/>
        <v>7.7367459920125739E-2</v>
      </c>
      <c r="Q88" s="337">
        <f t="shared" si="131"/>
        <v>7.9427546070108768E-2</v>
      </c>
      <c r="R88" s="337">
        <f t="shared" si="131"/>
        <v>8.2790759995054031E-2</v>
      </c>
      <c r="S88" s="337">
        <f t="shared" si="131"/>
        <v>8.1616952393966838E-2</v>
      </c>
      <c r="T88" s="337">
        <f t="shared" si="131"/>
        <v>7.8727132576192085E-2</v>
      </c>
      <c r="U88" s="337">
        <f t="shared" si="131"/>
        <v>7.9438670717456528E-2</v>
      </c>
      <c r="V88" s="337">
        <f t="shared" si="131"/>
        <v>8.1079615770453597E-2</v>
      </c>
      <c r="W88" s="337">
        <f t="shared" si="131"/>
        <v>7.2110691829073648E-2</v>
      </c>
      <c r="X88" s="337">
        <f t="shared" si="131"/>
        <v>7.4925594862962158E-2</v>
      </c>
      <c r="Y88" s="337">
        <f t="shared" si="131"/>
        <v>7.4543389267242313E-2</v>
      </c>
      <c r="Z88" s="337">
        <f t="shared" si="131"/>
        <v>7.4176333940877678E-2</v>
      </c>
      <c r="AA88" s="337">
        <f t="shared" si="131"/>
        <v>7.3780884335502506E-2</v>
      </c>
      <c r="AB88" s="337">
        <f t="shared" si="131"/>
        <v>7.3322833905062043E-2</v>
      </c>
      <c r="AC88" s="337">
        <f t="shared" si="131"/>
        <v>7.2962079348346434E-2</v>
      </c>
      <c r="AD88" s="337">
        <f t="shared" si="131"/>
        <v>7.2592234431083022E-2</v>
      </c>
      <c r="AE88" s="337">
        <f t="shared" ref="AE88:AL88" si="132">AE41/AE$49</f>
        <v>7.2201444536267756E-2</v>
      </c>
      <c r="AF88" s="337">
        <f t="shared" si="132"/>
        <v>7.1779758167080265E-2</v>
      </c>
      <c r="AG88" s="337">
        <f t="shared" si="132"/>
        <v>7.1360554608827453E-2</v>
      </c>
      <c r="AH88" s="337">
        <f t="shared" si="132"/>
        <v>7.0915920772008159E-2</v>
      </c>
      <c r="AI88" s="337">
        <f t="shared" si="132"/>
        <v>7.0491920043036727E-2</v>
      </c>
      <c r="AJ88" s="337">
        <f t="shared" si="132"/>
        <v>7.0050097867336139E-2</v>
      </c>
      <c r="AK88" s="337">
        <f t="shared" si="132"/>
        <v>6.9564737532748042E-2</v>
      </c>
      <c r="AL88" s="337">
        <f t="shared" si="132"/>
        <v>6.9058514219224973E-2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3.8089571548717532E-2</v>
      </c>
      <c r="N89" s="336">
        <f t="shared" si="133"/>
        <v>3.5376515610286978E-2</v>
      </c>
      <c r="O89" s="336">
        <f t="shared" si="133"/>
        <v>3.5470208131973137E-2</v>
      </c>
      <c r="P89" s="336">
        <f t="shared" si="133"/>
        <v>3.8098934823545344E-2</v>
      </c>
      <c r="Q89" s="336">
        <f t="shared" si="133"/>
        <v>3.8555101712962468E-2</v>
      </c>
      <c r="R89" s="336">
        <f t="shared" si="133"/>
        <v>3.8386678084296487E-2</v>
      </c>
      <c r="S89" s="336">
        <f t="shared" si="133"/>
        <v>3.6873349556320746E-2</v>
      </c>
      <c r="T89" s="336">
        <f t="shared" si="133"/>
        <v>3.6543954907876298E-2</v>
      </c>
      <c r="U89" s="336">
        <f t="shared" si="133"/>
        <v>3.6435262976189486E-2</v>
      </c>
      <c r="V89" s="336">
        <f t="shared" si="133"/>
        <v>3.5110913800090168E-2</v>
      </c>
      <c r="W89" s="336">
        <f t="shared" si="133"/>
        <v>3.039644275490944E-2</v>
      </c>
      <c r="X89" s="336">
        <f t="shared" si="133"/>
        <v>3.2218964431408877E-2</v>
      </c>
      <c r="Y89" s="336">
        <f t="shared" si="133"/>
        <v>3.1997741715211386E-2</v>
      </c>
      <c r="Z89" s="336">
        <f t="shared" si="133"/>
        <v>3.1729655236923296E-2</v>
      </c>
      <c r="AA89" s="336">
        <f t="shared" si="133"/>
        <v>3.1438716253130224E-2</v>
      </c>
      <c r="AB89" s="336">
        <f t="shared" si="133"/>
        <v>3.1086497742540787E-2</v>
      </c>
      <c r="AC89" s="336">
        <f t="shared" si="133"/>
        <v>3.0840724816158731E-2</v>
      </c>
      <c r="AD89" s="336">
        <f t="shared" si="133"/>
        <v>3.058951559272562E-2</v>
      </c>
      <c r="AE89" s="336">
        <f t="shared" ref="AE89:AL89" si="134">AE42/AE$49</f>
        <v>3.0321467638513844E-2</v>
      </c>
      <c r="AF89" s="336">
        <f t="shared" si="134"/>
        <v>3.0031153779094523E-2</v>
      </c>
      <c r="AG89" s="336">
        <f t="shared" si="134"/>
        <v>2.9743576070002675E-2</v>
      </c>
      <c r="AH89" s="336">
        <f t="shared" si="134"/>
        <v>2.9444398769625603E-2</v>
      </c>
      <c r="AI89" s="336">
        <f t="shared" si="134"/>
        <v>2.9160129235093719E-2</v>
      </c>
      <c r="AJ89" s="336">
        <f t="shared" si="134"/>
        <v>2.8862552516009714E-2</v>
      </c>
      <c r="AK89" s="336">
        <f t="shared" si="134"/>
        <v>2.852290234568693E-2</v>
      </c>
      <c r="AL89" s="336">
        <f t="shared" si="134"/>
        <v>2.8166048737181919E-2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4.158214069869566E-2</v>
      </c>
      <c r="N90" s="336">
        <f t="shared" si="135"/>
        <v>4.0989679176829233E-2</v>
      </c>
      <c r="O90" s="336">
        <f t="shared" si="135"/>
        <v>4.3297878568425624E-2</v>
      </c>
      <c r="P90" s="336">
        <f t="shared" si="135"/>
        <v>3.9268525096580395E-2</v>
      </c>
      <c r="Q90" s="336">
        <f t="shared" si="135"/>
        <v>4.0872444357146299E-2</v>
      </c>
      <c r="R90" s="336">
        <f t="shared" si="135"/>
        <v>4.4404081910757551E-2</v>
      </c>
      <c r="S90" s="336">
        <f t="shared" si="135"/>
        <v>4.4743602837646092E-2</v>
      </c>
      <c r="T90" s="336">
        <f t="shared" si="135"/>
        <v>4.2183177668315787E-2</v>
      </c>
      <c r="U90" s="336">
        <f t="shared" si="135"/>
        <v>4.3003407741267055E-2</v>
      </c>
      <c r="V90" s="336">
        <f t="shared" si="135"/>
        <v>4.5968701970363415E-2</v>
      </c>
      <c r="W90" s="336">
        <f t="shared" si="135"/>
        <v>4.1714249074164204E-2</v>
      </c>
      <c r="X90" s="336">
        <f t="shared" si="135"/>
        <v>4.2706630431553289E-2</v>
      </c>
      <c r="Y90" s="336">
        <f t="shared" si="135"/>
        <v>4.254564755203092E-2</v>
      </c>
      <c r="Z90" s="336">
        <f t="shared" si="135"/>
        <v>4.2446678703954382E-2</v>
      </c>
      <c r="AA90" s="336">
        <f t="shared" si="135"/>
        <v>4.2342168082372268E-2</v>
      </c>
      <c r="AB90" s="336">
        <f t="shared" si="135"/>
        <v>4.2236336162521267E-2</v>
      </c>
      <c r="AC90" s="336">
        <f t="shared" si="135"/>
        <v>4.2121354532187703E-2</v>
      </c>
      <c r="AD90" s="336">
        <f t="shared" si="135"/>
        <v>4.2002718838357399E-2</v>
      </c>
      <c r="AE90" s="336">
        <f t="shared" ref="AE90:AL90" si="136">AE43/AE$49</f>
        <v>4.1879976897753905E-2</v>
      </c>
      <c r="AF90" s="336">
        <f t="shared" si="136"/>
        <v>4.1748604387985742E-2</v>
      </c>
      <c r="AG90" s="336">
        <f t="shared" si="136"/>
        <v>4.1616978538824789E-2</v>
      </c>
      <c r="AH90" s="336">
        <f t="shared" si="136"/>
        <v>4.1471522002382542E-2</v>
      </c>
      <c r="AI90" s="336">
        <f t="shared" si="136"/>
        <v>4.1331790807943011E-2</v>
      </c>
      <c r="AJ90" s="336">
        <f t="shared" si="136"/>
        <v>4.1187545351326425E-2</v>
      </c>
      <c r="AK90" s="336">
        <f t="shared" si="136"/>
        <v>4.1041835187061108E-2</v>
      </c>
      <c r="AL90" s="336">
        <f t="shared" si="136"/>
        <v>4.0892465482043054E-2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0.12005107338849842</v>
      </c>
      <c r="N92" s="337">
        <f t="shared" si="137"/>
        <v>0.11518925873211784</v>
      </c>
      <c r="O92" s="337">
        <f t="shared" si="137"/>
        <v>0.11557636511344747</v>
      </c>
      <c r="P92" s="337">
        <f t="shared" si="137"/>
        <v>0.11021406596770313</v>
      </c>
      <c r="Q92" s="337">
        <f t="shared" si="137"/>
        <v>0.11178354555315696</v>
      </c>
      <c r="R92" s="337">
        <f t="shared" si="137"/>
        <v>0.1149357393816853</v>
      </c>
      <c r="S92" s="337">
        <f t="shared" si="137"/>
        <v>0.11265100203107153</v>
      </c>
      <c r="T92" s="337">
        <f t="shared" si="137"/>
        <v>0.10897003030908539</v>
      </c>
      <c r="U92" s="337">
        <f t="shared" si="137"/>
        <v>0.10986551412198041</v>
      </c>
      <c r="V92" s="337">
        <f t="shared" si="137"/>
        <v>0.10837185312660136</v>
      </c>
      <c r="W92" s="337">
        <f t="shared" si="137"/>
        <v>9.8996651543222444E-2</v>
      </c>
      <c r="X92" s="337">
        <f t="shared" si="137"/>
        <v>0.10240202757907405</v>
      </c>
      <c r="Y92" s="337">
        <f t="shared" si="137"/>
        <v>0.10207699996361561</v>
      </c>
      <c r="Z92" s="337">
        <f t="shared" si="137"/>
        <v>0.10130146719460591</v>
      </c>
      <c r="AA92" s="337">
        <f t="shared" si="137"/>
        <v>0.10045329162006164</v>
      </c>
      <c r="AB92" s="337">
        <f t="shared" si="137"/>
        <v>9.9866368920757217E-2</v>
      </c>
      <c r="AC92" s="337">
        <f t="shared" si="137"/>
        <v>9.9223831971002222E-2</v>
      </c>
      <c r="AD92" s="337">
        <f t="shared" si="137"/>
        <v>9.8479793322260464E-2</v>
      </c>
      <c r="AE92" s="337">
        <f t="shared" ref="AE92:AL92" si="138">AE45/AE$49</f>
        <v>9.7788206246199313E-2</v>
      </c>
      <c r="AF92" s="337">
        <f t="shared" si="138"/>
        <v>9.7131667926424275E-2</v>
      </c>
      <c r="AG92" s="337">
        <f t="shared" si="138"/>
        <v>9.6489693607702987E-2</v>
      </c>
      <c r="AH92" s="337">
        <f t="shared" si="138"/>
        <v>9.5817271345739849E-2</v>
      </c>
      <c r="AI92" s="337">
        <f t="shared" si="138"/>
        <v>9.5214258021413006E-2</v>
      </c>
      <c r="AJ92" s="337">
        <f t="shared" si="138"/>
        <v>9.4616065840561467E-2</v>
      </c>
      <c r="AK92" s="337">
        <f t="shared" si="138"/>
        <v>9.402885064956841E-2</v>
      </c>
      <c r="AL92" s="337">
        <f t="shared" si="138"/>
        <v>9.345812213578765E-2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1.8738472030197087E-2</v>
      </c>
      <c r="N93" s="336">
        <f t="shared" si="139"/>
        <v>1.8298730564740701E-2</v>
      </c>
      <c r="O93" s="336">
        <f t="shared" si="139"/>
        <v>1.812848025687528E-2</v>
      </c>
      <c r="P93" s="336">
        <f t="shared" si="139"/>
        <v>1.8265687669795146E-2</v>
      </c>
      <c r="Q93" s="336">
        <f t="shared" si="139"/>
        <v>1.9614379389141033E-2</v>
      </c>
      <c r="R93" s="336">
        <f t="shared" si="139"/>
        <v>2.0794377053725513E-2</v>
      </c>
      <c r="S93" s="336">
        <f t="shared" si="139"/>
        <v>2.0137344163387871E-2</v>
      </c>
      <c r="T93" s="336">
        <f t="shared" si="139"/>
        <v>1.7792463921308899E-2</v>
      </c>
      <c r="U93" s="336">
        <f t="shared" si="139"/>
        <v>1.8221653546113992E-2</v>
      </c>
      <c r="V93" s="336">
        <f t="shared" si="139"/>
        <v>1.7633670378323946E-2</v>
      </c>
      <c r="W93" s="336">
        <f t="shared" si="139"/>
        <v>1.569883100391083E-2</v>
      </c>
      <c r="X93" s="336">
        <f t="shared" si="139"/>
        <v>2.6305557715629247E-2</v>
      </c>
      <c r="Y93" s="336">
        <f t="shared" si="139"/>
        <v>2.6514635032578834E-2</v>
      </c>
      <c r="Z93" s="336">
        <f t="shared" si="139"/>
        <v>2.6760990452807772E-2</v>
      </c>
      <c r="AA93" s="336">
        <f t="shared" si="139"/>
        <v>2.7007601356052739E-2</v>
      </c>
      <c r="AB93" s="336">
        <f t="shared" si="139"/>
        <v>2.7270058140021095E-2</v>
      </c>
      <c r="AC93" s="336">
        <f t="shared" si="139"/>
        <v>2.7525054869510242E-2</v>
      </c>
      <c r="AD93" s="336">
        <f t="shared" si="139"/>
        <v>2.7763216305265632E-2</v>
      </c>
      <c r="AE93" s="336">
        <f t="shared" ref="AE93:AL93" si="140">AE46/AE$49</f>
        <v>2.7977021208268241E-2</v>
      </c>
      <c r="AF93" s="336">
        <f t="shared" si="140"/>
        <v>2.8173820019145545E-2</v>
      </c>
      <c r="AG93" s="336">
        <f t="shared" si="140"/>
        <v>2.8356809307119608E-2</v>
      </c>
      <c r="AH93" s="336">
        <f t="shared" si="140"/>
        <v>2.852649744578099E-2</v>
      </c>
      <c r="AI93" s="336">
        <f t="shared" si="140"/>
        <v>2.8728248859218625E-2</v>
      </c>
      <c r="AJ93" s="336">
        <f t="shared" si="140"/>
        <v>2.8948970263628363E-2</v>
      </c>
      <c r="AK93" s="336">
        <f t="shared" si="140"/>
        <v>2.9190189286017111E-2</v>
      </c>
      <c r="AL93" s="336">
        <f t="shared" si="140"/>
        <v>2.9422136947895625E-2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0.10131260135830132</v>
      </c>
      <c r="N94" s="336">
        <f t="shared" si="141"/>
        <v>9.6890528167377143E-2</v>
      </c>
      <c r="O94" s="336">
        <f t="shared" si="141"/>
        <v>9.7447884856572187E-2</v>
      </c>
      <c r="P94" s="336">
        <f t="shared" si="141"/>
        <v>9.1948378297907973E-2</v>
      </c>
      <c r="Q94" s="336">
        <f t="shared" si="141"/>
        <v>9.2169166164015937E-2</v>
      </c>
      <c r="R94" s="336">
        <f t="shared" si="141"/>
        <v>9.4141362327959791E-2</v>
      </c>
      <c r="S94" s="336">
        <f t="shared" si="141"/>
        <v>9.2513657867683674E-2</v>
      </c>
      <c r="T94" s="336">
        <f t="shared" si="141"/>
        <v>9.1177566387776493E-2</v>
      </c>
      <c r="U94" s="336">
        <f t="shared" si="141"/>
        <v>9.1643860575866432E-2</v>
      </c>
      <c r="V94" s="336">
        <f t="shared" si="141"/>
        <v>9.0738182748277427E-2</v>
      </c>
      <c r="W94" s="336">
        <f t="shared" si="141"/>
        <v>8.3297820539311618E-2</v>
      </c>
      <c r="X94" s="336">
        <f t="shared" si="141"/>
        <v>7.6096469863444802E-2</v>
      </c>
      <c r="Y94" s="336">
        <f t="shared" si="141"/>
        <v>7.5562364931036768E-2</v>
      </c>
      <c r="Z94" s="336">
        <f t="shared" si="141"/>
        <v>7.4540476741798145E-2</v>
      </c>
      <c r="AA94" s="336">
        <f t="shared" si="141"/>
        <v>7.3445690264008906E-2</v>
      </c>
      <c r="AB94" s="336">
        <f t="shared" si="141"/>
        <v>7.2596310780736126E-2</v>
      </c>
      <c r="AC94" s="336">
        <f t="shared" si="141"/>
        <v>7.1698777101491973E-2</v>
      </c>
      <c r="AD94" s="336">
        <f t="shared" si="141"/>
        <v>7.0716577016994839E-2</v>
      </c>
      <c r="AE94" s="336">
        <f t="shared" ref="AE94:AL94" si="142">AE47/AE$49</f>
        <v>6.9811185037931087E-2</v>
      </c>
      <c r="AF94" s="336">
        <f t="shared" si="142"/>
        <v>6.8957847907278713E-2</v>
      </c>
      <c r="AG94" s="336">
        <f t="shared" si="142"/>
        <v>6.8132884300583382E-2</v>
      </c>
      <c r="AH94" s="336">
        <f t="shared" si="142"/>
        <v>6.7290773899958856E-2</v>
      </c>
      <c r="AI94" s="336">
        <f t="shared" si="142"/>
        <v>6.6486009162194382E-2</v>
      </c>
      <c r="AJ94" s="336">
        <f t="shared" si="142"/>
        <v>6.5667095576933093E-2</v>
      </c>
      <c r="AK94" s="336">
        <f t="shared" si="142"/>
        <v>6.4838661363551306E-2</v>
      </c>
      <c r="AL94" s="336">
        <f t="shared" si="142"/>
        <v>6.4035985187892025E-2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West Midlands and Warwickshire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West Midlands and Warwickshire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West Midlands and Warwickshire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West Midlands and Warwickshire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West Midlands and Warwickshire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West Midlands and Warwickshire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West Midlands and Warwickshire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West Midlands and Warwickshire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West Midlands and Warwickshire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West Midlands and Warwickshire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West Midlands and Warwickshire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West Midlands and Warwickshire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West Midlands and Warwickshire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21.664947105987039</v>
      </c>
      <c r="Y4" s="11">
        <f>'Occ T1'!D8-'Occ T1'!C8</f>
        <v>5.133245359033026</v>
      </c>
      <c r="Z4" s="11">
        <f>'Occ T1'!E8-'Occ T1'!D8</f>
        <v>-9.6244237208394736</v>
      </c>
      <c r="AA4" s="11">
        <f>'Occ T1'!F8-'Occ T1'!E8</f>
        <v>17.031791386578163</v>
      </c>
      <c r="AB4" s="11">
        <f>'Occ T1'!D8-'Occ T1'!B8</f>
        <v>26.798192465020065</v>
      </c>
      <c r="AC4" s="11">
        <f>'Occ T1'!F8-'Occ T1'!D8</f>
        <v>7.4073676657386898</v>
      </c>
    </row>
    <row r="5" spans="1:29" x14ac:dyDescent="0.2">
      <c r="W5" s="10" t="str">
        <f>name!E5</f>
        <v>Professional occupations</v>
      </c>
      <c r="X5" s="11">
        <f>'Occ T1'!C9-'Occ T1'!B9</f>
        <v>50.464929331993687</v>
      </c>
      <c r="Y5" s="11">
        <f>'Occ T1'!D9-'Occ T1'!C9</f>
        <v>17.977391218570858</v>
      </c>
      <c r="Z5" s="11">
        <f>'Occ T1'!E9-'Occ T1'!D9</f>
        <v>24.837982920220099</v>
      </c>
      <c r="AA5" s="11">
        <f>'Occ T1'!F9-'Occ T1'!E9</f>
        <v>44.406437884288891</v>
      </c>
      <c r="AB5" s="11">
        <f>'Occ T1'!D9-'Occ T1'!B9</f>
        <v>68.442320550564546</v>
      </c>
      <c r="AC5" s="11">
        <f>'Occ T1'!F9-'Occ T1'!D9</f>
        <v>69.244420804508991</v>
      </c>
    </row>
    <row r="6" spans="1:29" x14ac:dyDescent="0.2">
      <c r="W6" s="10" t="str">
        <f>name!E6</f>
        <v>Associate professional occupations</v>
      </c>
      <c r="X6" s="11">
        <f>'Occ T1'!C10-'Occ T1'!B10</f>
        <v>20.726180430921232</v>
      </c>
      <c r="Y6" s="11">
        <f>'Occ T1'!D10-'Occ T1'!C10</f>
        <v>7.4280352639498801</v>
      </c>
      <c r="Z6" s="11">
        <f>'Occ T1'!E10-'Occ T1'!D10</f>
        <v>13.406019835407392</v>
      </c>
      <c r="AA6" s="11">
        <f>'Occ T1'!F10-'Occ T1'!E10</f>
        <v>23.351239105039468</v>
      </c>
      <c r="AB6" s="11">
        <f>'Occ T1'!D10-'Occ T1'!B10</f>
        <v>28.154215694871112</v>
      </c>
      <c r="AC6" s="11">
        <f>'Occ T1'!F10-'Occ T1'!D10</f>
        <v>36.75725894044686</v>
      </c>
    </row>
    <row r="7" spans="1:29" x14ac:dyDescent="0.2">
      <c r="W7" s="10" t="str">
        <f>name!E7</f>
        <v>Administrative and secretarial occupations</v>
      </c>
      <c r="X7" s="11">
        <f>'Occ T1'!C11-'Occ T1'!B11</f>
        <v>-7.5439240733780082</v>
      </c>
      <c r="Y7" s="11">
        <f>'Occ T1'!D11-'Occ T1'!C11</f>
        <v>5.8671864114944015</v>
      </c>
      <c r="Z7" s="11">
        <f>'Occ T1'!E11-'Occ T1'!D11</f>
        <v>5.1171071528203811</v>
      </c>
      <c r="AA7" s="11">
        <f>'Occ T1'!F11-'Occ T1'!E11</f>
        <v>-13.015766926243373</v>
      </c>
      <c r="AB7" s="11">
        <f>'Occ T1'!D11-'Occ T1'!B11</f>
        <v>-1.6767376618836067</v>
      </c>
      <c r="AC7" s="11">
        <f>'Occ T1'!F11-'Occ T1'!D11</f>
        <v>-7.8986597734229917</v>
      </c>
    </row>
    <row r="8" spans="1:29" x14ac:dyDescent="0.2">
      <c r="W8" s="10" t="str">
        <f>name!E8</f>
        <v>Skilled trades occupations</v>
      </c>
      <c r="X8" s="11">
        <f>'Occ T1'!C12-'Occ T1'!B12</f>
        <v>4.4218273704349826</v>
      </c>
      <c r="Y8" s="11">
        <f>'Occ T1'!D12-'Occ T1'!C12</f>
        <v>-28.307310091894863</v>
      </c>
      <c r="Z8" s="11">
        <f>'Occ T1'!E12-'Occ T1'!D12</f>
        <v>-2.000341093704435</v>
      </c>
      <c r="AA8" s="11">
        <f>'Occ T1'!F12-'Occ T1'!E12</f>
        <v>-11.127950957362003</v>
      </c>
      <c r="AB8" s="11">
        <f>'Occ T1'!D12-'Occ T1'!B12</f>
        <v>-23.88548272145988</v>
      </c>
      <c r="AC8" s="11">
        <f>'Occ T1'!F12-'Occ T1'!D12</f>
        <v>-13.128292051066438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6.732953106868365</v>
      </c>
      <c r="Y9" s="11">
        <f>'Occ T1'!D13-'Occ T1'!C13</f>
        <v>-7.5193209359137541</v>
      </c>
      <c r="Z9" s="11">
        <f>'Occ T1'!E13-'Occ T1'!D13</f>
        <v>3.0936339317816817</v>
      </c>
      <c r="AA9" s="11">
        <f>'Occ T1'!F13-'Occ T1'!E13</f>
        <v>12.981336490074199</v>
      </c>
      <c r="AB9" s="11">
        <f>'Occ T1'!D13-'Occ T1'!B13</f>
        <v>-0.78636782904538904</v>
      </c>
      <c r="AC9" s="11">
        <f>'Occ T1'!F13-'Occ T1'!D13</f>
        <v>16.07497042185588</v>
      </c>
    </row>
    <row r="10" spans="1:29" x14ac:dyDescent="0.2">
      <c r="W10" s="10" t="str">
        <f>name!E10</f>
        <v>Sales and customer service occupations</v>
      </c>
      <c r="X10" s="11">
        <f>'Occ T1'!C14-'Occ T1'!B14</f>
        <v>-3.5061179075886741</v>
      </c>
      <c r="Y10" s="11">
        <f>'Occ T1'!D14-'Occ T1'!C14</f>
        <v>-1.3850682120811086</v>
      </c>
      <c r="Z10" s="11">
        <f>'Occ T1'!E14-'Occ T1'!D14</f>
        <v>2.2280046598914396</v>
      </c>
      <c r="AA10" s="11">
        <f>'Occ T1'!F14-'Occ T1'!E14</f>
        <v>1.7788058568158931</v>
      </c>
      <c r="AB10" s="11">
        <f>'Occ T1'!D14-'Occ T1'!B14</f>
        <v>-4.8911861196697828</v>
      </c>
      <c r="AC10" s="11">
        <f>'Occ T1'!F14-'Occ T1'!D14</f>
        <v>4.0068105167073327</v>
      </c>
    </row>
    <row r="11" spans="1:29" x14ac:dyDescent="0.2">
      <c r="W11" s="10" t="str">
        <f>name!E11</f>
        <v>Process, plant and machine operatives</v>
      </c>
      <c r="X11" s="11">
        <f>'Occ T1'!C15-'Occ T1'!B15</f>
        <v>5.0290075379626558</v>
      </c>
      <c r="Y11" s="11">
        <f>'Occ T1'!D15-'Occ T1'!C15</f>
        <v>-18.868207318059589</v>
      </c>
      <c r="Z11" s="11">
        <f>'Occ T1'!E15-'Occ T1'!D15</f>
        <v>5.7152827504663577</v>
      </c>
      <c r="AA11" s="11">
        <f>'Occ T1'!F15-'Occ T1'!E15</f>
        <v>-2.9810488069481949</v>
      </c>
      <c r="AB11" s="11">
        <f>'Occ T1'!D15-'Occ T1'!B15</f>
        <v>-13.839199780096934</v>
      </c>
      <c r="AC11" s="11">
        <f>'Occ T1'!F15-'Occ T1'!D15</f>
        <v>2.7342339435181628</v>
      </c>
    </row>
    <row r="12" spans="1:29" x14ac:dyDescent="0.2">
      <c r="W12" s="10" t="str">
        <f>name!E12</f>
        <v>Elementary occupations</v>
      </c>
      <c r="X12" s="11">
        <f>'Occ T1'!C16-'Occ T1'!B16</f>
        <v>-0.47080290320221252</v>
      </c>
      <c r="Y12" s="11">
        <f>'Occ T1'!D16-'Occ T1'!C16</f>
        <v>-20.675951695098917</v>
      </c>
      <c r="Z12" s="11">
        <f>'Occ T1'!E16-'Occ T1'!D16</f>
        <v>6.4257335639571522</v>
      </c>
      <c r="AA12" s="11">
        <f>'Occ T1'!F16-'Occ T1'!E16</f>
        <v>-5.1738440322446309</v>
      </c>
      <c r="AB12" s="11">
        <f>'Occ T1'!D16-'Occ T1'!B16</f>
        <v>-21.146754598301129</v>
      </c>
      <c r="AC12" s="11">
        <f>'Occ T1'!F16-'Occ T1'!D16</f>
        <v>1.2518895317125214</v>
      </c>
    </row>
    <row r="14" spans="1:29" x14ac:dyDescent="0.2">
      <c r="W14" s="10" t="str">
        <f>name!E3</f>
        <v>All occupations</v>
      </c>
      <c r="X14" s="11">
        <f>'Occ T1'!C18-'Occ T1'!B18</f>
        <v>97.518999999999096</v>
      </c>
      <c r="Y14" s="11">
        <f>'Occ T1'!D18-'Occ T1'!C18</f>
        <v>-40.350000000000136</v>
      </c>
      <c r="Z14" s="11">
        <f>'Occ T1'!E18-'Occ T1'!D18</f>
        <v>49.199000000000524</v>
      </c>
      <c r="AA14" s="11">
        <f>'Occ T1'!F18-'Occ T1'!E18</f>
        <v>67.250999999998385</v>
      </c>
      <c r="AB14" s="11">
        <f>'Occ T1'!D18-'Occ T1'!B18</f>
        <v>57.16899999999896</v>
      </c>
      <c r="AC14" s="11">
        <f>'Occ T1'!F18-'Occ T1'!D18</f>
        <v>116.44999999999891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60</v>
      </c>
      <c r="Y18">
        <f>MAX(X18,(X19*-1))</f>
        <v>60</v>
      </c>
      <c r="Z18">
        <f>IF(Y18&gt;1000,1000,IF(Y18&gt;500,500,IF(Y18&gt;100,100,IF(Y18&gt;40,20,10))))</f>
        <v>20</v>
      </c>
    </row>
    <row r="19" spans="23:26" x14ac:dyDescent="0.2">
      <c r="W19" s="83" t="s">
        <v>438</v>
      </c>
      <c r="X19">
        <f>FLOOR(MIN(X4:AA12),IF(MIN(X4:AA12)&gt;-100,10,IF(MIN(X4:AA12)&gt;-1000,100,1000)))</f>
        <v>-30</v>
      </c>
      <c r="Y19">
        <f>Y18*-1</f>
        <v>-60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West Midlands and Warwickshire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7.4073676657386898</v>
      </c>
      <c r="O3" s="11">
        <f>'Occ T1'!AB64</f>
        <v>7.2072545829485364</v>
      </c>
      <c r="P3" s="11">
        <f>'Occ T1'!Q64</f>
        <v>0.20011308279040918</v>
      </c>
    </row>
    <row r="4" spans="1:16" x14ac:dyDescent="0.2">
      <c r="M4" s="10" t="str">
        <f>name!E5</f>
        <v>Professional occupations</v>
      </c>
      <c r="N4" s="11">
        <f>'Occ T1'!F65</f>
        <v>69.244420804508991</v>
      </c>
      <c r="O4" s="11">
        <f>'Occ T1'!AB65</f>
        <v>31.706846079342881</v>
      </c>
      <c r="P4" s="11">
        <f>'Occ T1'!Q65</f>
        <v>37.537574725166138</v>
      </c>
    </row>
    <row r="5" spans="1:16" x14ac:dyDescent="0.2">
      <c r="M5" s="10" t="str">
        <f>name!E6</f>
        <v>Associate professional occupations</v>
      </c>
      <c r="N5" s="11">
        <f>'Occ T1'!F66</f>
        <v>36.75725894044686</v>
      </c>
      <c r="O5" s="11">
        <f>'Occ T1'!AB66</f>
        <v>38.275316418139283</v>
      </c>
      <c r="P5" s="11">
        <f>'Occ T1'!Q66</f>
        <v>-1.5180574776926079</v>
      </c>
    </row>
    <row r="6" spans="1:16" x14ac:dyDescent="0.2">
      <c r="M6" s="10" t="str">
        <f>name!E7</f>
        <v>Administrative and secretarial occupations</v>
      </c>
      <c r="N6" s="11">
        <f>'Occ T1'!F67</f>
        <v>-7.8986597734229917</v>
      </c>
      <c r="O6" s="11">
        <f>'Occ T1'!AB67</f>
        <v>-21.601116553849266</v>
      </c>
      <c r="P6" s="11">
        <f>'Occ T1'!Q67</f>
        <v>13.702456780426161</v>
      </c>
    </row>
    <row r="7" spans="1:16" x14ac:dyDescent="0.2">
      <c r="M7" s="10" t="str">
        <f>name!E8</f>
        <v>Skilled trades occupations</v>
      </c>
      <c r="N7" s="11">
        <f>'Occ T1'!F68</f>
        <v>-13.128292051066438</v>
      </c>
      <c r="O7" s="11">
        <f>'Occ T1'!AB68</f>
        <v>2.269851997430326</v>
      </c>
      <c r="P7" s="11">
        <f>'Occ T1'!Q68</f>
        <v>-15.398144048496704</v>
      </c>
    </row>
    <row r="8" spans="1:16" x14ac:dyDescent="0.2">
      <c r="M8" s="10" t="str">
        <f>name!E9</f>
        <v>Caring, leisure and other service occupations</v>
      </c>
      <c r="N8" s="11">
        <f>'Occ T1'!F69</f>
        <v>16.07497042185588</v>
      </c>
      <c r="O8" s="11">
        <f>'Occ T1'!AB69</f>
        <v>11.423407131235933</v>
      </c>
      <c r="P8" s="11">
        <f>'Occ T1'!Q69</f>
        <v>4.6515632906200501</v>
      </c>
    </row>
    <row r="9" spans="1:16" x14ac:dyDescent="0.2">
      <c r="M9" s="10" t="str">
        <f>name!E10</f>
        <v>Sales and customer service occupations</v>
      </c>
      <c r="N9" s="11">
        <f>'Occ T1'!F70</f>
        <v>4.0068105167073327</v>
      </c>
      <c r="O9" s="11">
        <f>'Occ T1'!AB70</f>
        <v>-1.3024717910680152</v>
      </c>
      <c r="P9" s="11">
        <f>'Occ T1'!Q70</f>
        <v>5.3092823077755256</v>
      </c>
    </row>
    <row r="10" spans="1:16" x14ac:dyDescent="0.2">
      <c r="M10" s="10" t="str">
        <f>name!E11</f>
        <v>Process, plant and machine operatives</v>
      </c>
      <c r="N10" s="11">
        <f>'Occ T1'!F71</f>
        <v>2.7342339435181628</v>
      </c>
      <c r="O10" s="11">
        <f>'Occ T1'!AB71</f>
        <v>4.2293298256651113</v>
      </c>
      <c r="P10" s="11">
        <f>'Occ T1'!Q71</f>
        <v>-1.495095882146984</v>
      </c>
    </row>
    <row r="11" spans="1:16" x14ac:dyDescent="0.2">
      <c r="M11" s="10" t="str">
        <f>name!E12</f>
        <v>Elementary occupations</v>
      </c>
      <c r="N11" s="11">
        <f>'Occ T1'!F72</f>
        <v>1.2518895317125214</v>
      </c>
      <c r="O11" s="11">
        <f>'Occ T1'!AB72</f>
        <v>-3.8416789470184227</v>
      </c>
      <c r="P11" s="11">
        <f>'Occ T1'!Q72</f>
        <v>5.0935684787309725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116.44999999999891</v>
      </c>
      <c r="O13" s="11">
        <f>'Occ T1'!AB74</f>
        <v>68.366738742826328</v>
      </c>
      <c r="P13" s="11">
        <f>'Occ T1'!Q74</f>
        <v>48.083261257173035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West Midlands and Warwickshire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2.6230608142487313</v>
      </c>
      <c r="O3" s="11">
        <f>'Occ T5'!H44</f>
        <v>4.5322870750481954</v>
      </c>
      <c r="P3" s="11">
        <f>'Occ T5'!G44</f>
        <v>0.25201977644178442</v>
      </c>
    </row>
    <row r="4" spans="1:16" x14ac:dyDescent="0.2">
      <c r="M4" s="10" t="str">
        <f>name!E5</f>
        <v>Professional occupations</v>
      </c>
      <c r="N4" s="11">
        <f>'Occ T5'!I45</f>
        <v>-2.4437309953610367</v>
      </c>
      <c r="O4" s="11">
        <f>'Occ T5'!H45</f>
        <v>17.038155475476302</v>
      </c>
      <c r="P4" s="11">
        <f>'Occ T5'!G45</f>
        <v>54.649996324393442</v>
      </c>
    </row>
    <row r="5" spans="1:16" x14ac:dyDescent="0.2">
      <c r="M5" s="10" t="str">
        <f>name!E6</f>
        <v>Associate professional occupations</v>
      </c>
      <c r="N5" s="11">
        <f>'Occ T5'!I46</f>
        <v>1.3005955310838928</v>
      </c>
      <c r="O5" s="11">
        <f>'Occ T5'!H46</f>
        <v>13.848378133127611</v>
      </c>
      <c r="P5" s="11">
        <f>'Occ T5'!G46</f>
        <v>21.608285276235222</v>
      </c>
    </row>
    <row r="6" spans="1:16" x14ac:dyDescent="0.2">
      <c r="M6" s="10" t="str">
        <f>name!E7</f>
        <v>Administrative and secretarial occupations</v>
      </c>
      <c r="N6" s="11">
        <f>'Occ T5'!I47</f>
        <v>-0.54349384179196658</v>
      </c>
      <c r="O6" s="11">
        <f>'Occ T5'!H47</f>
        <v>-8.3045785455618955</v>
      </c>
      <c r="P6" s="11">
        <f>'Occ T5'!G47</f>
        <v>0.94941261393056209</v>
      </c>
    </row>
    <row r="7" spans="1:16" x14ac:dyDescent="0.2">
      <c r="M7" s="10" t="str">
        <f>name!E8</f>
        <v>Skilled trades occupations</v>
      </c>
      <c r="N7" s="11">
        <f>'Occ T5'!I48</f>
        <v>2.0347001085937251</v>
      </c>
      <c r="O7" s="11">
        <f>'Occ T5'!H48</f>
        <v>3.3802007104630665</v>
      </c>
      <c r="P7" s="11">
        <f>'Occ T5'!G48</f>
        <v>-18.54319287012315</v>
      </c>
    </row>
    <row r="8" spans="1:16" x14ac:dyDescent="0.2">
      <c r="M8" s="10" t="str">
        <f>name!E9</f>
        <v>Caring, leisure and other service occupations</v>
      </c>
      <c r="N8" s="11">
        <f>'Occ T5'!I49</f>
        <v>3.4839716017807749</v>
      </c>
      <c r="O8" s="11">
        <f>'Occ T5'!H49</f>
        <v>7.2811212918381329E-2</v>
      </c>
      <c r="P8" s="11">
        <f>'Occ T5'!G49</f>
        <v>12.51818760715679</v>
      </c>
    </row>
    <row r="9" spans="1:16" x14ac:dyDescent="0.2">
      <c r="M9" s="10" t="str">
        <f>name!E10</f>
        <v>Sales and customer service occupations</v>
      </c>
      <c r="N9" s="11">
        <f>'Occ T5'!I50</f>
        <v>-0.97709928294420578</v>
      </c>
      <c r="O9" s="11">
        <f>'Occ T5'!H50</f>
        <v>3.768009486481688</v>
      </c>
      <c r="P9" s="11">
        <f>'Occ T5'!G50</f>
        <v>1.2159003131700103</v>
      </c>
    </row>
    <row r="10" spans="1:16" x14ac:dyDescent="0.2">
      <c r="M10" s="10" t="str">
        <f>name!E11</f>
        <v>Process, plant and machine operatives</v>
      </c>
      <c r="N10" s="11">
        <f>'Occ T5'!I51</f>
        <v>4.8014550305549832</v>
      </c>
      <c r="O10" s="11">
        <f>'Occ T5'!H51</f>
        <v>4.2667447107887568</v>
      </c>
      <c r="P10" s="11">
        <f>'Occ T5'!G51</f>
        <v>-6.3339657978255843</v>
      </c>
    </row>
    <row r="11" spans="1:16" x14ac:dyDescent="0.2">
      <c r="M11" s="10" t="str">
        <f>name!E12</f>
        <v>Elementary occupations</v>
      </c>
      <c r="N11" s="11">
        <f>'Occ T5'!I52</f>
        <v>5.4465031971904061</v>
      </c>
      <c r="O11" s="11">
        <f>'Occ T5'!H52</f>
        <v>-10.968509516964559</v>
      </c>
      <c r="P11" s="11">
        <f>'Occ T5'!G52</f>
        <v>6.773895851486742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15.725962163355348</v>
      </c>
      <c r="O13" s="11">
        <f>'Occ T5'!H54</f>
        <v>27.633498741777487</v>
      </c>
      <c r="P13" s="11">
        <f>'Occ T5'!G54</f>
        <v>73.09053909486579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0.70076648333364844</v>
      </c>
      <c r="O18" s="11">
        <f>'Occ T5'!AN44</f>
        <v>3.4538639059447043</v>
      </c>
      <c r="P18" s="11">
        <f>'Occ T5'!AM44</f>
        <v>3.0526241936701055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0.78959367605813391</v>
      </c>
      <c r="O19" s="11">
        <f>'Occ T5'!AN45</f>
        <v>10.809694639740016</v>
      </c>
      <c r="P19" s="11">
        <f>'Occ T5'!AM45</f>
        <v>20.10755776354469</v>
      </c>
    </row>
    <row r="20" spans="13:16" x14ac:dyDescent="0.2">
      <c r="M20" s="10" t="str">
        <f t="shared" si="0"/>
        <v>Associate professional occupations</v>
      </c>
      <c r="N20" s="11">
        <f>'Occ T5'!AO46</f>
        <v>0.17240956494734228</v>
      </c>
      <c r="O20" s="11">
        <f>'Occ T5'!AN46</f>
        <v>12.882999316355075</v>
      </c>
      <c r="P20" s="11">
        <f>'Occ T5'!AM46</f>
        <v>25.219907536836949</v>
      </c>
    </row>
    <row r="21" spans="13:16" x14ac:dyDescent="0.2">
      <c r="M21" s="10" t="str">
        <f t="shared" si="0"/>
        <v>Administrative and secretarial occupations</v>
      </c>
      <c r="N21" s="11">
        <f>'Occ T5'!AO47</f>
        <v>-1.3726161732271871</v>
      </c>
      <c r="O21" s="11">
        <f>'Occ T5'!AN47</f>
        <v>-9.2538835315185963</v>
      </c>
      <c r="P21" s="11">
        <f>'Occ T5'!AM47</f>
        <v>-10.974616849103441</v>
      </c>
    </row>
    <row r="22" spans="13:16" x14ac:dyDescent="0.2">
      <c r="M22" s="10" t="str">
        <f t="shared" si="0"/>
        <v>Skilled trades occupations</v>
      </c>
      <c r="N22" s="11">
        <f>'Occ T5'!AO48</f>
        <v>0.83554983259063587</v>
      </c>
      <c r="O22" s="11">
        <f>'Occ T5'!AN48</f>
        <v>0.76000371260811583</v>
      </c>
      <c r="P22" s="11">
        <f>'Occ T5'!AM48</f>
        <v>0.67429845223157514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2.2873071822395161</v>
      </c>
      <c r="O23" s="11">
        <f>'Occ T5'!AN49</f>
        <v>-2.2216713426370234</v>
      </c>
      <c r="P23" s="11">
        <f>'Occ T5'!AM49</f>
        <v>11.357771291633412</v>
      </c>
    </row>
    <row r="24" spans="13:16" x14ac:dyDescent="0.2">
      <c r="M24" s="10" t="str">
        <f t="shared" si="0"/>
        <v>Sales and customer service occupations</v>
      </c>
      <c r="N24" s="11">
        <f>'Occ T5'!AO50</f>
        <v>-0.67025149986525245</v>
      </c>
      <c r="O24" s="11">
        <f>'Occ T5'!AN50</f>
        <v>0.41049588387306102</v>
      </c>
      <c r="P24" s="11">
        <f>'Occ T5'!AM50</f>
        <v>-1.0427161750758174</v>
      </c>
    </row>
    <row r="25" spans="13:16" x14ac:dyDescent="0.2">
      <c r="M25" s="10" t="str">
        <f t="shared" si="0"/>
        <v>Process, plant and machine operatives</v>
      </c>
      <c r="N25" s="11">
        <f>'Occ T5'!AO51</f>
        <v>0.35081979789464013</v>
      </c>
      <c r="O25" s="11">
        <f>'Occ T5'!AN51</f>
        <v>2.230063040445347</v>
      </c>
      <c r="P25" s="11">
        <f>'Occ T5'!AM51</f>
        <v>1.6484469873251477</v>
      </c>
    </row>
    <row r="26" spans="13:16" x14ac:dyDescent="0.2">
      <c r="M26" s="10" t="str">
        <f t="shared" si="0"/>
        <v>Elementary occupations</v>
      </c>
      <c r="N26" s="11">
        <f>'Occ T5'!AO52</f>
        <v>2.4711673914812717</v>
      </c>
      <c r="O26" s="11">
        <f>'Occ T5'!AN52</f>
        <v>-7.9551537926291829</v>
      </c>
      <c r="P26" s="11">
        <f>'Occ T5'!AM52</f>
        <v>1.6423074541294831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5.5647462554527536</v>
      </c>
      <c r="O28" s="11">
        <f>'Occ T5'!AN54</f>
        <v>11.116411832181541</v>
      </c>
      <c r="P28" s="11">
        <f>'Occ T5'!AM54</f>
        <v>51.685580655192098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1.9222943309150864</v>
      </c>
      <c r="O33" s="11">
        <f>'Occ T5'!X44</f>
        <v>1.0784231691034751</v>
      </c>
      <c r="P33" s="11">
        <f>'Occ T5'!W44</f>
        <v>-2.8006044172282571</v>
      </c>
    </row>
    <row r="34" spans="1:16" x14ac:dyDescent="0.2">
      <c r="M34" s="10" t="str">
        <f t="shared" ref="M34:M43" si="1">M4</f>
        <v>Professional occupations</v>
      </c>
      <c r="N34" s="11">
        <f>'Occ T5'!Y45</f>
        <v>-3.2333246714191688</v>
      </c>
      <c r="O34" s="11">
        <f>'Occ T5'!X45</f>
        <v>6.2284608357362679</v>
      </c>
      <c r="P34" s="11">
        <f>'Occ T5'!W45</f>
        <v>34.542438560848922</v>
      </c>
    </row>
    <row r="35" spans="1:16" x14ac:dyDescent="0.2">
      <c r="M35" s="10" t="str">
        <f t="shared" si="1"/>
        <v>Associate professional occupations</v>
      </c>
      <c r="N35" s="11">
        <f>'Occ T5'!Y46</f>
        <v>1.1281859661365381</v>
      </c>
      <c r="O35" s="11">
        <f>'Occ T5'!X46</f>
        <v>0.96537881677253345</v>
      </c>
      <c r="P35" s="11">
        <f>'Occ T5'!W46</f>
        <v>-3.6116222606016066</v>
      </c>
    </row>
    <row r="36" spans="1:16" x14ac:dyDescent="0.2">
      <c r="M36" s="10" t="str">
        <f t="shared" si="1"/>
        <v>Administrative and secretarial occupations</v>
      </c>
      <c r="N36" s="11">
        <f>'Occ T5'!Y47</f>
        <v>0.82912233143521874</v>
      </c>
      <c r="O36" s="11">
        <f>'Occ T5'!X47</f>
        <v>0.94930498595672219</v>
      </c>
      <c r="P36" s="11">
        <f>'Occ T5'!W47</f>
        <v>11.924029463034181</v>
      </c>
    </row>
    <row r="37" spans="1:16" x14ac:dyDescent="0.2">
      <c r="M37" s="10" t="str">
        <f t="shared" si="1"/>
        <v>Skilled trades occupations</v>
      </c>
      <c r="N37" s="11">
        <f>'Occ T5'!Y48</f>
        <v>1.1991502760030599</v>
      </c>
      <c r="O37" s="11">
        <f>'Occ T5'!X48</f>
        <v>2.6201969978549542</v>
      </c>
      <c r="P37" s="11">
        <f>'Occ T5'!W48</f>
        <v>-19.217491322354761</v>
      </c>
    </row>
    <row r="38" spans="1:16" x14ac:dyDescent="0.2">
      <c r="M38" s="10" t="str">
        <f t="shared" si="1"/>
        <v>Caring, leisure and other service occupations</v>
      </c>
      <c r="N38" s="11">
        <f>'Occ T5'!Y49</f>
        <v>1.196664419541257</v>
      </c>
      <c r="O38" s="11">
        <f>'Occ T5'!X49</f>
        <v>2.2944825555554171</v>
      </c>
      <c r="P38" s="11">
        <f>'Occ T5'!W49</f>
        <v>1.1604163155233689</v>
      </c>
    </row>
    <row r="39" spans="1:16" x14ac:dyDescent="0.2">
      <c r="M39" s="10" t="str">
        <f t="shared" si="1"/>
        <v>Sales and customer service occupations</v>
      </c>
      <c r="N39" s="11">
        <f>'Occ T5'!Y50</f>
        <v>-0.30684778307895577</v>
      </c>
      <c r="O39" s="11">
        <f>'Occ T5'!X50</f>
        <v>3.3575136026086518</v>
      </c>
      <c r="P39" s="11">
        <f>'Occ T5'!W50</f>
        <v>2.2586164882458171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West Midlands and Warwickshire</v>
      </c>
      <c r="M40" s="10" t="str">
        <f t="shared" si="1"/>
        <v>Process, plant and machine operatives</v>
      </c>
      <c r="N40" s="11">
        <f>'Occ T5'!Y51</f>
        <v>4.4506352326603427</v>
      </c>
      <c r="O40" s="11">
        <f>'Occ T5'!X51</f>
        <v>2.0366816703434125</v>
      </c>
      <c r="P40" s="11">
        <f>'Occ T5'!W51</f>
        <v>-7.9824127851507427</v>
      </c>
    </row>
    <row r="41" spans="1:16" x14ac:dyDescent="0.2">
      <c r="M41" s="10" t="str">
        <f t="shared" si="1"/>
        <v>Elementary occupations</v>
      </c>
      <c r="N41" s="11">
        <f>'Occ T5'!Y52</f>
        <v>2.9753358057091202</v>
      </c>
      <c r="O41" s="11">
        <f>'Occ T5'!X52</f>
        <v>-3.0133557243352946</v>
      </c>
      <c r="P41" s="11">
        <f>'Occ T5'!W52</f>
        <v>5.1315883973571985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10.161215907902516</v>
      </c>
      <c r="O43" s="11">
        <f>'Occ T5'!X54</f>
        <v>16.517086909596145</v>
      </c>
      <c r="P43" s="11">
        <f>'Occ T5'!W54</f>
        <v>21.404958439674033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West Midlands and Warwickshire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West Midlands and Warwickshire, West Midlands and Warwickshire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18.751845260659358</v>
      </c>
      <c r="C5" s="11">
        <f>HLOOKUP(C$3,'Qual F1'!$M$4:$BW$14,11,FALSE)</f>
        <v>26.59318091977773</v>
      </c>
      <c r="D5" s="11">
        <f>HLOOKUP(D$3,'Qual F1'!$M$4:$BW$14,11,FALSE)</f>
        <v>25.883216874640631</v>
      </c>
      <c r="E5" s="11">
        <f>HLOOKUP(E$3,'Qual F1'!$M$4:$BW$14,11,FALSE)</f>
        <v>33.407615300032191</v>
      </c>
      <c r="F5" s="11">
        <f>HLOOKUP(F$3,'Qual F1'!$M$4:$BW$14,11,FALSE)</f>
        <v>49.030975848445777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123.55674281110687</v>
      </c>
      <c r="C6" s="11">
        <f>HLOOKUP(C$3,'Qual F1'!$M$4:$BW$14,10,FALSE)</f>
        <v>178.86158026514539</v>
      </c>
      <c r="D6" s="11">
        <f>HLOOKUP(D$3,'Qual F1'!$M$4:$BW$14,10,FALSE)</f>
        <v>178.61278769657883</v>
      </c>
      <c r="E6" s="11">
        <f>HLOOKUP(E$3,'Qual F1'!$M$4:$BW$14,10,FALSE)</f>
        <v>227.20226570533214</v>
      </c>
      <c r="F6" s="11">
        <f>HLOOKUP(F$3,'Qual F1'!$M$4:$BW$14,10,FALSE)</f>
        <v>334.65197216646754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294.58479184062361</v>
      </c>
      <c r="C7" s="11">
        <f>HLOOKUP(C$3,'Qual F1'!$M$4:$BW$14,9,FALSE)</f>
        <v>302.23726701794112</v>
      </c>
      <c r="D7" s="11">
        <f>HLOOKUP(D$3,'Qual F1'!$M$4:$BW$14,9,FALSE)</f>
        <v>336.75910396259809</v>
      </c>
      <c r="E7" s="11">
        <f>HLOOKUP(E$3,'Qual F1'!$M$4:$BW$14,9,FALSE)</f>
        <v>359.59446638310391</v>
      </c>
      <c r="F7" s="11">
        <f>HLOOKUP(F$3,'Qual F1'!$M$4:$BW$14,9,FALSE)</f>
        <v>413.32586107302967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90.881106851115618</v>
      </c>
      <c r="C8" s="11">
        <f>HLOOKUP(C$3,'Qual F1'!$M$4:$BW$14,8,FALSE)</f>
        <v>86.095004238815022</v>
      </c>
      <c r="D8" s="11">
        <f>HLOOKUP(D$3,'Qual F1'!$M$4:$BW$14,8,FALSE)</f>
        <v>96.231484212249626</v>
      </c>
      <c r="E8" s="11">
        <f>HLOOKUP(E$3,'Qual F1'!$M$4:$BW$14,8,FALSE)</f>
        <v>94.641974106218001</v>
      </c>
      <c r="F8" s="11">
        <f>HLOOKUP(F$3,'Qual F1'!$M$4:$BW$14,8,FALSE)</f>
        <v>104.58234353452785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88.744512817461768</v>
      </c>
      <c r="C9" s="11">
        <f>HLOOKUP(C$3,'Qual F1'!$M$4:$BW$14,7,FALSE)</f>
        <v>86.847709550485959</v>
      </c>
      <c r="D9" s="11">
        <f>HLOOKUP(D$3,'Qual F1'!$M$4:$BW$14,7,FALSE)</f>
        <v>95.290134730122176</v>
      </c>
      <c r="E9" s="11">
        <f>HLOOKUP(E$3,'Qual F1'!$M$4:$BW$14,7,FALSE)</f>
        <v>98.91984538623305</v>
      </c>
      <c r="F9" s="11">
        <f>HLOOKUP(F$3,'Qual F1'!$M$4:$BW$14,7,FALSE)</f>
        <v>113.17528138429211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328.53824650308343</v>
      </c>
      <c r="C10" s="11">
        <f>HLOOKUP(C$3,'Qual F1'!$M$4:$BW$14,6,FALSE)</f>
        <v>368.78324191578815</v>
      </c>
      <c r="D10" s="11">
        <f>HLOOKUP(D$3,'Qual F1'!$M$4:$BW$14,6,FALSE)</f>
        <v>351.63203018778921</v>
      </c>
      <c r="E10" s="11">
        <f>HLOOKUP(E$3,'Qual F1'!$M$4:$BW$14,6,FALSE)</f>
        <v>366.26368947040436</v>
      </c>
      <c r="F10" s="11">
        <f>HLOOKUP(F$3,'Qual F1'!$M$4:$BW$14,6,FALSE)</f>
        <v>368.3169165242436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365.04962666179216</v>
      </c>
      <c r="C11" s="11">
        <f>HLOOKUP(C$3,'Qual F1'!$M$4:$BW$14,5,FALSE)</f>
        <v>391.48751954538187</v>
      </c>
      <c r="D11" s="11">
        <f>HLOOKUP(D$3,'Qual F1'!$M$4:$BW$14,5,FALSE)</f>
        <v>338.04915276046262</v>
      </c>
      <c r="E11" s="11">
        <f>HLOOKUP(E$3,'Qual F1'!$M$4:$BW$14,5,FALSE)</f>
        <v>357.46142787160886</v>
      </c>
      <c r="F11" s="11">
        <f>HLOOKUP(F$3,'Qual F1'!$M$4:$BW$14,5,FALSE)</f>
        <v>315.08087318649325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240.88687320588861</v>
      </c>
      <c r="C12" s="11">
        <f>HLOOKUP(C$3,'Qual F1'!$M$4:$BW$14,4,FALSE)</f>
        <v>228.30955218876107</v>
      </c>
      <c r="D12" s="11">
        <f>HLOOKUP(D$3,'Qual F1'!$M$4:$BW$14,4,FALSE)</f>
        <v>207.74646790581039</v>
      </c>
      <c r="E12" s="11">
        <f>HLOOKUP(E$3,'Qual F1'!$M$4:$BW$14,4,FALSE)</f>
        <v>180.86839311266917</v>
      </c>
      <c r="F12" s="11">
        <f>HLOOKUP(F$3,'Qual F1'!$M$4:$BW$14,4,FALSE)</f>
        <v>113.35518875574019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130.80225404826899</v>
      </c>
      <c r="C13" s="11">
        <f>HLOOKUP(C$3,'Qual F1'!$M$4:$BW$14,3,FALSE)</f>
        <v>110.0999443579032</v>
      </c>
      <c r="D13" s="11">
        <f>HLOOKUP(D$3,'Qual F1'!$M$4:$BW$14,3,FALSE)</f>
        <v>108.76062166974941</v>
      </c>
      <c r="E13" s="11">
        <f>HLOOKUP(E$3,'Qual F1'!$M$4:$BW$14,3,FALSE)</f>
        <v>69.804322664398782</v>
      </c>
      <c r="F13" s="11">
        <f>HLOOKUP(F$3,'Qual F1'!$M$4:$BW$14,3,FALSE)</f>
        <v>43.895587526758518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1681.7960000000003</v>
      </c>
      <c r="C15" s="11">
        <f t="shared" ref="C15:F15" si="0">SUM(C5:C13)</f>
        <v>1779.3149999999996</v>
      </c>
      <c r="D15" s="11">
        <f t="shared" si="0"/>
        <v>1738.9650000000011</v>
      </c>
      <c r="E15" s="11">
        <f t="shared" si="0"/>
        <v>1788.1640000000002</v>
      </c>
      <c r="F15" s="11">
        <f t="shared" si="0"/>
        <v>1855.4149999999984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1.1149892888709068</v>
      </c>
      <c r="C19" s="18">
        <f t="shared" si="1"/>
        <v>1.4945740872064663</v>
      </c>
      <c r="D19" s="18">
        <f t="shared" si="1"/>
        <v>1.4884265568680575</v>
      </c>
      <c r="E19" s="18">
        <f t="shared" si="1"/>
        <v>1.8682634982044259</v>
      </c>
      <c r="F19" s="18">
        <f t="shared" si="1"/>
        <v>2.6425880920681259</v>
      </c>
      <c r="G19" s="11"/>
    </row>
    <row r="20" spans="1:7" x14ac:dyDescent="0.2">
      <c r="A20" t="str">
        <f>$A6</f>
        <v>RQF7 Other higher degree</v>
      </c>
      <c r="B20" s="18">
        <f t="shared" si="1"/>
        <v>7.3467140373212239</v>
      </c>
      <c r="C20" s="18">
        <f t="shared" si="1"/>
        <v>10.052271816128421</v>
      </c>
      <c r="D20" s="18">
        <f t="shared" si="1"/>
        <v>10.271212341627274</v>
      </c>
      <c r="E20" s="18">
        <f t="shared" si="1"/>
        <v>12.705896422550286</v>
      </c>
      <c r="F20" s="18">
        <f t="shared" si="1"/>
        <v>18.036502462600971</v>
      </c>
      <c r="G20" s="11"/>
    </row>
    <row r="21" spans="1:7" x14ac:dyDescent="0.2">
      <c r="A21" t="str">
        <f>$A7</f>
        <v>RQF6 First degree</v>
      </c>
      <c r="B21" s="18">
        <f t="shared" si="1"/>
        <v>17.51608351076014</v>
      </c>
      <c r="C21" s="18">
        <f t="shared" si="1"/>
        <v>16.986158550787309</v>
      </c>
      <c r="D21" s="18">
        <f t="shared" si="1"/>
        <v>19.36549062014462</v>
      </c>
      <c r="E21" s="18">
        <f t="shared" si="1"/>
        <v>20.109702822733478</v>
      </c>
      <c r="F21" s="18">
        <f t="shared" si="1"/>
        <v>22.276733834372905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5.4038127603535502</v>
      </c>
      <c r="C22" s="18">
        <f t="shared" si="3"/>
        <v>4.8386600595630931</v>
      </c>
      <c r="D22" s="18">
        <f t="shared" si="3"/>
        <v>5.5338367484250437</v>
      </c>
      <c r="E22" s="18">
        <f t="shared" si="3"/>
        <v>5.2926898263368454</v>
      </c>
      <c r="F22" s="18">
        <f t="shared" si="3"/>
        <v>5.6366011665599309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5.2767703584419134</v>
      </c>
      <c r="C23" s="18">
        <f t="shared" si="4"/>
        <v>4.8809631543872776</v>
      </c>
      <c r="D23" s="18">
        <f t="shared" si="4"/>
        <v>5.4797040038253853</v>
      </c>
      <c r="E23" s="18">
        <f t="shared" si="4"/>
        <v>5.531922429163826</v>
      </c>
      <c r="F23" s="18">
        <f t="shared" si="4"/>
        <v>6.0997287067471273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19.534964199170613</v>
      </c>
      <c r="C24" s="18">
        <f t="shared" si="5"/>
        <v>20.726135727276411</v>
      </c>
      <c r="D24" s="18">
        <f t="shared" si="5"/>
        <v>20.220765236090951</v>
      </c>
      <c r="E24" s="18">
        <f t="shared" si="5"/>
        <v>20.482667667529615</v>
      </c>
      <c r="F24" s="18">
        <f t="shared" si="5"/>
        <v>19.850918340330541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21.705939760933674</v>
      </c>
      <c r="C25" s="18">
        <f t="shared" si="6"/>
        <v>22.002147992085831</v>
      </c>
      <c r="D25" s="18">
        <f t="shared" si="6"/>
        <v>19.439675482856895</v>
      </c>
      <c r="E25" s="18">
        <f t="shared" si="6"/>
        <v>19.990416308101988</v>
      </c>
      <c r="F25" s="18">
        <f t="shared" si="6"/>
        <v>16.98169267719047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14.323192182992978</v>
      </c>
      <c r="C26" s="18">
        <f>C12/C$15*100</f>
        <v>12.831317230999634</v>
      </c>
      <c r="D26" s="18">
        <f t="shared" si="7"/>
        <v>11.946558320944369</v>
      </c>
      <c r="E26" s="18">
        <f t="shared" si="7"/>
        <v>10.11475418992157</v>
      </c>
      <c r="F26" s="18">
        <f t="shared" si="7"/>
        <v>6.1094250480749741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7.7775339011550138</v>
      </c>
      <c r="C27" s="18">
        <f>C13/C$15*100</f>
        <v>6.1877713815655584</v>
      </c>
      <c r="D27" s="18">
        <f t="shared" si="8"/>
        <v>6.2543306892173991</v>
      </c>
      <c r="E27" s="18">
        <f t="shared" si="8"/>
        <v>3.9036868354579766</v>
      </c>
      <c r="F27" s="18">
        <f t="shared" si="8"/>
        <v>2.3658096720549611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9.1268374720622436</v>
      </c>
      <c r="C33" s="18">
        <f t="shared" si="9"/>
        <v>-2.6697221640344937</v>
      </c>
      <c r="D33" s="18">
        <f t="shared" si="9"/>
        <v>5.2362696137835396</v>
      </c>
      <c r="E33" s="18">
        <f t="shared" si="9"/>
        <v>3.9112349028766813</v>
      </c>
      <c r="F33" s="18">
        <f>IF(F$3-D$3 &lt;&gt; 0,(EXP(LN(F5/D5)/(F$3-D$3))-1)*100,0)</f>
        <v>4.3510489591642276</v>
      </c>
    </row>
    <row r="34" spans="1:6" x14ac:dyDescent="0.2">
      <c r="A34" t="str">
        <f>$A20</f>
        <v>RQF7 Other higher degree</v>
      </c>
      <c r="B34" s="18">
        <f t="shared" si="9"/>
        <v>9.6888928998834611</v>
      </c>
      <c r="C34" s="18">
        <f t="shared" si="9"/>
        <v>-0.13909782536738469</v>
      </c>
      <c r="D34" s="18">
        <f t="shared" si="9"/>
        <v>4.9300843146269591</v>
      </c>
      <c r="E34" s="18">
        <f t="shared" si="9"/>
        <v>3.948463219749998</v>
      </c>
      <c r="F34" s="18">
        <f t="shared" ref="F34:F43" si="10">IF(F$3-D$3 &lt;&gt; 0,(EXP(LN(F6/D6)/(F$3-D$3))-1)*100,0)</f>
        <v>4.2746456449727299</v>
      </c>
    </row>
    <row r="35" spans="1:6" x14ac:dyDescent="0.2">
      <c r="A35" t="str">
        <f>$A21</f>
        <v>RQF6 First degree</v>
      </c>
      <c r="B35" s="18">
        <f t="shared" si="9"/>
        <v>0.64319672479846712</v>
      </c>
      <c r="C35" s="18">
        <f t="shared" si="9"/>
        <v>11.422098037502337</v>
      </c>
      <c r="D35" s="18">
        <f t="shared" si="9"/>
        <v>1.320828168539423</v>
      </c>
      <c r="E35" s="18">
        <f t="shared" si="9"/>
        <v>1.4023355305650131</v>
      </c>
      <c r="F35" s="18">
        <f t="shared" si="10"/>
        <v>1.3751591271095709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-1.3434132428936874</v>
      </c>
      <c r="C36" s="18">
        <f t="shared" ref="C36:E36" si="12">IF(D$3-C$3 &lt;&gt; 0,(EXP(LN(D8/C8)/(D$3-C$3))-1)*100,0)</f>
        <v>11.773598320893841</v>
      </c>
      <c r="D36" s="18">
        <f t="shared" si="12"/>
        <v>-0.33255588945015901</v>
      </c>
      <c r="E36" s="18">
        <f t="shared" si="12"/>
        <v>1.0037406085754874</v>
      </c>
      <c r="F36" s="18">
        <f t="shared" si="10"/>
        <v>0.55632949473052307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-0.53868086236273927</v>
      </c>
      <c r="C37" s="18">
        <f t="shared" si="13"/>
        <v>9.7209531757754597</v>
      </c>
      <c r="D37" s="18">
        <f t="shared" si="13"/>
        <v>0.75047389255062935</v>
      </c>
      <c r="E37" s="18">
        <f t="shared" si="13"/>
        <v>1.3553821406900424</v>
      </c>
      <c r="F37" s="18">
        <f t="shared" si="10"/>
        <v>1.1533435884392818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2.9310281239915525</v>
      </c>
      <c r="C38" s="18">
        <f t="shared" si="14"/>
        <v>-4.6507568074135586</v>
      </c>
      <c r="D38" s="18">
        <f t="shared" si="14"/>
        <v>0.81869869763877556</v>
      </c>
      <c r="E38" s="18">
        <f t="shared" si="14"/>
        <v>5.5917795590421093E-2</v>
      </c>
      <c r="F38" s="18">
        <f t="shared" si="10"/>
        <v>0.30953469725594207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1.7633752864725016</v>
      </c>
      <c r="C39" s="18">
        <f t="shared" si="15"/>
        <v>-13.650081833253591</v>
      </c>
      <c r="D39" s="18">
        <f t="shared" si="15"/>
        <v>1.1229817272721654</v>
      </c>
      <c r="E39" s="18">
        <f t="shared" si="15"/>
        <v>-1.2540515704385746</v>
      </c>
      <c r="F39" s="18">
        <f t="shared" si="10"/>
        <v>-0.46798128007621287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-1.3316792468048178</v>
      </c>
      <c r="C40" s="18">
        <f t="shared" si="16"/>
        <v>-9.0066683964013965</v>
      </c>
      <c r="D40" s="18">
        <f t="shared" si="16"/>
        <v>-2.7329361378293782</v>
      </c>
      <c r="E40" s="18">
        <f t="shared" si="16"/>
        <v>-4.5649572407512329</v>
      </c>
      <c r="F40" s="18">
        <f t="shared" si="10"/>
        <v>-3.9581499962888067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-4.2160003595408941</v>
      </c>
      <c r="C41" s="18">
        <f t="shared" si="17"/>
        <v>-1.2164608219964568</v>
      </c>
      <c r="D41" s="18">
        <f t="shared" si="17"/>
        <v>-8.4871402363653878</v>
      </c>
      <c r="E41" s="18">
        <f t="shared" si="17"/>
        <v>-4.5328725941695129</v>
      </c>
      <c r="F41" s="18">
        <f t="shared" si="10"/>
        <v>-5.8695910116714494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1.4191301054205852</v>
      </c>
      <c r="C43" s="18">
        <f t="shared" ref="C43" si="18">IF(D$3-C$3 &lt;&gt; 0,(EXP(LN(D15/C15)/(D$3-C$3))-1)*100,0)</f>
        <v>-2.267726625133748</v>
      </c>
      <c r="D43" s="18">
        <f>IF(E$3-D$3 &lt;&gt; 0,(EXP(LN(E15/D15)/(E$3-D$3))-1)*100,0)</f>
        <v>0.55954536947928624</v>
      </c>
      <c r="E43" s="18">
        <f>IF(F$3-E$3 &lt;&gt; 0,(EXP(LN(F15/E15)/(F$3-E$3))-1)*100,0)</f>
        <v>0.36987230131872995</v>
      </c>
      <c r="F43" s="18">
        <f t="shared" si="10"/>
        <v>0.43305687324404207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7.8413356591183714</v>
      </c>
      <c r="C47" s="27">
        <f>D5-C5</f>
        <v>-0.70996404513709876</v>
      </c>
      <c r="D47" s="27">
        <f>E5-D5</f>
        <v>7.5243984253915599</v>
      </c>
      <c r="E47" s="27">
        <f>F5-E5</f>
        <v>15.623360548413586</v>
      </c>
      <c r="F47" s="27">
        <f>F5-D5</f>
        <v>23.147758973805146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55.30483745403852</v>
      </c>
      <c r="C48" s="27">
        <f t="shared" si="20"/>
        <v>-0.24879256856655729</v>
      </c>
      <c r="D48" s="27">
        <f t="shared" si="20"/>
        <v>48.589478008753304</v>
      </c>
      <c r="E48" s="27">
        <f t="shared" si="20"/>
        <v>107.44970646113541</v>
      </c>
      <c r="F48" s="27">
        <f t="shared" ref="F48:F57" si="21">F6-D6</f>
        <v>156.03918446988871</v>
      </c>
    </row>
    <row r="49" spans="1:6" x14ac:dyDescent="0.2">
      <c r="A49" t="str">
        <f t="shared" si="19"/>
        <v>RQF6 First degree</v>
      </c>
      <c r="B49" s="27">
        <f t="shared" ref="B49:E49" si="22">C7-B7</f>
        <v>7.6524751773175126</v>
      </c>
      <c r="C49" s="27">
        <f t="shared" si="22"/>
        <v>34.521836944656968</v>
      </c>
      <c r="D49" s="27">
        <f t="shared" si="22"/>
        <v>22.835362420505817</v>
      </c>
      <c r="E49" s="27">
        <f t="shared" si="22"/>
        <v>53.731394689925764</v>
      </c>
      <c r="F49" s="27">
        <f t="shared" si="21"/>
        <v>76.566757110431581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-4.7861026123005956</v>
      </c>
      <c r="C50" s="27">
        <f t="shared" si="23"/>
        <v>10.136479973434604</v>
      </c>
      <c r="D50" s="27">
        <f t="shared" si="23"/>
        <v>-1.589510106031625</v>
      </c>
      <c r="E50" s="27">
        <f t="shared" si="23"/>
        <v>9.9403694283098503</v>
      </c>
      <c r="F50" s="27">
        <f t="shared" si="21"/>
        <v>8.3508593222782252</v>
      </c>
    </row>
    <row r="51" spans="1:6" x14ac:dyDescent="0.2">
      <c r="A51" t="str">
        <f t="shared" si="19"/>
        <v>RQF4 HE below degree level</v>
      </c>
      <c r="B51" s="27">
        <f t="shared" ref="B51:E51" si="24">C9-B9</f>
        <v>-1.8968032669758088</v>
      </c>
      <c r="C51" s="27">
        <f t="shared" si="24"/>
        <v>8.4424251796362171</v>
      </c>
      <c r="D51" s="27">
        <f t="shared" si="24"/>
        <v>3.6297106561108734</v>
      </c>
      <c r="E51" s="27">
        <f t="shared" si="24"/>
        <v>14.255435998059056</v>
      </c>
      <c r="F51" s="27">
        <f t="shared" si="21"/>
        <v>17.88514665416993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40.244995412704725</v>
      </c>
      <c r="C52" s="27">
        <f t="shared" si="25"/>
        <v>-17.151211727998941</v>
      </c>
      <c r="D52" s="27">
        <f t="shared" si="25"/>
        <v>14.631659282615146</v>
      </c>
      <c r="E52" s="27">
        <f t="shared" si="25"/>
        <v>2.0532270538392368</v>
      </c>
      <c r="F52" s="27">
        <f t="shared" si="21"/>
        <v>16.684886336454383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26.437892883589711</v>
      </c>
      <c r="C53" s="27">
        <f>D11-C11</f>
        <v>-53.438366784919253</v>
      </c>
      <c r="D53" s="27">
        <f t="shared" si="26"/>
        <v>19.412275111146243</v>
      </c>
      <c r="E53" s="27">
        <f t="shared" si="26"/>
        <v>-42.380554685115612</v>
      </c>
      <c r="F53" s="27">
        <f t="shared" si="21"/>
        <v>-22.968279573969369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-12.577321017127531</v>
      </c>
      <c r="C54" s="27">
        <f t="shared" si="27"/>
        <v>-20.563084282950683</v>
      </c>
      <c r="D54" s="27">
        <f t="shared" si="27"/>
        <v>-26.878074793141224</v>
      </c>
      <c r="E54" s="27">
        <f t="shared" si="27"/>
        <v>-67.513204356928981</v>
      </c>
      <c r="F54" s="27">
        <f t="shared" si="21"/>
        <v>-94.391279150070204</v>
      </c>
    </row>
    <row r="55" spans="1:6" x14ac:dyDescent="0.2">
      <c r="A55" t="str">
        <f t="shared" si="19"/>
        <v>No Qualification</v>
      </c>
      <c r="B55" s="27">
        <f t="shared" ref="B55:E55" si="28">C13-B13</f>
        <v>-20.702309690365794</v>
      </c>
      <c r="C55" s="27">
        <f t="shared" si="28"/>
        <v>-1.3393226881537856</v>
      </c>
      <c r="D55" s="27">
        <f t="shared" si="28"/>
        <v>-38.95629900535063</v>
      </c>
      <c r="E55" s="27">
        <f t="shared" si="28"/>
        <v>-25.908735137640264</v>
      </c>
      <c r="F55" s="27">
        <f t="shared" si="21"/>
        <v>-64.865034142990893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97.518999999999323</v>
      </c>
      <c r="C57" s="29">
        <f t="shared" ref="C57" si="29">D15-C15</f>
        <v>-40.349999999998545</v>
      </c>
      <c r="D57" s="29">
        <f>E15-D15</f>
        <v>49.19899999999916</v>
      </c>
      <c r="E57" s="29">
        <f>F15-E15</f>
        <v>67.250999999998157</v>
      </c>
      <c r="F57" s="29">
        <f t="shared" si="21"/>
        <v>116.44999999999732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West Midlands and Warwickshire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134.83777526497039</v>
      </c>
      <c r="N6" s="11">
        <v>132.96034024292786</v>
      </c>
      <c r="O6" s="11">
        <v>135.53703845139196</v>
      </c>
      <c r="P6" s="11">
        <v>143.13061429993314</v>
      </c>
      <c r="Q6" s="11">
        <v>123.55936569271257</v>
      </c>
      <c r="R6" s="11">
        <v>130.80225404826899</v>
      </c>
      <c r="S6" s="11">
        <v>117.91284123770134</v>
      </c>
      <c r="T6" s="11">
        <v>125.28162217567491</v>
      </c>
      <c r="U6" s="11">
        <v>101.58573563779917</v>
      </c>
      <c r="V6" s="11">
        <v>110.0999443579032</v>
      </c>
      <c r="W6" s="11">
        <v>108.76062166974941</v>
      </c>
      <c r="X6" s="11">
        <v>80.796784786203204</v>
      </c>
      <c r="Y6" s="11">
        <v>84.955919534509462</v>
      </c>
      <c r="Z6" s="11">
        <v>79.067664573655222</v>
      </c>
      <c r="AA6" s="11">
        <v>73.342006758912035</v>
      </c>
      <c r="AB6" s="11">
        <v>69.804322664398782</v>
      </c>
      <c r="AC6" s="11">
        <v>66.617440879620503</v>
      </c>
      <c r="AD6" s="11">
        <v>63.500825914163379</v>
      </c>
      <c r="AE6" s="11">
        <v>60.475958231307629</v>
      </c>
      <c r="AF6" s="11">
        <v>57.560064803558177</v>
      </c>
      <c r="AG6" s="11">
        <v>54.782203275691877</v>
      </c>
      <c r="AH6" s="11">
        <v>52.108265289629131</v>
      </c>
      <c r="AI6" s="11">
        <v>49.532458880745224</v>
      </c>
      <c r="AJ6" s="11">
        <v>47.064807089212863</v>
      </c>
      <c r="AK6" s="11">
        <v>44.795138040669976</v>
      </c>
      <c r="AL6" s="11">
        <v>43.895587526758518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267.02179710019738</v>
      </c>
      <c r="N7" s="11">
        <v>272.39423393266605</v>
      </c>
      <c r="O7" s="11">
        <v>245.55602359988211</v>
      </c>
      <c r="P7" s="11">
        <v>235.2954704021241</v>
      </c>
      <c r="Q7" s="11">
        <v>274.43261062172974</v>
      </c>
      <c r="R7" s="11">
        <v>240.88687320588861</v>
      </c>
      <c r="S7" s="11">
        <v>229.24040607917956</v>
      </c>
      <c r="T7" s="11">
        <v>238.52287876437646</v>
      </c>
      <c r="U7" s="11">
        <v>233.08897499102042</v>
      </c>
      <c r="V7" s="11">
        <v>228.30955218876107</v>
      </c>
      <c r="W7" s="11">
        <v>207.74646790581039</v>
      </c>
      <c r="X7" s="11">
        <v>209.49390876703416</v>
      </c>
      <c r="Y7" s="11">
        <v>200.68756767247783</v>
      </c>
      <c r="Z7" s="11">
        <v>194.14293068042113</v>
      </c>
      <c r="AA7" s="11">
        <v>187.74452264808616</v>
      </c>
      <c r="AB7" s="11">
        <v>180.86839311266917</v>
      </c>
      <c r="AC7" s="11">
        <v>173.88914384867212</v>
      </c>
      <c r="AD7" s="11">
        <v>166.9000279725488</v>
      </c>
      <c r="AE7" s="11">
        <v>159.9535681815085</v>
      </c>
      <c r="AF7" s="11">
        <v>153.06436162121261</v>
      </c>
      <c r="AG7" s="11">
        <v>146.31310843494452</v>
      </c>
      <c r="AH7" s="11">
        <v>139.60596181240732</v>
      </c>
      <c r="AI7" s="11">
        <v>132.97663184459495</v>
      </c>
      <c r="AJ7" s="11">
        <v>126.41994597917547</v>
      </c>
      <c r="AK7" s="11">
        <v>119.91262729676467</v>
      </c>
      <c r="AL7" s="11">
        <v>113.35518875574019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343.95864701846097</v>
      </c>
      <c r="N8" s="11">
        <v>357.38117078841975</v>
      </c>
      <c r="O8" s="11">
        <v>354.33084224011111</v>
      </c>
      <c r="P8" s="11">
        <v>348.9296295657719</v>
      </c>
      <c r="Q8" s="11">
        <v>342.57432461610983</v>
      </c>
      <c r="R8" s="11">
        <v>365.04962666179216</v>
      </c>
      <c r="S8" s="11">
        <v>366.60421350122709</v>
      </c>
      <c r="T8" s="11">
        <v>388.61977462975244</v>
      </c>
      <c r="U8" s="11">
        <v>409.75658833199384</v>
      </c>
      <c r="V8" s="11">
        <v>391.48751954538187</v>
      </c>
      <c r="W8" s="11">
        <v>338.04915276046262</v>
      </c>
      <c r="X8" s="11">
        <v>359.29102471484219</v>
      </c>
      <c r="Y8" s="11">
        <v>363.79931296881603</v>
      </c>
      <c r="Z8" s="11">
        <v>362.04767014536952</v>
      </c>
      <c r="AA8" s="11">
        <v>360.35041178803061</v>
      </c>
      <c r="AB8" s="11">
        <v>357.46142787160886</v>
      </c>
      <c r="AC8" s="11">
        <v>354.0699991324347</v>
      </c>
      <c r="AD8" s="11">
        <v>350.3660013802384</v>
      </c>
      <c r="AE8" s="11">
        <v>346.48283340902236</v>
      </c>
      <c r="AF8" s="11">
        <v>342.42725394247793</v>
      </c>
      <c r="AG8" s="11">
        <v>338.34483886497253</v>
      </c>
      <c r="AH8" s="11">
        <v>334.05403538581186</v>
      </c>
      <c r="AI8" s="11">
        <v>329.61749652896475</v>
      </c>
      <c r="AJ8" s="11">
        <v>325.03045193453369</v>
      </c>
      <c r="AK8" s="11">
        <v>320.26196238359114</v>
      </c>
      <c r="AL8" s="11">
        <v>315.08087318649325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298.17102830061185</v>
      </c>
      <c r="N9" s="11">
        <v>301.94084325272019</v>
      </c>
      <c r="O9" s="11">
        <v>321.13198662164274</v>
      </c>
      <c r="P9" s="11">
        <v>328.75748690705228</v>
      </c>
      <c r="Q9" s="11">
        <v>351.31908295263565</v>
      </c>
      <c r="R9" s="11">
        <v>328.53824650308343</v>
      </c>
      <c r="S9" s="11">
        <v>329.66169737181411</v>
      </c>
      <c r="T9" s="11">
        <v>357.45213878060571</v>
      </c>
      <c r="U9" s="11">
        <v>378.60969557079011</v>
      </c>
      <c r="V9" s="11">
        <v>368.78324191578815</v>
      </c>
      <c r="W9" s="11">
        <v>351.63203018778921</v>
      </c>
      <c r="X9" s="11">
        <v>358.44202669767793</v>
      </c>
      <c r="Y9" s="11">
        <v>361.38839489468188</v>
      </c>
      <c r="Z9" s="11">
        <v>363.23223979611146</v>
      </c>
      <c r="AA9" s="11">
        <v>365.28020427972217</v>
      </c>
      <c r="AB9" s="11">
        <v>366.26368947040436</v>
      </c>
      <c r="AC9" s="11">
        <v>366.85705952560522</v>
      </c>
      <c r="AD9" s="11">
        <v>367.24713277124073</v>
      </c>
      <c r="AE9" s="11">
        <v>367.56115178432526</v>
      </c>
      <c r="AF9" s="11">
        <v>367.8137211676858</v>
      </c>
      <c r="AG9" s="11">
        <v>368.14918335408788</v>
      </c>
      <c r="AH9" s="11">
        <v>368.37132011053166</v>
      </c>
      <c r="AI9" s="11">
        <v>368.53364945399568</v>
      </c>
      <c r="AJ9" s="11">
        <v>368.64289617992</v>
      </c>
      <c r="AK9" s="11">
        <v>368.64982021804531</v>
      </c>
      <c r="AL9" s="11">
        <v>368.3169165242436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68.324247448015967</v>
      </c>
      <c r="N10" s="11">
        <v>70.84879164269114</v>
      </c>
      <c r="O10" s="11">
        <v>74.241507760720665</v>
      </c>
      <c r="P10" s="11">
        <v>74.085371152759578</v>
      </c>
      <c r="Q10" s="11">
        <v>80.039694096444322</v>
      </c>
      <c r="R10" s="11">
        <v>88.744512817461768</v>
      </c>
      <c r="S10" s="11">
        <v>91.345624911626516</v>
      </c>
      <c r="T10" s="11">
        <v>81.706007241297101</v>
      </c>
      <c r="U10" s="11">
        <v>81.912959510447735</v>
      </c>
      <c r="V10" s="11">
        <v>86.847709550485959</v>
      </c>
      <c r="W10" s="11">
        <v>95.290134730122176</v>
      </c>
      <c r="X10" s="11">
        <v>96.342602587313209</v>
      </c>
      <c r="Y10" s="11">
        <v>93.933312744498295</v>
      </c>
      <c r="Z10" s="11">
        <v>95.664333420554428</v>
      </c>
      <c r="AA10" s="11">
        <v>97.449460213052689</v>
      </c>
      <c r="AB10" s="11">
        <v>98.91984538623305</v>
      </c>
      <c r="AC10" s="11">
        <v>100.32779724039611</v>
      </c>
      <c r="AD10" s="11">
        <v>101.71007325079555</v>
      </c>
      <c r="AE10">
        <v>103.10152906953756</v>
      </c>
      <c r="AF10">
        <v>104.47012441225115</v>
      </c>
      <c r="AG10">
        <v>105.90643332270581</v>
      </c>
      <c r="AH10">
        <v>107.33242451335174</v>
      </c>
      <c r="AI10" s="11">
        <v>108.79841997966834</v>
      </c>
      <c r="AJ10" s="11">
        <v>110.31899829136502</v>
      </c>
      <c r="AK10" s="11">
        <v>111.80280620552999</v>
      </c>
      <c r="AL10" s="11">
        <v>113.17528138429211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83.754935408675891</v>
      </c>
      <c r="N11" s="11">
        <v>86.110518196204637</v>
      </c>
      <c r="O11" s="11">
        <v>88.460010967643569</v>
      </c>
      <c r="P11" s="11">
        <v>85.730189879210783</v>
      </c>
      <c r="Q11" s="11">
        <v>89.716632905669101</v>
      </c>
      <c r="R11" s="11">
        <v>90.881106851115618</v>
      </c>
      <c r="S11" s="11">
        <v>97.789109348285336</v>
      </c>
      <c r="T11" s="11">
        <v>89.398625286657619</v>
      </c>
      <c r="U11" s="11">
        <v>86.475641103148178</v>
      </c>
      <c r="V11" s="11">
        <v>86.095004238815022</v>
      </c>
      <c r="W11" s="11">
        <v>96.231484212249626</v>
      </c>
      <c r="X11" s="11">
        <v>95.191122024037028</v>
      </c>
      <c r="Y11" s="11">
        <v>91.819020857068878</v>
      </c>
      <c r="Z11" s="11">
        <v>92.737479041873613</v>
      </c>
      <c r="AA11" s="11">
        <v>93.808831590012119</v>
      </c>
      <c r="AB11" s="11">
        <v>94.641974106218001</v>
      </c>
      <c r="AC11" s="11">
        <v>95.433152940084639</v>
      </c>
      <c r="AD11" s="11">
        <v>96.246521739606777</v>
      </c>
      <c r="AE11">
        <v>97.020690712840704</v>
      </c>
      <c r="AF11">
        <v>97.999014771525921</v>
      </c>
      <c r="AG11">
        <v>99.0203063623226</v>
      </c>
      <c r="AH11">
        <v>100.07412524133443</v>
      </c>
      <c r="AI11" s="11">
        <v>101.19853187299229</v>
      </c>
      <c r="AJ11" s="11">
        <v>102.33843132292409</v>
      </c>
      <c r="AK11" s="11">
        <v>103.49512517945529</v>
      </c>
      <c r="AL11" s="11">
        <v>104.58234353452785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211.41261310958237</v>
      </c>
      <c r="N12" s="11">
        <v>229.52936300673028</v>
      </c>
      <c r="O12" s="11">
        <v>242.33647024162502</v>
      </c>
      <c r="P12" s="11">
        <v>249.20072154017265</v>
      </c>
      <c r="Q12" s="11">
        <v>272.47584644433084</v>
      </c>
      <c r="R12" s="11">
        <v>294.58479184062361</v>
      </c>
      <c r="S12" s="11">
        <v>310.91577066517408</v>
      </c>
      <c r="T12" s="11">
        <v>294.67515432316821</v>
      </c>
      <c r="U12" s="11">
        <v>290.7605575763364</v>
      </c>
      <c r="V12" s="11">
        <v>302.23726701794112</v>
      </c>
      <c r="W12" s="11">
        <v>336.75910396259809</v>
      </c>
      <c r="X12" s="11">
        <v>344.03778834458097</v>
      </c>
      <c r="Y12" s="11">
        <v>338.75071831829518</v>
      </c>
      <c r="Z12" s="11">
        <v>345.86489561730201</v>
      </c>
      <c r="AA12" s="11">
        <v>353.21891270116697</v>
      </c>
      <c r="AB12" s="11">
        <v>359.59446638310391</v>
      </c>
      <c r="AC12" s="11">
        <v>365.50842895920567</v>
      </c>
      <c r="AD12" s="11">
        <v>371.17985947781216</v>
      </c>
      <c r="AE12">
        <v>376.82231275206368</v>
      </c>
      <c r="AF12">
        <v>382.23901791139275</v>
      </c>
      <c r="AG12">
        <v>387.72308885023375</v>
      </c>
      <c r="AH12">
        <v>393.08928076321007</v>
      </c>
      <c r="AI12">
        <v>398.31223063337495</v>
      </c>
      <c r="AJ12">
        <v>403.43801595777683</v>
      </c>
      <c r="AK12">
        <v>408.49792186541731</v>
      </c>
      <c r="AL12">
        <v>413.32586107302967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100.95919152950057</v>
      </c>
      <c r="N13" s="11">
        <v>85.412077245157988</v>
      </c>
      <c r="O13" s="11">
        <v>95.000946295168831</v>
      </c>
      <c r="P13" s="11">
        <v>103.53750444573708</v>
      </c>
      <c r="Q13" s="11">
        <v>103.94605629031466</v>
      </c>
      <c r="R13" s="11">
        <v>123.55674281110687</v>
      </c>
      <c r="S13" s="11">
        <v>131.62620675901121</v>
      </c>
      <c r="T13" s="11">
        <v>136.00669684289406</v>
      </c>
      <c r="U13" s="11">
        <v>158.59674937224901</v>
      </c>
      <c r="V13" s="11">
        <v>178.86158026514539</v>
      </c>
      <c r="W13" s="11">
        <v>178.61278769657883</v>
      </c>
      <c r="X13" s="11">
        <v>179.67834379465452</v>
      </c>
      <c r="Y13" s="11">
        <v>194.71933024209042</v>
      </c>
      <c r="Z13" s="11">
        <v>205.48972110820932</v>
      </c>
      <c r="AA13" s="11">
        <v>216.59031119361222</v>
      </c>
      <c r="AB13" s="11">
        <v>227.20226570533214</v>
      </c>
      <c r="AC13" s="11">
        <v>237.66615557307534</v>
      </c>
      <c r="AD13" s="11">
        <v>248.10905327438661</v>
      </c>
      <c r="AE13">
        <v>258.66014235754244</v>
      </c>
      <c r="AF13">
        <v>269.29001970872923</v>
      </c>
      <c r="AG13">
        <v>280.0839985574616</v>
      </c>
      <c r="AH13">
        <v>290.91828570360667</v>
      </c>
      <c r="AI13">
        <v>301.81746072802605</v>
      </c>
      <c r="AJ13">
        <v>312.79311314829931</v>
      </c>
      <c r="AK13">
        <v>323.78294983997091</v>
      </c>
      <c r="AL13">
        <v>334.65197216646754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14.697764819984785</v>
      </c>
      <c r="N14" s="11">
        <v>12.83466169248036</v>
      </c>
      <c r="O14" s="11">
        <v>14.184173821814849</v>
      </c>
      <c r="P14" s="11">
        <v>15.376011807238669</v>
      </c>
      <c r="Q14" s="11">
        <v>16.197386380051945</v>
      </c>
      <c r="R14" s="11">
        <v>18.751845260659358</v>
      </c>
      <c r="S14" s="11">
        <v>19.899130125982708</v>
      </c>
      <c r="T14" s="11">
        <v>20.461101955573991</v>
      </c>
      <c r="U14" s="11">
        <v>23.715097906216769</v>
      </c>
      <c r="V14" s="11">
        <v>26.59318091977773</v>
      </c>
      <c r="W14" s="11">
        <v>25.883216874640631</v>
      </c>
      <c r="X14" s="11">
        <v>26.33439828365869</v>
      </c>
      <c r="Y14" s="11">
        <v>28.69042276756165</v>
      </c>
      <c r="Z14" s="11">
        <v>30.247065616503633</v>
      </c>
      <c r="AA14" s="11">
        <v>31.857338827403513</v>
      </c>
      <c r="AB14" s="11">
        <v>33.407615300032191</v>
      </c>
      <c r="AC14" s="11">
        <v>34.949821900903842</v>
      </c>
      <c r="AD14" s="11">
        <v>36.501504219206986</v>
      </c>
      <c r="AE14">
        <v>38.02881350185254</v>
      </c>
      <c r="AF14">
        <v>39.55542166116507</v>
      </c>
      <c r="AG14">
        <v>41.113838977577302</v>
      </c>
      <c r="AH14">
        <v>42.680301180118164</v>
      </c>
      <c r="AI14">
        <v>44.259120077638215</v>
      </c>
      <c r="AJ14">
        <v>45.8403400967915</v>
      </c>
      <c r="AK14">
        <v>47.446648970556467</v>
      </c>
      <c r="AL14">
        <v>49.030975848445777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West Midlands and Warwickshire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West Midlands and Warwickshire</v>
      </c>
      <c r="W1" s="203" t="str">
        <f>CONCATENATE("Shift-share Figure 1: Levels of Employment, ",C4," - ",F40,", ",Info!B5)</f>
        <v>Shift-share Figure 1: Levels of Employment, 2015 - 2035, West Midlands and Warwickshire</v>
      </c>
      <c r="AK1" s="203" t="str">
        <f>CONCATENATE("Shift-share Figure 1.1: Net Changes, ",C4,"-",F40,", ",Info!B5)</f>
        <v>Shift-share Figure 1.1: Net Changes, 2015-2035, West Midlands and Warwickshire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99.089197902651549</v>
      </c>
      <c r="C8" s="141">
        <f t="shared" ref="C8:C33" si="0">B8/B$35*100</f>
        <v>5.8918678545228715</v>
      </c>
      <c r="E8" s="151">
        <v>121.00356464808603</v>
      </c>
      <c r="F8" s="141">
        <f t="shared" ref="F8:F33" si="1">E8/E$35*100</f>
        <v>6.9583668819145892</v>
      </c>
      <c r="H8" s="151">
        <f>E8-B8</f>
        <v>21.914366745434478</v>
      </c>
      <c r="I8" s="141">
        <f>IF(B8&lt;&gt;0,((E8/B8)-1)*100,0)</f>
        <v>22.11579789652134</v>
      </c>
      <c r="K8" s="207">
        <f t="shared" ref="K8:K33" si="2">(($E$35/$B$35)-1)*B8</f>
        <v>3.3683219337521009</v>
      </c>
      <c r="L8" s="141">
        <f>IF(B8&lt;&gt;0,K8/B8*100,0)</f>
        <v>3.3992826716200186</v>
      </c>
      <c r="N8" s="151">
        <f>H8-(K8+Q8)</f>
        <v>19.079359352376425</v>
      </c>
      <c r="O8" s="141">
        <f>IF(B8&lt;&gt;0,N8/B8*100,0)</f>
        <v>19.254731853940939</v>
      </c>
      <c r="Q8" s="151">
        <v>-0.53331454069404849</v>
      </c>
      <c r="R8" s="141">
        <f>IF(B8&lt;&gt;0,Q8/B8*100,0)</f>
        <v>-0.53821662903961953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43.12147038436359</v>
      </c>
      <c r="C9" s="141">
        <f t="shared" si="0"/>
        <v>2.5640131374056998</v>
      </c>
      <c r="E9" s="151">
        <v>48.005296103949206</v>
      </c>
      <c r="F9" s="141">
        <f t="shared" si="1"/>
        <v>2.760567124924838</v>
      </c>
      <c r="H9" s="151">
        <f t="shared" ref="H9:H32" si="3">E9-B9</f>
        <v>4.8838257195856158</v>
      </c>
      <c r="I9" s="141">
        <f t="shared" ref="I9:I32" si="4">IF(B9&lt;&gt;0,((E9/B9)-1)*100,0)</f>
        <v>11.325740231150739</v>
      </c>
      <c r="K9" s="207">
        <f t="shared" si="2"/>
        <v>1.4658206705234298</v>
      </c>
      <c r="L9" s="141">
        <f t="shared" ref="L9:L32" si="5">IF(B9&lt;&gt;0,K9/B9*100,0)</f>
        <v>3.3992826716200186</v>
      </c>
      <c r="N9" s="151">
        <f t="shared" ref="N9:N31" si="6">H9-(K9+Q9)</f>
        <v>3.1777173074299228</v>
      </c>
      <c r="O9" s="141">
        <f>IF(B9&lt;&gt;0,N9/B9*100,0)</f>
        <v>7.3692229859170215</v>
      </c>
      <c r="Q9" s="151">
        <v>0.24028774163226349</v>
      </c>
      <c r="R9" s="141">
        <f>IF(B9&lt;&gt;0,Q9/B9*100,0)</f>
        <v>0.55723457361369333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84.547658618718842</v>
      </c>
      <c r="C10" s="141">
        <f t="shared" si="0"/>
        <v>5.0272243850454386</v>
      </c>
      <c r="E10" s="151">
        <v>102.5973914087643</v>
      </c>
      <c r="F10" s="141">
        <f t="shared" si="1"/>
        <v>5.8999112350601823</v>
      </c>
      <c r="H10" s="151">
        <f t="shared" si="3"/>
        <v>18.049732790045454</v>
      </c>
      <c r="I10" s="141">
        <f t="shared" si="4"/>
        <v>21.348589759822456</v>
      </c>
      <c r="K10" s="207">
        <f t="shared" si="2"/>
        <v>2.8740139086865586</v>
      </c>
      <c r="L10" s="141">
        <f t="shared" si="5"/>
        <v>3.3992826716200186</v>
      </c>
      <c r="N10" s="151">
        <f t="shared" si="6"/>
        <v>14.782772314515514</v>
      </c>
      <c r="O10" s="141">
        <f t="shared" ref="O10:O32" si="7">IF(B10&lt;&gt;0,N10/B10*100,0)</f>
        <v>17.484543695267522</v>
      </c>
      <c r="Q10" s="151">
        <v>0.39294656684338153</v>
      </c>
      <c r="R10" s="141">
        <f t="shared" ref="R10:R32" si="8">IF(B10&lt;&gt;0,Q10/B10*100,0)</f>
        <v>0.46476339293490881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69.138058667564124</v>
      </c>
      <c r="C11" s="141">
        <f t="shared" si="0"/>
        <v>4.1109658167556633</v>
      </c>
      <c r="E11" s="151">
        <v>86.062592303894519</v>
      </c>
      <c r="F11" s="141">
        <f t="shared" si="1"/>
        <v>4.9490698377422504</v>
      </c>
      <c r="H11" s="151">
        <f>E11-B11</f>
        <v>16.924533636330395</v>
      </c>
      <c r="I11" s="141">
        <f>IF(B11&lt;&gt;0,((E11/B11)-1)*100,0)</f>
        <v>24.479330143920407</v>
      </c>
      <c r="K11" s="207">
        <f t="shared" si="2"/>
        <v>2.3501980477809896</v>
      </c>
      <c r="L11" s="141">
        <f t="shared" si="5"/>
        <v>3.3992826716200186</v>
      </c>
      <c r="N11" s="151">
        <f t="shared" si="6"/>
        <v>9.2761411257828534</v>
      </c>
      <c r="O11" s="141">
        <f t="shared" si="7"/>
        <v>13.416837707846607</v>
      </c>
      <c r="Q11" s="151">
        <v>5.2981944627665509</v>
      </c>
      <c r="R11" s="141">
        <f>IF(B11&lt;&gt;0,Q11/B11*100,0)</f>
        <v>7.6632097644537716</v>
      </c>
      <c r="T11" s="136"/>
    </row>
    <row r="12" spans="1:97" x14ac:dyDescent="0.2">
      <c r="A12" s="10" t="str">
        <f>name!$D8</f>
        <v>23 Teaching and other educational professionals</v>
      </c>
      <c r="B12" s="151">
        <v>69.954845076795237</v>
      </c>
      <c r="C12" s="141">
        <f t="shared" si="0"/>
        <v>4.1595321356927473</v>
      </c>
      <c r="E12" s="151">
        <v>77.883356645057759</v>
      </c>
      <c r="F12" s="141">
        <f t="shared" si="1"/>
        <v>4.4787190452400001</v>
      </c>
      <c r="H12" s="151">
        <f t="shared" si="3"/>
        <v>7.9285115682625218</v>
      </c>
      <c r="I12" s="141">
        <f t="shared" si="4"/>
        <v>11.333756167365872</v>
      </c>
      <c r="K12" s="207">
        <f t="shared" si="2"/>
        <v>2.37796292665413</v>
      </c>
      <c r="L12" s="141">
        <f t="shared" si="5"/>
        <v>3.3992826716200186</v>
      </c>
      <c r="N12" s="151">
        <f t="shared" si="6"/>
        <v>8.799098837787632</v>
      </c>
      <c r="O12" s="141">
        <f t="shared" si="7"/>
        <v>12.578255055998097</v>
      </c>
      <c r="Q12" s="151">
        <v>-3.2485501961792402</v>
      </c>
      <c r="R12" s="141">
        <f t="shared" si="8"/>
        <v>-4.6437815602522416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83.301757456933132</v>
      </c>
      <c r="C13" s="141">
        <f t="shared" si="0"/>
        <v>4.9531427983496847</v>
      </c>
      <c r="E13" s="151">
        <v>108.84130001285931</v>
      </c>
      <c r="F13" s="141">
        <f t="shared" si="1"/>
        <v>6.2589701352735281</v>
      </c>
      <c r="H13" s="151">
        <f t="shared" si="3"/>
        <v>25.539542555926175</v>
      </c>
      <c r="I13" s="141">
        <f t="shared" si="4"/>
        <v>30.659068110453823</v>
      </c>
      <c r="K13" s="207">
        <f t="shared" si="2"/>
        <v>2.8316622063884647</v>
      </c>
      <c r="L13" s="141">
        <f t="shared" si="5"/>
        <v>3.3992826716200186</v>
      </c>
      <c r="N13" s="151">
        <f>H13-(K13+Q13)</f>
        <v>22.948422942472618</v>
      </c>
      <c r="O13" s="141">
        <f>IF(B13&lt;&gt;0,N13/B13*100,0)</f>
        <v>27.548545964755807</v>
      </c>
      <c r="Q13" s="151">
        <v>-0.24054259293490635</v>
      </c>
      <c r="R13" s="141">
        <f t="shared" si="8"/>
        <v>-0.28876052592199686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27.002303337407621</v>
      </c>
      <c r="C14" s="141">
        <f t="shared" si="0"/>
        <v>1.6055635366838548</v>
      </c>
      <c r="E14" s="151">
        <v>33.333807781206424</v>
      </c>
      <c r="F14" s="141">
        <f t="shared" si="1"/>
        <v>1.916876290276482</v>
      </c>
      <c r="H14" s="151">
        <f t="shared" si="3"/>
        <v>6.3315044437988028</v>
      </c>
      <c r="I14" s="141">
        <f t="shared" si="4"/>
        <v>23.448016136562156</v>
      </c>
      <c r="K14" s="207">
        <f t="shared" si="2"/>
        <v>0.91788461828677126</v>
      </c>
      <c r="L14" s="141">
        <f>IF(B14&lt;&gt;0,K14/B14*100,0)</f>
        <v>3.3992826716200186</v>
      </c>
      <c r="N14" s="151">
        <f t="shared" si="6"/>
        <v>5.6754483744196831</v>
      </c>
      <c r="O14" s="141">
        <f t="shared" si="7"/>
        <v>21.018386111370006</v>
      </c>
      <c r="Q14" s="151">
        <v>-0.26182854890765184</v>
      </c>
      <c r="R14" s="141">
        <f t="shared" si="8"/>
        <v>-0.96965264642786175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29.432192219142681</v>
      </c>
      <c r="C15" s="141">
        <f t="shared" si="0"/>
        <v>1.7500453217359693</v>
      </c>
      <c r="E15" s="151">
        <v>35.883040382728645</v>
      </c>
      <c r="F15" s="141">
        <f t="shared" si="1"/>
        <v>2.0634711096962071</v>
      </c>
      <c r="H15" s="151">
        <f t="shared" si="3"/>
        <v>6.4508481635859631</v>
      </c>
      <c r="I15" s="141">
        <f t="shared" si="4"/>
        <v>21.917661163514481</v>
      </c>
      <c r="K15" s="207">
        <f t="shared" si="2"/>
        <v>1.0004834099832125</v>
      </c>
      <c r="L15" s="141">
        <f t="shared" si="5"/>
        <v>3.3992826716200186</v>
      </c>
      <c r="N15" s="151">
        <f t="shared" si="6"/>
        <v>3.3129857982737105</v>
      </c>
      <c r="O15" s="141">
        <f t="shared" si="7"/>
        <v>11.256333791265968</v>
      </c>
      <c r="Q15" s="151">
        <v>2.1373789553290403</v>
      </c>
      <c r="R15" s="141">
        <f t="shared" si="8"/>
        <v>7.2620447006284854</v>
      </c>
      <c r="T15" s="11"/>
    </row>
    <row r="16" spans="1:97" x14ac:dyDescent="0.2">
      <c r="A16" s="10" t="str">
        <f>name!$D12</f>
        <v>33 Protective service occupations</v>
      </c>
      <c r="B16" s="151">
        <v>16.596171709530029</v>
      </c>
      <c r="C16" s="141">
        <f t="shared" si="0"/>
        <v>0.98681241420065324</v>
      </c>
      <c r="E16" s="151">
        <v>18.48316898699532</v>
      </c>
      <c r="F16" s="141">
        <f t="shared" si="1"/>
        <v>1.0628833235283817</v>
      </c>
      <c r="H16" s="151">
        <f t="shared" si="3"/>
        <v>1.8869972774652908</v>
      </c>
      <c r="I16" s="141">
        <f t="shared" si="4"/>
        <v>11.370075644503718</v>
      </c>
      <c r="K16" s="207">
        <f t="shared" si="2"/>
        <v>0.56415078907435812</v>
      </c>
      <c r="L16" s="141">
        <f t="shared" si="5"/>
        <v>3.3992826716200186</v>
      </c>
      <c r="N16" s="151">
        <f t="shared" si="6"/>
        <v>1.6321041898257196</v>
      </c>
      <c r="O16" s="141">
        <f t="shared" si="7"/>
        <v>9.8342209178790032</v>
      </c>
      <c r="Q16" s="151">
        <v>-0.30925770143478681</v>
      </c>
      <c r="R16" s="141">
        <f t="shared" si="8"/>
        <v>-1.8634279449953002</v>
      </c>
      <c r="T16" s="11"/>
    </row>
    <row r="17" spans="1:20" x14ac:dyDescent="0.2">
      <c r="A17" s="10" t="str">
        <f>name!$D13</f>
        <v>34 Culture, media and sports occupations</v>
      </c>
      <c r="B17" s="151">
        <v>26.886072801216123</v>
      </c>
      <c r="C17" s="141">
        <f t="shared" si="0"/>
        <v>1.5986524406774723</v>
      </c>
      <c r="E17" s="151">
        <v>29.607627214546341</v>
      </c>
      <c r="F17" s="141">
        <f t="shared" si="1"/>
        <v>1.7026005247113278</v>
      </c>
      <c r="H17" s="151">
        <f t="shared" si="3"/>
        <v>2.7215544133302174</v>
      </c>
      <c r="I17" s="141">
        <f t="shared" si="4"/>
        <v>10.122543494738711</v>
      </c>
      <c r="K17" s="207">
        <f t="shared" si="2"/>
        <v>0.91393361381088256</v>
      </c>
      <c r="L17" s="141">
        <f t="shared" si="5"/>
        <v>3.3992826716200186</v>
      </c>
      <c r="N17" s="151">
        <f t="shared" si="6"/>
        <v>2.1918087429848558</v>
      </c>
      <c r="O17" s="141">
        <f t="shared" si="7"/>
        <v>8.1522086144381589</v>
      </c>
      <c r="Q17" s="151">
        <v>-0.38418794346552104</v>
      </c>
      <c r="R17" s="141">
        <f t="shared" si="8"/>
        <v>-1.4289477913194644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95.880830691435634</v>
      </c>
      <c r="C18" s="141">
        <f t="shared" si="0"/>
        <v>5.7010975582909911</v>
      </c>
      <c r="E18" s="151">
        <v>106.64414208812647</v>
      </c>
      <c r="F18" s="141">
        <f t="shared" si="1"/>
        <v>6.1326215356908547</v>
      </c>
      <c r="H18" s="151">
        <f t="shared" si="3"/>
        <v>10.763311396690838</v>
      </c>
      <c r="I18" s="141">
        <f t="shared" si="4"/>
        <v>11.225717715493522</v>
      </c>
      <c r="K18" s="207">
        <f t="shared" si="2"/>
        <v>3.2592604630993001</v>
      </c>
      <c r="L18" s="141">
        <f t="shared" si="5"/>
        <v>3.3992826716200186</v>
      </c>
      <c r="N18" s="151">
        <f t="shared" si="6"/>
        <v>7.5611543881358116</v>
      </c>
      <c r="O18" s="141">
        <f t="shared" si="7"/>
        <v>7.8859917395471584</v>
      </c>
      <c r="Q18" s="151">
        <v>-5.7103454544273846E-2</v>
      </c>
      <c r="R18" s="141">
        <f t="shared" si="8"/>
        <v>-5.9556695673658261E-2</v>
      </c>
      <c r="T18" s="11"/>
    </row>
    <row r="19" spans="1:20" x14ac:dyDescent="0.2">
      <c r="A19" s="10" t="str">
        <f>name!$D15</f>
        <v>41 Administrative occupations</v>
      </c>
      <c r="B19" s="151">
        <v>172.76022276603067</v>
      </c>
      <c r="C19" s="141">
        <f t="shared" si="0"/>
        <v>10.27236494592867</v>
      </c>
      <c r="E19" s="151">
        <v>175.85163552112826</v>
      </c>
      <c r="F19" s="141">
        <f t="shared" si="1"/>
        <v>10.112430987462558</v>
      </c>
      <c r="H19" s="151">
        <f t="shared" si="3"/>
        <v>3.0914127550975934</v>
      </c>
      <c r="I19" s="141">
        <f t="shared" si="4"/>
        <v>1.7894239227072006</v>
      </c>
      <c r="K19" s="207">
        <f t="shared" si="2"/>
        <v>5.8726083159378231</v>
      </c>
      <c r="L19" s="141">
        <f t="shared" si="5"/>
        <v>3.3992826716200186</v>
      </c>
      <c r="N19" s="151">
        <f t="shared" si="6"/>
        <v>-2.9555736597938491</v>
      </c>
      <c r="O19" s="141">
        <f t="shared" si="7"/>
        <v>-1.7107952354267251</v>
      </c>
      <c r="Q19" s="151">
        <v>0.17437809895361941</v>
      </c>
      <c r="R19" s="141">
        <f t="shared" si="8"/>
        <v>0.10093648651390073</v>
      </c>
      <c r="T19" s="11"/>
    </row>
    <row r="20" spans="1:20" x14ac:dyDescent="0.2">
      <c r="A20" s="10" t="str">
        <f>name!$D16</f>
        <v>42 Secretarial and related occupations</v>
      </c>
      <c r="B20" s="151">
        <v>39.299164972254196</v>
      </c>
      <c r="C20" s="141">
        <f t="shared" si="0"/>
        <v>2.3367379261369492</v>
      </c>
      <c r="E20" s="151">
        <v>34.531014555273011</v>
      </c>
      <c r="F20" s="141">
        <f t="shared" si="1"/>
        <v>1.9857222287552088</v>
      </c>
      <c r="H20" s="151">
        <f t="shared" si="3"/>
        <v>-4.7681504169811859</v>
      </c>
      <c r="I20" s="141">
        <f t="shared" si="4"/>
        <v>-12.132956057329903</v>
      </c>
      <c r="K20" s="207">
        <f t="shared" si="2"/>
        <v>1.335889704993201</v>
      </c>
      <c r="L20" s="141">
        <f t="shared" si="5"/>
        <v>3.3992826716200186</v>
      </c>
      <c r="N20" s="151">
        <f t="shared" si="6"/>
        <v>-6.6906698603449373</v>
      </c>
      <c r="O20" s="141">
        <f t="shared" si="7"/>
        <v>-17.024966981025301</v>
      </c>
      <c r="Q20" s="151">
        <v>0.58662973837055044</v>
      </c>
      <c r="R20" s="141">
        <f t="shared" si="8"/>
        <v>1.4927282520753811</v>
      </c>
      <c r="T20" s="11"/>
    </row>
    <row r="21" spans="1:20" x14ac:dyDescent="0.2">
      <c r="A21" s="10" t="str">
        <f>name!$D17</f>
        <v>51 Skilled agricultural and related trades</v>
      </c>
      <c r="B21" s="151">
        <v>15.63345239982781</v>
      </c>
      <c r="C21" s="141">
        <f t="shared" si="0"/>
        <v>0.92956888943889737</v>
      </c>
      <c r="E21" s="151">
        <v>11.671537276006319</v>
      </c>
      <c r="F21" s="141">
        <f t="shared" si="1"/>
        <v>0.67117723910523319</v>
      </c>
      <c r="H21" s="151">
        <f t="shared" si="3"/>
        <v>-3.9619151238214911</v>
      </c>
      <c r="I21" s="141">
        <f t="shared" si="4"/>
        <v>-25.342547650352188</v>
      </c>
      <c r="K21" s="207">
        <f t="shared" si="2"/>
        <v>0.53142523840331068</v>
      </c>
      <c r="L21" s="141">
        <f t="shared" si="5"/>
        <v>3.3992826716200186</v>
      </c>
      <c r="N21" s="151">
        <f t="shared" si="6"/>
        <v>-0.50719525058194215</v>
      </c>
      <c r="O21" s="141">
        <f t="shared" si="7"/>
        <v>-3.2442945909217626</v>
      </c>
      <c r="Q21" s="151">
        <v>-3.9861451116428595</v>
      </c>
      <c r="R21" s="141">
        <f t="shared" si="8"/>
        <v>-25.497535731050448</v>
      </c>
      <c r="T21" s="11"/>
    </row>
    <row r="22" spans="1:20" x14ac:dyDescent="0.2">
      <c r="A22" s="10" t="str">
        <f>name!$D18</f>
        <v>52 Skilled metal, electrical and electronic trades</v>
      </c>
      <c r="B22" s="151">
        <v>82.603521847802156</v>
      </c>
      <c r="C22" s="141">
        <f t="shared" si="0"/>
        <v>4.9116255388764216</v>
      </c>
      <c r="E22" s="151">
        <v>69.719974422239602</v>
      </c>
      <c r="F22" s="141">
        <f t="shared" si="1"/>
        <v>4.0092799120304088</v>
      </c>
      <c r="H22" s="151">
        <f t="shared" si="3"/>
        <v>-12.883547425562554</v>
      </c>
      <c r="I22" s="141">
        <f t="shared" si="4"/>
        <v>-15.596850034191789</v>
      </c>
      <c r="K22" s="207">
        <f t="shared" si="2"/>
        <v>2.8079272043201948</v>
      </c>
      <c r="L22" s="141">
        <f t="shared" si="5"/>
        <v>3.3992826716200186</v>
      </c>
      <c r="N22" s="151">
        <f t="shared" si="6"/>
        <v>-12.665677714913562</v>
      </c>
      <c r="O22" s="141">
        <f t="shared" si="7"/>
        <v>-15.333096497084234</v>
      </c>
      <c r="Q22" s="151">
        <v>-3.0257969149691868</v>
      </c>
      <c r="R22" s="141">
        <f t="shared" si="8"/>
        <v>-3.6630362087275756</v>
      </c>
      <c r="T22" s="11"/>
    </row>
    <row r="23" spans="1:20" x14ac:dyDescent="0.2">
      <c r="A23" s="10" t="str">
        <f>name!$D19</f>
        <v>53 Skilled construction and building trades</v>
      </c>
      <c r="B23" s="151">
        <v>56.899438998929469</v>
      </c>
      <c r="C23" s="141">
        <f t="shared" si="0"/>
        <v>3.3832545088066226</v>
      </c>
      <c r="E23" s="151">
        <v>53.497405240613752</v>
      </c>
      <c r="F23" s="141">
        <f t="shared" si="1"/>
        <v>3.0763934432615812</v>
      </c>
      <c r="H23" s="151">
        <f t="shared" si="3"/>
        <v>-3.4020337583157172</v>
      </c>
      <c r="I23" s="141">
        <f t="shared" si="4"/>
        <v>-5.9790286480324024</v>
      </c>
      <c r="K23" s="207">
        <f t="shared" si="2"/>
        <v>1.9341727701396125</v>
      </c>
      <c r="L23" s="141">
        <f t="shared" si="5"/>
        <v>3.3992826716200186</v>
      </c>
      <c r="N23" s="151">
        <f t="shared" si="6"/>
        <v>-7.8948338374277416</v>
      </c>
      <c r="O23" s="141">
        <f t="shared" si="7"/>
        <v>-13.875064458150947</v>
      </c>
      <c r="Q23" s="151">
        <v>2.5586273089724121</v>
      </c>
      <c r="R23" s="141">
        <f t="shared" si="8"/>
        <v>4.4967531384985211</v>
      </c>
      <c r="T23" s="11"/>
    </row>
    <row r="24" spans="1:20" x14ac:dyDescent="0.2">
      <c r="A24" s="10" t="str">
        <f>name!$D20</f>
        <v>54 Textiles, printing and other skilled trades</v>
      </c>
      <c r="B24" s="151">
        <v>31.868997400917639</v>
      </c>
      <c r="C24" s="141">
        <f t="shared" si="0"/>
        <v>1.894938351673902</v>
      </c>
      <c r="E24" s="151">
        <v>28.231010987157536</v>
      </c>
      <c r="F24" s="141">
        <f t="shared" si="1"/>
        <v>1.6234375612595733</v>
      </c>
      <c r="H24" s="151">
        <f t="shared" si="3"/>
        <v>-3.6379864137601032</v>
      </c>
      <c r="I24" s="141">
        <f t="shared" si="4"/>
        <v>-11.415440429435508</v>
      </c>
      <c r="K24" s="207">
        <f t="shared" si="2"/>
        <v>1.0833173062684274</v>
      </c>
      <c r="L24" s="141">
        <f t="shared" si="5"/>
        <v>3.3992826716200186</v>
      </c>
      <c r="N24" s="151">
        <f t="shared" si="6"/>
        <v>-4.7350930356929188</v>
      </c>
      <c r="O24" s="141">
        <f t="shared" si="7"/>
        <v>-14.857991847451643</v>
      </c>
      <c r="Q24" s="151">
        <v>1.378931566438818E-2</v>
      </c>
      <c r="R24" s="141">
        <f t="shared" si="8"/>
        <v>4.3268746396117025E-2</v>
      </c>
      <c r="T24" s="11"/>
    </row>
    <row r="25" spans="1:20" x14ac:dyDescent="0.2">
      <c r="A25" s="10" t="str">
        <f>name!$D21</f>
        <v>61 Caring personal service occupations</v>
      </c>
      <c r="B25" s="151">
        <v>128.76241342771939</v>
      </c>
      <c r="C25" s="141">
        <f t="shared" si="0"/>
        <v>7.6562444807645695</v>
      </c>
      <c r="E25" s="151">
        <v>132.53675873292067</v>
      </c>
      <c r="F25" s="141">
        <f t="shared" si="1"/>
        <v>7.6215886307614404</v>
      </c>
      <c r="H25" s="151">
        <f t="shared" si="3"/>
        <v>3.7743453052012796</v>
      </c>
      <c r="I25" s="141">
        <f t="shared" si="4"/>
        <v>2.931247717968577</v>
      </c>
      <c r="K25" s="207">
        <f t="shared" si="2"/>
        <v>4.3769984072081938</v>
      </c>
      <c r="L25" s="141">
        <f t="shared" si="5"/>
        <v>3.3992826716200186</v>
      </c>
      <c r="N25" s="151">
        <f t="shared" si="6"/>
        <v>-6.2681979873562632</v>
      </c>
      <c r="O25" s="141">
        <f t="shared" si="7"/>
        <v>-4.8680339397916832</v>
      </c>
      <c r="Q25" s="151">
        <v>5.66554488534935</v>
      </c>
      <c r="R25" s="141">
        <f t="shared" si="8"/>
        <v>4.3999989861402344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37.802675228286056</v>
      </c>
      <c r="C26" s="141">
        <f t="shared" si="0"/>
        <v>2.2477562812782308</v>
      </c>
      <c r="E26" s="151">
        <v>33.115912570969414</v>
      </c>
      <c r="F26" s="141">
        <f t="shared" si="1"/>
        <v>1.9043461237557637</v>
      </c>
      <c r="H26" s="151">
        <f t="shared" si="3"/>
        <v>-4.6867626573166419</v>
      </c>
      <c r="I26" s="141">
        <f t="shared" si="4"/>
        <v>-12.397965564642755</v>
      </c>
      <c r="K26" s="207">
        <f t="shared" si="2"/>
        <v>1.2850197884439212</v>
      </c>
      <c r="L26" s="141">
        <f t="shared" si="5"/>
        <v>3.3992826716200186</v>
      </c>
      <c r="N26" s="151">
        <f t="shared" si="6"/>
        <v>-4.5760870156305291</v>
      </c>
      <c r="O26" s="141">
        <f t="shared" si="7"/>
        <v>-12.105193582189781</v>
      </c>
      <c r="Q26" s="151">
        <v>-1.3956954301300339</v>
      </c>
      <c r="R26" s="141">
        <f t="shared" si="8"/>
        <v>-3.6920546540729937</v>
      </c>
      <c r="T26" s="11"/>
    </row>
    <row r="27" spans="1:20" x14ac:dyDescent="0.2">
      <c r="A27" s="10" t="str">
        <f>name!$D23</f>
        <v>63 Community and civil enforcement occupations</v>
      </c>
      <c r="B27" s="151">
        <v>1.596348018598355</v>
      </c>
      <c r="C27" s="141">
        <f t="shared" si="0"/>
        <v>9.4919242202880366E-2</v>
      </c>
      <c r="E27" s="151">
        <v>1.7223975416683197</v>
      </c>
      <c r="F27" s="141">
        <f t="shared" si="1"/>
        <v>9.9047280518487713E-2</v>
      </c>
      <c r="H27" s="151">
        <f t="shared" si="3"/>
        <v>0.12604952306996475</v>
      </c>
      <c r="I27" s="141">
        <f t="shared" si="4"/>
        <v>7.8961179893993538</v>
      </c>
      <c r="K27" s="207">
        <f t="shared" si="2"/>
        <v>5.426438157496339E-2</v>
      </c>
      <c r="L27" s="141">
        <f t="shared" si="5"/>
        <v>3.3992826716200186</v>
      </c>
      <c r="N27" s="151">
        <f t="shared" si="6"/>
        <v>7.2406364606778822E-2</v>
      </c>
      <c r="O27" s="141">
        <f t="shared" si="7"/>
        <v>4.5357505859125844</v>
      </c>
      <c r="Q27" s="151">
        <v>-6.2122311177746441E-4</v>
      </c>
      <c r="R27" s="141">
        <f t="shared" si="8"/>
        <v>-3.8915268133255701E-2</v>
      </c>
      <c r="T27" s="172"/>
    </row>
    <row r="28" spans="1:20" x14ac:dyDescent="0.2">
      <c r="A28" s="10" t="str">
        <f>name!$D24</f>
        <v>71 Sales occupations</v>
      </c>
      <c r="B28" s="151">
        <v>106.03309779114254</v>
      </c>
      <c r="C28" s="141">
        <f t="shared" si="0"/>
        <v>6.304753834064444</v>
      </c>
      <c r="E28" s="151">
        <v>97.22957547583465</v>
      </c>
      <c r="F28" s="141">
        <f t="shared" si="1"/>
        <v>5.5912324558478552</v>
      </c>
      <c r="H28" s="151">
        <f t="shared" si="3"/>
        <v>-8.8035223153078874</v>
      </c>
      <c r="I28" s="141">
        <f t="shared" si="4"/>
        <v>-8.302617294694647</v>
      </c>
      <c r="K28" s="207">
        <f t="shared" si="2"/>
        <v>3.6043647193962172</v>
      </c>
      <c r="L28" s="141">
        <f t="shared" si="5"/>
        <v>3.3992826716200186</v>
      </c>
      <c r="N28" s="151">
        <f>H28-(K28+Q28)</f>
        <v>-9.4928469295270279</v>
      </c>
      <c r="O28" s="141">
        <f t="shared" si="7"/>
        <v>-8.9527205441318447</v>
      </c>
      <c r="Q28" s="151">
        <v>-2.9150401051770771</v>
      </c>
      <c r="R28" s="141">
        <f t="shared" si="8"/>
        <v>-2.7491794221828201</v>
      </c>
      <c r="T28" s="11"/>
    </row>
    <row r="29" spans="1:20" x14ac:dyDescent="0.2">
      <c r="A29" s="10" t="str">
        <f>name!$D25</f>
        <v>72 Customer service occupations</v>
      </c>
      <c r="B29" s="151">
        <v>31.050472536931309</v>
      </c>
      <c r="C29" s="141">
        <f t="shared" si="0"/>
        <v>1.846268663793426</v>
      </c>
      <c r="E29" s="151">
        <v>34.962808732569414</v>
      </c>
      <c r="F29" s="141">
        <f t="shared" si="1"/>
        <v>2.0105527559536518</v>
      </c>
      <c r="H29" s="151">
        <f t="shared" si="3"/>
        <v>3.9123361956381046</v>
      </c>
      <c r="I29" s="141">
        <f t="shared" si="4"/>
        <v>12.599924819130482</v>
      </c>
      <c r="K29" s="207">
        <f t="shared" si="2"/>
        <v>1.0554933324040388</v>
      </c>
      <c r="L29" s="141">
        <f t="shared" si="5"/>
        <v>3.3992826716200186</v>
      </c>
      <c r="N29" s="151">
        <f t="shared" si="6"/>
        <v>2.4931967236648389</v>
      </c>
      <c r="O29" s="141">
        <f t="shared" si="7"/>
        <v>8.0294968802791669</v>
      </c>
      <c r="Q29" s="151">
        <v>0.36364613956922703</v>
      </c>
      <c r="R29" s="141">
        <f t="shared" si="8"/>
        <v>1.1711452672313045</v>
      </c>
      <c r="T29" s="11"/>
    </row>
    <row r="30" spans="1:20" x14ac:dyDescent="0.2">
      <c r="A30" s="10" t="str">
        <f>name!$D26</f>
        <v>81 Process, plant and machine operatives</v>
      </c>
      <c r="B30" s="151">
        <v>64.558561655457538</v>
      </c>
      <c r="C30" s="141">
        <f t="shared" si="0"/>
        <v>3.8386678084296486</v>
      </c>
      <c r="E30" s="151">
        <v>52.858350075291099</v>
      </c>
      <c r="F30" s="141">
        <f t="shared" si="1"/>
        <v>3.0396442754909443</v>
      </c>
      <c r="H30" s="151">
        <f t="shared" si="3"/>
        <v>-11.700211580166439</v>
      </c>
      <c r="I30" s="141">
        <f t="shared" si="4"/>
        <v>-18.123408081191883</v>
      </c>
      <c r="K30" s="207">
        <f t="shared" si="2"/>
        <v>2.1945279994010938</v>
      </c>
      <c r="L30" s="141">
        <f t="shared" si="5"/>
        <v>3.3992826716200186</v>
      </c>
      <c r="N30" s="151">
        <f t="shared" si="6"/>
        <v>-10.282357685955471</v>
      </c>
      <c r="O30" s="141">
        <f t="shared" si="7"/>
        <v>-15.927179017449872</v>
      </c>
      <c r="Q30" s="151">
        <v>-3.6123818936120609</v>
      </c>
      <c r="R30" s="141">
        <f t="shared" si="8"/>
        <v>-5.5955117353620336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74.67860734118446</v>
      </c>
      <c r="C31" s="141">
        <f t="shared" si="0"/>
        <v>4.4404081910757549</v>
      </c>
      <c r="E31" s="151">
        <v>72.539619141253965</v>
      </c>
      <c r="F31" s="141">
        <f t="shared" si="1"/>
        <v>4.1714249074164211</v>
      </c>
      <c r="H31" s="151">
        <f t="shared" si="3"/>
        <v>-2.1389881999304947</v>
      </c>
      <c r="I31" s="141">
        <f t="shared" si="4"/>
        <v>-2.8642582877290268</v>
      </c>
      <c r="K31" s="207">
        <f t="shared" si="2"/>
        <v>2.5385369587560382</v>
      </c>
      <c r="L31" s="141">
        <f t="shared" si="5"/>
        <v>3.3992826716200186</v>
      </c>
      <c r="N31" s="151">
        <f t="shared" si="6"/>
        <v>-4.2589600507788035</v>
      </c>
      <c r="O31" s="141">
        <f t="shared" si="7"/>
        <v>-5.7030523230312467</v>
      </c>
      <c r="Q31" s="151">
        <v>-0.41856510790772977</v>
      </c>
      <c r="R31" s="141">
        <f t="shared" si="8"/>
        <v>-0.56048863631780066</v>
      </c>
      <c r="T31" s="11"/>
    </row>
    <row r="32" spans="1:20" x14ac:dyDescent="0.2">
      <c r="A32" s="10" t="str">
        <f>name!$D28</f>
        <v>91 Elementary trades and related occupations</v>
      </c>
      <c r="B32" s="151">
        <v>34.971900151447379</v>
      </c>
      <c r="C32" s="141">
        <f t="shared" si="0"/>
        <v>2.0794377053725515</v>
      </c>
      <c r="E32" s="151">
        <v>27.299717656715796</v>
      </c>
      <c r="F32" s="141">
        <f t="shared" si="1"/>
        <v>1.5698831003910829</v>
      </c>
      <c r="H32" s="151">
        <f t="shared" si="3"/>
        <v>-7.6721824947315831</v>
      </c>
      <c r="I32" s="141">
        <f t="shared" si="4"/>
        <v>-21.938134506580575</v>
      </c>
      <c r="K32" s="207">
        <f t="shared" si="2"/>
        <v>1.1887937417844059</v>
      </c>
      <c r="L32" s="141">
        <f t="shared" si="5"/>
        <v>3.3992826716200186</v>
      </c>
      <c r="N32" s="151">
        <f>H32-(K32+Q32)</f>
        <v>-7.7283541865913676</v>
      </c>
      <c r="O32" s="141">
        <f t="shared" si="7"/>
        <v>-22.098754008570832</v>
      </c>
      <c r="Q32" s="151">
        <v>-1.1326220499246218</v>
      </c>
      <c r="R32" s="141">
        <f t="shared" si="8"/>
        <v>-3.2386631696297639</v>
      </c>
      <c r="T32" s="11"/>
    </row>
    <row r="33" spans="1:20" x14ac:dyDescent="0.2">
      <c r="A33" s="10" t="str">
        <f>name!$D29</f>
        <v>92 Elementary administration and service occupations</v>
      </c>
      <c r="B33" s="151">
        <v>158.32656659771357</v>
      </c>
      <c r="C33" s="141">
        <f t="shared" si="0"/>
        <v>9.414136232795979</v>
      </c>
      <c r="E33" s="151">
        <v>144.85199449414404</v>
      </c>
      <c r="F33" s="141">
        <f t="shared" si="1"/>
        <v>8.3297820539311633</v>
      </c>
      <c r="H33" s="151">
        <f t="shared" ref="H33" si="9">E33-B33</f>
        <v>-13.474572103569528</v>
      </c>
      <c r="I33" s="141">
        <f>IF(B33&lt;&gt;0,((E33/B33)-1)*100,0)</f>
        <v>-8.5106197861326667</v>
      </c>
      <c r="K33" s="207">
        <f t="shared" si="2"/>
        <v>5.381967542927006</v>
      </c>
      <c r="L33" s="141">
        <f t="shared" ref="L33" si="10">IF(B33&lt;&gt;0,K33/B33*100,0)</f>
        <v>3.3992826716200186</v>
      </c>
      <c r="N33" s="151">
        <f>H33-(K33+Q33)</f>
        <v>-22.946769247679054</v>
      </c>
      <c r="O33" s="141">
        <f t="shared" ref="O33" si="11">IF(B33&lt;&gt;0,N33/B33*100,0)</f>
        <v>-14.493315771814656</v>
      </c>
      <c r="Q33" s="151">
        <v>4.0902296011825197</v>
      </c>
      <c r="R33" s="141">
        <f t="shared" ref="R33" si="12">IF(B33&lt;&gt;0,Q33/B33*100,0)</f>
        <v>2.5834133140619673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1681.7960000000012</v>
      </c>
      <c r="C35" s="147">
        <f>B35/B$35*100</f>
        <v>100</v>
      </c>
      <c r="D35" s="145"/>
      <c r="E35" s="152">
        <f>SUM(E8:E33)</f>
        <v>1738.9649999999999</v>
      </c>
      <c r="F35" s="147">
        <f t="shared" ref="F35" si="13">E35/E$35*100</f>
        <v>100</v>
      </c>
      <c r="G35" s="145"/>
      <c r="H35" s="152">
        <f>E35-B35</f>
        <v>57.168999999998732</v>
      </c>
      <c r="I35" s="147">
        <f>IF(B35&lt;&gt;0,((E35/B35)-1)*100,0)</f>
        <v>3.3992826716200186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West Midlands and Warwickshire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121.00356464808603</v>
      </c>
      <c r="C44" s="141">
        <f t="shared" ref="C44:C68" si="15">B44/B$71*100</f>
        <v>6.9583668819145892</v>
      </c>
      <c r="E44" s="151">
        <v>120.00663309309914</v>
      </c>
      <c r="F44" s="141">
        <f t="shared" ref="F44:F68" si="16">E44/E$71*100</f>
        <v>6.4679132750947472</v>
      </c>
      <c r="H44" s="151">
        <f>E44-B44</f>
        <v>-0.99693155498688668</v>
      </c>
      <c r="I44" s="141">
        <f>IF(B44&gt;0,((E44/B44)-1)*100,0)</f>
        <v>-0.82388610441870291</v>
      </c>
      <c r="K44" s="151">
        <f>(($E$71/$B$71)-1)*B44</f>
        <v>8.1030182339894772</v>
      </c>
      <c r="L44" s="141">
        <f>IF(B44&gt;0,K44/B44*100,0)</f>
        <v>6.6965120057044913</v>
      </c>
      <c r="N44" s="151">
        <f>H44-(K44+Q44)</f>
        <v>-6.7626682932946069</v>
      </c>
      <c r="O44" s="141">
        <f>IF(B44&gt;0,N44/B44*100,0)</f>
        <v>-5.5888174145633114</v>
      </c>
      <c r="Q44" s="151">
        <v>-2.3372814956817569</v>
      </c>
      <c r="R44" s="141">
        <f>IF(B44&gt;0,Q44/B44*100,0)</f>
        <v>-1.9315806955598864</v>
      </c>
      <c r="T44" s="151"/>
    </row>
    <row r="45" spans="1:20" x14ac:dyDescent="0.2">
      <c r="A45" s="135" t="str">
        <f t="shared" si="14"/>
        <v>12 Other managers and proprietors</v>
      </c>
      <c r="B45" s="151">
        <v>48.005296103949206</v>
      </c>
      <c r="C45" s="141">
        <f t="shared" si="15"/>
        <v>2.760567124924838</v>
      </c>
      <c r="E45" s="151">
        <v>56.409595324674768</v>
      </c>
      <c r="F45" s="141">
        <f t="shared" si="16"/>
        <v>3.0402683671671729</v>
      </c>
      <c r="H45" s="151">
        <f t="shared" ref="H45:H71" si="17">E45-B45</f>
        <v>8.4042992207255622</v>
      </c>
      <c r="I45" s="141">
        <f t="shared" ref="I45:I71" si="18">IF(B45&gt;0,((E45/B45)-1)*100,0)</f>
        <v>17.507025063499547</v>
      </c>
      <c r="K45" s="151">
        <f t="shared" ref="K45:K68" si="19">(($E$71/$B$71)-1)*B45</f>
        <v>3.2146804169749492</v>
      </c>
      <c r="L45" s="141">
        <f t="shared" ref="L45:L68" si="20">IF(B45&gt;0,K45/B45*100,0)</f>
        <v>6.6965120057044913</v>
      </c>
      <c r="N45" s="151">
        <f t="shared" ref="N45:N68" si="21">H45-(K45+Q45)</f>
        <v>3.7813919789575934</v>
      </c>
      <c r="O45" s="141">
        <f t="shared" ref="O45:O68" si="22">IF(B45&gt;0,N45/B45*100,0)</f>
        <v>7.8770308400337381</v>
      </c>
      <c r="Q45" s="151">
        <v>1.4082268247930194</v>
      </c>
      <c r="R45" s="141">
        <f>IF(B45&gt;0,Q45/B45*100,0)</f>
        <v>2.9334822177613238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102.5973914087643</v>
      </c>
      <c r="C46" s="141">
        <f t="shared" si="15"/>
        <v>5.8999112350601823</v>
      </c>
      <c r="E46" s="151">
        <v>140.92765716885566</v>
      </c>
      <c r="F46" s="141">
        <f t="shared" si="16"/>
        <v>7.5954790259244289</v>
      </c>
      <c r="H46" s="151">
        <f t="shared" si="17"/>
        <v>38.330265760091365</v>
      </c>
      <c r="I46" s="141">
        <f t="shared" si="18"/>
        <v>37.359883359390203</v>
      </c>
      <c r="K46" s="151">
        <f t="shared" si="19"/>
        <v>6.8704466332275294</v>
      </c>
      <c r="L46" s="141">
        <f t="shared" si="20"/>
        <v>6.6965120057044913</v>
      </c>
      <c r="N46" s="151">
        <f t="shared" si="21"/>
        <v>33.631090318601423</v>
      </c>
      <c r="O46" s="141">
        <f t="shared" si="22"/>
        <v>32.779673885284097</v>
      </c>
      <c r="Q46" s="151">
        <v>-2.1712711917375875</v>
      </c>
      <c r="R46" s="141">
        <f t="shared" ref="R46:R68" si="23">IF(B46&gt;0,Q46/B46*100,0)</f>
        <v>-2.1163025315983899</v>
      </c>
      <c r="T46" s="151"/>
    </row>
    <row r="47" spans="1:20" x14ac:dyDescent="0.2">
      <c r="A47" s="135" t="str">
        <f t="shared" si="14"/>
        <v>22 Health professionals</v>
      </c>
      <c r="B47" s="151">
        <v>86.062592303894519</v>
      </c>
      <c r="C47" s="141">
        <f t="shared" si="15"/>
        <v>4.9490698377422504</v>
      </c>
      <c r="E47" s="151">
        <v>91.008335683546207</v>
      </c>
      <c r="F47" s="141">
        <f t="shared" si="16"/>
        <v>4.9050123925669595</v>
      </c>
      <c r="H47" s="151">
        <f t="shared" si="17"/>
        <v>4.9457433796516881</v>
      </c>
      <c r="I47" s="141">
        <f t="shared" si="18"/>
        <v>5.7466818593934876</v>
      </c>
      <c r="K47" s="151">
        <f t="shared" si="19"/>
        <v>5.7631918260508064</v>
      </c>
      <c r="L47" s="141">
        <f t="shared" si="20"/>
        <v>6.6965120057044913</v>
      </c>
      <c r="N47" s="151">
        <f t="shared" si="21"/>
        <v>-3.2877553601726195</v>
      </c>
      <c r="O47" s="141">
        <f t="shared" si="22"/>
        <v>-3.8201909472622768</v>
      </c>
      <c r="Q47" s="151">
        <v>2.4703069137735008</v>
      </c>
      <c r="R47" s="141">
        <f t="shared" si="23"/>
        <v>2.8703608009512793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77.883356645057759</v>
      </c>
      <c r="C48" s="141">
        <f t="shared" si="15"/>
        <v>4.4787190452400001</v>
      </c>
      <c r="E48" s="151">
        <v>86.191391859655269</v>
      </c>
      <c r="F48" s="141">
        <f t="shared" si="16"/>
        <v>4.645396952145763</v>
      </c>
      <c r="H48" s="151">
        <f t="shared" si="17"/>
        <v>8.3080352145975098</v>
      </c>
      <c r="I48" s="141">
        <f t="shared" si="18"/>
        <v>10.667279342440494</v>
      </c>
      <c r="K48" s="151">
        <f t="shared" si="19"/>
        <v>5.2154683281819398</v>
      </c>
      <c r="L48" s="141">
        <f t="shared" si="20"/>
        <v>6.6965120057044913</v>
      </c>
      <c r="N48" s="151">
        <f t="shared" si="21"/>
        <v>0.87782273075347383</v>
      </c>
      <c r="O48" s="141">
        <f t="shared" si="22"/>
        <v>1.1270992527376871</v>
      </c>
      <c r="Q48" s="151">
        <v>2.2147441556620966</v>
      </c>
      <c r="R48" s="141">
        <f t="shared" si="23"/>
        <v>2.8436680839983257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108.84130001285931</v>
      </c>
      <c r="C49" s="141">
        <f t="shared" si="15"/>
        <v>6.2589701352735281</v>
      </c>
      <c r="E49" s="151">
        <v>126.50167646302774</v>
      </c>
      <c r="F49" s="141">
        <f t="shared" si="16"/>
        <v>6.8179720689456422</v>
      </c>
      <c r="H49" s="151">
        <f t="shared" si="17"/>
        <v>17.660376450168428</v>
      </c>
      <c r="I49" s="141">
        <f t="shared" si="18"/>
        <v>16.225804403367007</v>
      </c>
      <c r="K49" s="151">
        <f t="shared" si="19"/>
        <v>7.2885707225259679</v>
      </c>
      <c r="L49" s="141">
        <f t="shared" si="20"/>
        <v>6.6965120057044913</v>
      </c>
      <c r="N49" s="151">
        <f t="shared" si="21"/>
        <v>11.199680404043738</v>
      </c>
      <c r="O49" s="141">
        <f t="shared" si="22"/>
        <v>10.289917892124153</v>
      </c>
      <c r="Q49" s="151">
        <v>-0.82787467640127721</v>
      </c>
      <c r="R49" s="141">
        <f t="shared" si="23"/>
        <v>-0.76062549446162997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33.333807781206424</v>
      </c>
      <c r="C50" s="141">
        <f t="shared" si="15"/>
        <v>1.916876290276482</v>
      </c>
      <c r="E50" s="151">
        <v>33.145135660038122</v>
      </c>
      <c r="F50" s="141">
        <f t="shared" si="16"/>
        <v>1.7864001131842815</v>
      </c>
      <c r="H50" s="151">
        <f t="shared" si="17"/>
        <v>-0.18867212116830245</v>
      </c>
      <c r="I50" s="141">
        <f t="shared" si="18"/>
        <v>-0.56600830726177831</v>
      </c>
      <c r="K50" s="151">
        <f t="shared" si="19"/>
        <v>2.232202440026946</v>
      </c>
      <c r="L50" s="141">
        <f t="shared" si="20"/>
        <v>6.6965120057044913</v>
      </c>
      <c r="N50" s="151">
        <f t="shared" si="21"/>
        <v>-1.7847931003364734</v>
      </c>
      <c r="O50" s="141">
        <f t="shared" si="22"/>
        <v>-5.3543030908780196</v>
      </c>
      <c r="Q50" s="151">
        <v>-0.63608146085877504</v>
      </c>
      <c r="R50" s="141">
        <f t="shared" si="23"/>
        <v>-1.9082172220882525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35.883040382728645</v>
      </c>
      <c r="C51" s="141">
        <f t="shared" si="15"/>
        <v>2.0634711096962071</v>
      </c>
      <c r="E51" s="151">
        <v>68.391296403098394</v>
      </c>
      <c r="F51" s="141">
        <f t="shared" si="16"/>
        <v>3.6860377006275375</v>
      </c>
      <c r="H51" s="151">
        <f t="shared" si="17"/>
        <v>32.50825602036975</v>
      </c>
      <c r="I51" s="141">
        <f t="shared" si="18"/>
        <v>90.595043434548941</v>
      </c>
      <c r="K51" s="151">
        <f t="shared" si="19"/>
        <v>2.4029121072412147</v>
      </c>
      <c r="L51" s="141">
        <f t="shared" si="20"/>
        <v>6.6965120057044913</v>
      </c>
      <c r="N51" s="151">
        <f t="shared" si="21"/>
        <v>28.898745011510027</v>
      </c>
      <c r="O51" s="141">
        <f t="shared" si="22"/>
        <v>80.535943173365197</v>
      </c>
      <c r="Q51" s="151">
        <v>1.2065989016185081</v>
      </c>
      <c r="R51" s="141">
        <f t="shared" si="23"/>
        <v>3.362588255479245</v>
      </c>
      <c r="T51" s="151"/>
    </row>
    <row r="52" spans="1:20" x14ac:dyDescent="0.2">
      <c r="A52" s="135" t="str">
        <f t="shared" si="14"/>
        <v>33 Protective service occupations</v>
      </c>
      <c r="B52" s="151">
        <v>18.48316898699532</v>
      </c>
      <c r="C52" s="141">
        <f t="shared" si="15"/>
        <v>1.0628833235283817</v>
      </c>
      <c r="E52" s="151">
        <v>17.298557615959592</v>
      </c>
      <c r="F52" s="141">
        <f t="shared" si="16"/>
        <v>0.93232821853653225</v>
      </c>
      <c r="H52" s="151">
        <f t="shared" si="17"/>
        <v>-1.1846113710357287</v>
      </c>
      <c r="I52" s="141">
        <f t="shared" si="18"/>
        <v>-6.4091356404803568</v>
      </c>
      <c r="K52" s="151">
        <f t="shared" si="19"/>
        <v>1.2377276302487907</v>
      </c>
      <c r="L52" s="141">
        <f t="shared" si="20"/>
        <v>6.6965120057044913</v>
      </c>
      <c r="N52" s="151">
        <f t="shared" si="21"/>
        <v>-2.221473976833769</v>
      </c>
      <c r="O52" s="141">
        <f t="shared" si="22"/>
        <v>-12.018902052980138</v>
      </c>
      <c r="Q52" s="151">
        <v>-0.20086502445075038</v>
      </c>
      <c r="R52" s="141">
        <f t="shared" si="23"/>
        <v>-1.0867455932047052</v>
      </c>
      <c r="T52" s="151"/>
    </row>
    <row r="53" spans="1:20" x14ac:dyDescent="0.2">
      <c r="A53" s="135" t="str">
        <f t="shared" si="14"/>
        <v>34 Culture, media and sports occupations</v>
      </c>
      <c r="B53" s="151">
        <v>29.607627214546341</v>
      </c>
      <c r="C53" s="141">
        <f t="shared" si="15"/>
        <v>1.7026005247113278</v>
      </c>
      <c r="E53" s="151">
        <v>28.003628982068516</v>
      </c>
      <c r="F53" s="141">
        <f t="shared" si="16"/>
        <v>1.5092919364168411</v>
      </c>
      <c r="H53" s="151">
        <f t="shared" si="17"/>
        <v>-1.6039982324778244</v>
      </c>
      <c r="I53" s="141">
        <f t="shared" si="18"/>
        <v>-5.4175169825489196</v>
      </c>
      <c r="K53" s="151">
        <f t="shared" si="19"/>
        <v>1.982678311026326</v>
      </c>
      <c r="L53" s="141">
        <f t="shared" si="20"/>
        <v>6.6965120057044913</v>
      </c>
      <c r="N53" s="151">
        <f t="shared" si="21"/>
        <v>-2.6713212201011403</v>
      </c>
      <c r="O53" s="141">
        <f t="shared" si="22"/>
        <v>-9.0224089919259391</v>
      </c>
      <c r="Q53" s="151">
        <v>-0.91535532340300996</v>
      </c>
      <c r="R53" s="141">
        <f t="shared" si="23"/>
        <v>-3.0916199963274749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106.64414208812647</v>
      </c>
      <c r="C54" s="141">
        <f t="shared" si="15"/>
        <v>6.1326215356908547</v>
      </c>
      <c r="E54" s="151">
        <v>113.87042673288545</v>
      </c>
      <c r="F54" s="141">
        <f t="shared" si="16"/>
        <v>6.1371944677005148</v>
      </c>
      <c r="H54" s="151">
        <f t="shared" si="17"/>
        <v>7.2262846447589766</v>
      </c>
      <c r="I54" s="141">
        <f t="shared" si="18"/>
        <v>6.7760727436744439</v>
      </c>
      <c r="K54" s="151">
        <f t="shared" si="19"/>
        <v>7.1414377783119454</v>
      </c>
      <c r="L54" s="141">
        <f t="shared" si="20"/>
        <v>6.6965120057044913</v>
      </c>
      <c r="N54" s="151">
        <f t="shared" si="21"/>
        <v>1.3685072530616988</v>
      </c>
      <c r="O54" s="141">
        <f t="shared" si="22"/>
        <v>1.2832465302508775</v>
      </c>
      <c r="Q54" s="151">
        <v>-1.2836603866146674</v>
      </c>
      <c r="R54" s="141">
        <f t="shared" si="23"/>
        <v>-1.2036857922809314</v>
      </c>
      <c r="T54" s="151"/>
    </row>
    <row r="55" spans="1:20" x14ac:dyDescent="0.2">
      <c r="A55" s="135" t="str">
        <f t="shared" si="14"/>
        <v>41 Administrative occupations</v>
      </c>
      <c r="B55" s="151">
        <v>175.85163552112826</v>
      </c>
      <c r="C55" s="141">
        <f t="shared" si="15"/>
        <v>10.112430987462558</v>
      </c>
      <c r="E55" s="151">
        <v>181.64825801444667</v>
      </c>
      <c r="F55" s="141">
        <f t="shared" si="16"/>
        <v>9.7901686692436325</v>
      </c>
      <c r="H55" s="151">
        <f t="shared" si="17"/>
        <v>5.7966224933184094</v>
      </c>
      <c r="I55" s="141">
        <f t="shared" si="18"/>
        <v>3.2963142345195706</v>
      </c>
      <c r="K55" s="151">
        <f t="shared" si="19"/>
        <v>11.775925884900058</v>
      </c>
      <c r="L55" s="141">
        <f t="shared" si="20"/>
        <v>6.6965120057044913</v>
      </c>
      <c r="N55" s="151">
        <f t="shared" si="21"/>
        <v>-4.3791606949238204</v>
      </c>
      <c r="O55" s="141">
        <f t="shared" si="22"/>
        <v>-2.4902587240353942</v>
      </c>
      <c r="Q55" s="151">
        <v>-1.6001426966578287</v>
      </c>
      <c r="R55" s="141">
        <f t="shared" si="23"/>
        <v>-0.90993904714953555</v>
      </c>
      <c r="T55" s="151"/>
    </row>
    <row r="56" spans="1:20" x14ac:dyDescent="0.2">
      <c r="A56" s="135" t="str">
        <f t="shared" si="14"/>
        <v>42 Secretarial and related occupations</v>
      </c>
      <c r="B56" s="151">
        <v>34.531014555273011</v>
      </c>
      <c r="C56" s="141">
        <f t="shared" si="15"/>
        <v>1.9857222287552088</v>
      </c>
      <c r="E56" s="151">
        <v>20.835732288531613</v>
      </c>
      <c r="F56" s="141">
        <f t="shared" si="16"/>
        <v>1.1229688392371315</v>
      </c>
      <c r="H56" s="151">
        <f t="shared" si="17"/>
        <v>-13.695282266741398</v>
      </c>
      <c r="I56" s="141">
        <f t="shared" si="18"/>
        <v>-39.66081635052938</v>
      </c>
      <c r="K56" s="151">
        <f t="shared" si="19"/>
        <v>2.3123735353854227</v>
      </c>
      <c r="L56" s="141">
        <f t="shared" si="20"/>
        <v>6.6965120057044913</v>
      </c>
      <c r="N56" s="151">
        <f t="shared" si="21"/>
        <v>-16.456337024902979</v>
      </c>
      <c r="O56" s="141">
        <f t="shared" si="22"/>
        <v>-47.656685553103841</v>
      </c>
      <c r="Q56" s="151">
        <v>0.44868122277616052</v>
      </c>
      <c r="R56" s="141">
        <f t="shared" si="23"/>
        <v>1.2993571968699811</v>
      </c>
      <c r="T56" s="151"/>
    </row>
    <row r="57" spans="1:20" x14ac:dyDescent="0.2">
      <c r="A57" s="135" t="str">
        <f t="shared" si="14"/>
        <v>51 Skilled agricultural and related trades</v>
      </c>
      <c r="B57" s="151">
        <v>11.671537276006319</v>
      </c>
      <c r="C57" s="141">
        <f t="shared" si="15"/>
        <v>0.67117723910523319</v>
      </c>
      <c r="E57" s="151">
        <v>12.763696110699184</v>
      </c>
      <c r="F57" s="141">
        <f t="shared" si="16"/>
        <v>0.68791597085822798</v>
      </c>
      <c r="H57" s="151">
        <f t="shared" si="17"/>
        <v>1.0921588346928655</v>
      </c>
      <c r="I57" s="141">
        <f t="shared" si="18"/>
        <v>9.3574548824691952</v>
      </c>
      <c r="K57" s="151">
        <f t="shared" si="19"/>
        <v>0.78158589493803809</v>
      </c>
      <c r="L57" s="141">
        <f t="shared" si="20"/>
        <v>6.6965120057044913</v>
      </c>
      <c r="N57" s="151">
        <f t="shared" si="21"/>
        <v>0.66061113965983576</v>
      </c>
      <c r="O57" s="141">
        <f t="shared" si="22"/>
        <v>5.6600182481349952</v>
      </c>
      <c r="Q57" s="151">
        <v>-0.35003819990500834</v>
      </c>
      <c r="R57" s="141">
        <f t="shared" si="23"/>
        <v>-2.99907537137029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69.719974422239602</v>
      </c>
      <c r="C58" s="141">
        <f t="shared" si="15"/>
        <v>4.0092799120304088</v>
      </c>
      <c r="E58" s="151">
        <v>64.175766289237842</v>
      </c>
      <c r="F58" s="141">
        <f t="shared" si="16"/>
        <v>3.4588362328232702</v>
      </c>
      <c r="H58" s="151">
        <f t="shared" si="17"/>
        <v>-5.5442081330017601</v>
      </c>
      <c r="I58" s="141">
        <f t="shared" si="18"/>
        <v>-7.9521086732258546</v>
      </c>
      <c r="K58" s="151">
        <f t="shared" si="19"/>
        <v>4.6688064575593753</v>
      </c>
      <c r="L58" s="141">
        <f t="shared" si="20"/>
        <v>6.6965120057044913</v>
      </c>
      <c r="N58" s="151">
        <f t="shared" si="21"/>
        <v>-5.1077135286857098</v>
      </c>
      <c r="O58" s="141">
        <f t="shared" si="22"/>
        <v>-7.3260404511227524</v>
      </c>
      <c r="Q58" s="151">
        <v>-5.1053010618754255</v>
      </c>
      <c r="R58" s="141">
        <f t="shared" si="23"/>
        <v>-7.3225802278075891</v>
      </c>
      <c r="T58" s="151"/>
    </row>
    <row r="59" spans="1:20" x14ac:dyDescent="0.2">
      <c r="A59" s="135" t="str">
        <f t="shared" si="14"/>
        <v>53 Skilled construction and building trades</v>
      </c>
      <c r="B59" s="151">
        <v>53.497405240613752</v>
      </c>
      <c r="C59" s="141">
        <f t="shared" si="15"/>
        <v>3.0763934432615812</v>
      </c>
      <c r="E59" s="151">
        <v>44.918569770132912</v>
      </c>
      <c r="F59" s="141">
        <f t="shared" si="16"/>
        <v>2.4209446280283888</v>
      </c>
      <c r="H59" s="151">
        <f t="shared" si="17"/>
        <v>-8.5788354704808398</v>
      </c>
      <c r="I59" s="141">
        <f t="shared" si="18"/>
        <v>-16.035984234928879</v>
      </c>
      <c r="K59" s="151">
        <f t="shared" si="19"/>
        <v>3.5824601646780838</v>
      </c>
      <c r="L59" s="141">
        <f t="shared" si="20"/>
        <v>6.6965120057044913</v>
      </c>
      <c r="N59" s="151">
        <f t="shared" si="21"/>
        <v>-9.8850320069491495</v>
      </c>
      <c r="O59" s="141">
        <f t="shared" si="22"/>
        <v>-18.477591506521716</v>
      </c>
      <c r="Q59" s="151">
        <v>-2.2762636282097741</v>
      </c>
      <c r="R59" s="141">
        <f t="shared" si="23"/>
        <v>-4.254904734111661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28.231010987157536</v>
      </c>
      <c r="C60" s="141">
        <f t="shared" si="15"/>
        <v>1.6234375612595733</v>
      </c>
      <c r="E60" s="151">
        <v>28.133603704880809</v>
      </c>
      <c r="F60" s="141">
        <f t="shared" si="16"/>
        <v>1.5162970928272557</v>
      </c>
      <c r="H60" s="151">
        <f t="shared" si="17"/>
        <v>-9.7407282276726903E-2</v>
      </c>
      <c r="I60" s="141">
        <f t="shared" si="18"/>
        <v>-0.34503646476223837</v>
      </c>
      <c r="K60" s="151">
        <f t="shared" si="19"/>
        <v>1.8904930400867583</v>
      </c>
      <c r="L60" s="141">
        <f t="shared" si="20"/>
        <v>6.6965120057044913</v>
      </c>
      <c r="N60" s="151">
        <f t="shared" si="21"/>
        <v>-2.6557006794966114</v>
      </c>
      <c r="O60" s="141">
        <f t="shared" si="22"/>
        <v>-9.4070335656937907</v>
      </c>
      <c r="Q60" s="151">
        <v>0.66780035713312613</v>
      </c>
      <c r="R60" s="141">
        <f t="shared" si="23"/>
        <v>2.3654850952270632</v>
      </c>
      <c r="T60" s="151"/>
    </row>
    <row r="61" spans="1:20" x14ac:dyDescent="0.2">
      <c r="A61" s="135" t="str">
        <f t="shared" si="14"/>
        <v>61 Caring personal service occupations</v>
      </c>
      <c r="B61" s="151">
        <v>132.53675873292067</v>
      </c>
      <c r="C61" s="141">
        <f t="shared" si="15"/>
        <v>7.6215886307614404</v>
      </c>
      <c r="E61" s="151">
        <v>151.04154212143902</v>
      </c>
      <c r="F61" s="141">
        <f t="shared" si="16"/>
        <v>8.1405799846093245</v>
      </c>
      <c r="H61" s="151">
        <f t="shared" si="17"/>
        <v>18.504783388518348</v>
      </c>
      <c r="I61" s="141">
        <f t="shared" si="18"/>
        <v>13.962000855783696</v>
      </c>
      <c r="K61" s="151">
        <f t="shared" si="19"/>
        <v>8.8753399605216288</v>
      </c>
      <c r="L61" s="141">
        <f t="shared" si="20"/>
        <v>6.6965120057044913</v>
      </c>
      <c r="N61" s="151">
        <f t="shared" si="21"/>
        <v>4.7646026288685963</v>
      </c>
      <c r="O61" s="141">
        <f t="shared" si="22"/>
        <v>3.5949291912818762</v>
      </c>
      <c r="Q61" s="151">
        <v>4.8648407991281228</v>
      </c>
      <c r="R61" s="141">
        <f t="shared" si="23"/>
        <v>3.6705596587973219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33.115912570969414</v>
      </c>
      <c r="C62" s="141">
        <f t="shared" si="15"/>
        <v>1.9043461237557637</v>
      </c>
      <c r="E62" s="151">
        <v>30.956117757390484</v>
      </c>
      <c r="F62" s="141">
        <f t="shared" si="16"/>
        <v>1.6684201516852293</v>
      </c>
      <c r="H62" s="151">
        <f t="shared" si="17"/>
        <v>-2.1597948135789302</v>
      </c>
      <c r="I62" s="141">
        <f t="shared" si="18"/>
        <v>-6.5219244946077115</v>
      </c>
      <c r="K62" s="151">
        <f t="shared" si="19"/>
        <v>2.2176110611135695</v>
      </c>
      <c r="L62" s="141">
        <f t="shared" si="20"/>
        <v>6.6965120057044913</v>
      </c>
      <c r="N62" s="151">
        <f t="shared" si="21"/>
        <v>-4.4586798009850357</v>
      </c>
      <c r="O62" s="141">
        <f t="shared" si="22"/>
        <v>-13.463859078108792</v>
      </c>
      <c r="Q62" s="151">
        <v>8.1273926292536144E-2</v>
      </c>
      <c r="R62" s="141">
        <f t="shared" si="23"/>
        <v>0.24542257779658397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1.7223975416683197</v>
      </c>
      <c r="C63" s="141">
        <f t="shared" si="15"/>
        <v>9.9047280518487713E-2</v>
      </c>
      <c r="E63" s="151">
        <v>1.4523793885848122</v>
      </c>
      <c r="F63" s="141">
        <f t="shared" si="16"/>
        <v>7.8277872529046763E-2</v>
      </c>
      <c r="H63" s="151">
        <f t="shared" si="17"/>
        <v>-0.27001815308350752</v>
      </c>
      <c r="I63" s="141">
        <f t="shared" si="18"/>
        <v>-15.67687752398712</v>
      </c>
      <c r="K63" s="151">
        <f t="shared" si="19"/>
        <v>0.11534055816377804</v>
      </c>
      <c r="L63" s="141">
        <f t="shared" si="20"/>
        <v>6.6965120057044913</v>
      </c>
      <c r="N63" s="151">
        <f t="shared" si="21"/>
        <v>-0.42607417078715859</v>
      </c>
      <c r="O63" s="141">
        <f t="shared" si="22"/>
        <v>-24.737272347385133</v>
      </c>
      <c r="Q63" s="151">
        <v>4.0715459539873003E-2</v>
      </c>
      <c r="R63" s="141">
        <f t="shared" si="23"/>
        <v>2.3638828176935203</v>
      </c>
      <c r="T63" s="151"/>
    </row>
    <row r="64" spans="1:20" x14ac:dyDescent="0.2">
      <c r="A64" s="135" t="str">
        <f t="shared" si="14"/>
        <v>71 Sales occupations</v>
      </c>
      <c r="B64" s="151">
        <v>97.22957547583465</v>
      </c>
      <c r="C64" s="141">
        <f t="shared" si="15"/>
        <v>5.5912324558478552</v>
      </c>
      <c r="E64" s="151">
        <v>91.630020682364886</v>
      </c>
      <c r="F64" s="141">
        <f t="shared" si="16"/>
        <v>4.9385189126079574</v>
      </c>
      <c r="H64" s="151">
        <f t="shared" si="17"/>
        <v>-5.599554793469764</v>
      </c>
      <c r="I64" s="141">
        <f t="shared" si="18"/>
        <v>-5.759106492099697</v>
      </c>
      <c r="K64" s="151">
        <f t="shared" si="19"/>
        <v>6.5109901948347773</v>
      </c>
      <c r="L64" s="141">
        <f t="shared" si="20"/>
        <v>6.6965120057044913</v>
      </c>
      <c r="N64" s="151">
        <f t="shared" si="21"/>
        <v>-10.248986014869033</v>
      </c>
      <c r="O64" s="141">
        <f t="shared" si="22"/>
        <v>-10.541016933079488</v>
      </c>
      <c r="Q64" s="151">
        <v>-1.8615589734355089</v>
      </c>
      <c r="R64" s="141">
        <f t="shared" si="23"/>
        <v>-1.9146015647246952</v>
      </c>
      <c r="T64" s="151"/>
    </row>
    <row r="65" spans="1:20" x14ac:dyDescent="0.2">
      <c r="A65" s="135" t="str">
        <f t="shared" si="14"/>
        <v>72 Customer service occupations</v>
      </c>
      <c r="B65" s="151">
        <v>34.962808732569414</v>
      </c>
      <c r="C65" s="141">
        <f t="shared" si="15"/>
        <v>2.0105527559536518</v>
      </c>
      <c r="E65" s="151">
        <v>44.569174042746504</v>
      </c>
      <c r="F65" s="141">
        <f t="shared" si="16"/>
        <v>2.4021134917388576</v>
      </c>
      <c r="H65" s="151">
        <f t="shared" si="17"/>
        <v>9.6063653101770896</v>
      </c>
      <c r="I65" s="141">
        <f t="shared" si="18"/>
        <v>27.475954187937802</v>
      </c>
      <c r="K65" s="151">
        <f t="shared" si="19"/>
        <v>2.341288684308009</v>
      </c>
      <c r="L65" s="141">
        <f t="shared" si="20"/>
        <v>6.6965120057044913</v>
      </c>
      <c r="N65" s="151">
        <f t="shared" si="21"/>
        <v>7.277048717385604</v>
      </c>
      <c r="O65" s="141">
        <f t="shared" si="22"/>
        <v>20.813684544190263</v>
      </c>
      <c r="Q65" s="151">
        <v>-1.1972091516523228E-2</v>
      </c>
      <c r="R65" s="141">
        <f t="shared" si="23"/>
        <v>-3.4242361956951961E-2</v>
      </c>
      <c r="T65" s="151"/>
    </row>
    <row r="66" spans="1:20" x14ac:dyDescent="0.2">
      <c r="A66" s="135" t="str">
        <f t="shared" si="14"/>
        <v>81 Process, plant and machine operatives</v>
      </c>
      <c r="B66" s="151">
        <v>52.858350075291099</v>
      </c>
      <c r="C66" s="141">
        <f t="shared" si="15"/>
        <v>3.0396442754909443</v>
      </c>
      <c r="E66" s="151">
        <v>52.259709317698366</v>
      </c>
      <c r="F66" s="141">
        <f t="shared" si="16"/>
        <v>2.8166048737181919</v>
      </c>
      <c r="H66" s="151">
        <f t="shared" si="17"/>
        <v>-0.59864075759273305</v>
      </c>
      <c r="I66" s="141">
        <f t="shared" si="18"/>
        <v>-1.1325377291194871</v>
      </c>
      <c r="K66" s="151">
        <f t="shared" si="19"/>
        <v>3.5396657588091776</v>
      </c>
      <c r="L66" s="141">
        <f t="shared" si="20"/>
        <v>6.6965120057044913</v>
      </c>
      <c r="N66" s="151">
        <f t="shared" si="21"/>
        <v>-3.0069472268269948E-2</v>
      </c>
      <c r="O66" s="141">
        <f t="shared" si="22"/>
        <v>-5.6886891523173125E-2</v>
      </c>
      <c r="Q66" s="151">
        <v>-4.1082370441336407</v>
      </c>
      <c r="R66" s="141">
        <f t="shared" si="23"/>
        <v>-7.7721628433008103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72.539619141253965</v>
      </c>
      <c r="C67" s="141">
        <f t="shared" si="15"/>
        <v>4.1714249074164211</v>
      </c>
      <c r="E67" s="151">
        <v>75.872493842364875</v>
      </c>
      <c r="F67" s="141">
        <f t="shared" si="16"/>
        <v>4.0892465482043052</v>
      </c>
      <c r="H67" s="151">
        <f t="shared" si="17"/>
        <v>3.3328747011109101</v>
      </c>
      <c r="I67" s="141">
        <f t="shared" si="18"/>
        <v>4.5945577610779997</v>
      </c>
      <c r="K67" s="151">
        <f t="shared" si="19"/>
        <v>4.857624304686385</v>
      </c>
      <c r="L67" s="141">
        <f t="shared" si="20"/>
        <v>6.6965120057044913</v>
      </c>
      <c r="N67" s="151">
        <f t="shared" si="21"/>
        <v>-3.750537328741208</v>
      </c>
      <c r="O67" s="141">
        <f t="shared" si="22"/>
        <v>-5.1703295015071866</v>
      </c>
      <c r="Q67" s="151">
        <v>2.2257877251657328</v>
      </c>
      <c r="R67" s="141">
        <f t="shared" si="23"/>
        <v>3.0683752568806999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27.299717656715796</v>
      </c>
      <c r="C68" s="141">
        <f t="shared" si="15"/>
        <v>1.5698831003910829</v>
      </c>
      <c r="E68" s="151">
        <v>54.590274225179733</v>
      </c>
      <c r="F68" s="141">
        <f t="shared" si="16"/>
        <v>2.9422136947895625</v>
      </c>
      <c r="H68" s="151">
        <f t="shared" si="17"/>
        <v>27.290556568463938</v>
      </c>
      <c r="I68" s="141">
        <f t="shared" si="18"/>
        <v>99.96644255311702</v>
      </c>
      <c r="K68" s="151">
        <f t="shared" si="19"/>
        <v>1.8281288704054022</v>
      </c>
      <c r="L68" s="141">
        <f t="shared" si="20"/>
        <v>6.6965120057044913</v>
      </c>
      <c r="N68" s="151">
        <f t="shared" si="21"/>
        <v>25.785053448346929</v>
      </c>
      <c r="O68" s="141">
        <f t="shared" si="22"/>
        <v>94.451722074875548</v>
      </c>
      <c r="Q68" s="151">
        <v>-0.32262575028839369</v>
      </c>
      <c r="R68" s="141">
        <f t="shared" si="23"/>
        <v>-1.1817915274630211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144.85199449414404</v>
      </c>
      <c r="C69" s="141">
        <f t="shared" ref="C69" si="25">B69/B$71*100</f>
        <v>8.3297820539311633</v>
      </c>
      <c r="E69" s="151">
        <v>118.81332745739262</v>
      </c>
      <c r="F69" s="141">
        <f t="shared" ref="F69" si="26">E69/E$71*100</f>
        <v>6.4035985187892024</v>
      </c>
      <c r="H69" s="151">
        <f t="shared" ref="H69" si="27">E69-B69</f>
        <v>-26.03866703675142</v>
      </c>
      <c r="I69" s="141">
        <f t="shared" ref="I69" si="28">IF(B69&gt;0,((E69/B69)-1)*100,0)</f>
        <v>-17.976050055564883</v>
      </c>
      <c r="K69" s="151">
        <f t="shared" ref="K69" si="29">(($E$71/$B$71)-1)*B69</f>
        <v>9.7000312018027639</v>
      </c>
      <c r="L69" s="141">
        <f t="shared" ref="L69" si="30">IF(B69&gt;0,K69/B69*100,0)</f>
        <v>6.6965120057044913</v>
      </c>
      <c r="N69" s="151">
        <f t="shared" ref="N69" si="31">H69-(K69+Q69)</f>
        <v>-44.118250957842704</v>
      </c>
      <c r="O69" s="141">
        <f t="shared" ref="O69" si="32">IF(B69&gt;0,N69/B69*100,0)</f>
        <v>-30.45746875071595</v>
      </c>
      <c r="Q69" s="151">
        <v>8.3795527192885206</v>
      </c>
      <c r="R69" s="141">
        <f t="shared" ref="R69" si="33">IF(B69&gt;0,Q69/B69*100,0)</f>
        <v>5.7849066894465739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1738.9649999999999</v>
      </c>
      <c r="C71" s="147">
        <f>B71/B$71*100</f>
        <v>100</v>
      </c>
      <c r="D71" s="145"/>
      <c r="E71" s="152">
        <f>SUM(E44:E69)</f>
        <v>1855.4149999999991</v>
      </c>
      <c r="F71" s="147">
        <f>E71/E$71*100</f>
        <v>100</v>
      </c>
      <c r="G71" s="145"/>
      <c r="H71" s="152">
        <f t="shared" si="17"/>
        <v>116.44999999999914</v>
      </c>
      <c r="I71" s="147">
        <f t="shared" si="18"/>
        <v>6.6965120057044913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West Midlands and Warwickshire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West Midlands and Warwickshire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West Midlands and Warwickshire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West Midlands and Warwickshire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121.00356464808603</v>
      </c>
      <c r="C7" s="11">
        <f t="shared" si="2"/>
        <v>120.00663309309925</v>
      </c>
      <c r="D7" s="11">
        <f t="shared" si="2"/>
        <v>-0.9969315549867801</v>
      </c>
      <c r="E7" s="11">
        <f t="shared" si="2"/>
        <v>58.32436203421959</v>
      </c>
      <c r="F7" s="11">
        <f t="shared" si="2"/>
        <v>57.32743047923281</v>
      </c>
      <c r="G7" s="200">
        <f>IF(B7&gt;0,(1+(E7/B7))^(1/($C$6-$B$6))-1,0)</f>
        <v>2.6573346401847164E-2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82.054009132575615</v>
      </c>
      <c r="R7" s="11">
        <v>74.826495563321984</v>
      </c>
      <c r="S7" s="345">
        <f>R7-Q7</f>
        <v>-7.227513569253631</v>
      </c>
      <c r="T7" s="345">
        <v>34.343854121944901</v>
      </c>
      <c r="U7" s="345">
        <f>SUM(S7:T7)</f>
        <v>27.11634055269127</v>
      </c>
      <c r="V7" s="346">
        <f>IF(Q7&gt;0,(1+(T7/Q7))^(1/($C$6-$B$6))-1,0)</f>
        <v>2.3582880108847126E-2</v>
      </c>
      <c r="X7" s="10" t="str">
        <f>name!B4</f>
        <v>Agriculture</v>
      </c>
      <c r="Y7" s="11">
        <v>6.0960000000000143</v>
      </c>
      <c r="Z7" s="11">
        <v>6.4910000000000068</v>
      </c>
      <c r="AA7" s="345">
        <f>Z7-Y7</f>
        <v>0.39499999999999247</v>
      </c>
      <c r="AB7" s="11">
        <v>3.2821345157742021</v>
      </c>
      <c r="AC7" s="345">
        <f>SUM(AA7:AB7)</f>
        <v>3.6771345157741946</v>
      </c>
      <c r="AD7" s="348">
        <f>IF(Y7&gt;0,(1+(AB7/Y7))^(1/($C$6-$B$6))-1,0)</f>
        <v>2.9132831423551719E-2</v>
      </c>
    </row>
    <row r="8" spans="1:30" x14ac:dyDescent="0.2">
      <c r="A8" s="10" t="str">
        <f>name!D5</f>
        <v>12 Other managers and proprietors</v>
      </c>
      <c r="B8" s="11">
        <f t="shared" si="2"/>
        <v>48.005296103949213</v>
      </c>
      <c r="C8" s="11">
        <f t="shared" si="2"/>
        <v>56.409595324674704</v>
      </c>
      <c r="D8" s="11">
        <f t="shared" si="2"/>
        <v>8.4042992207254983</v>
      </c>
      <c r="E8" s="11">
        <f t="shared" si="2"/>
        <v>29.544747301693448</v>
      </c>
      <c r="F8" s="11">
        <f t="shared" si="2"/>
        <v>37.949046522418939</v>
      </c>
      <c r="G8" s="200">
        <f t="shared" ref="G8:G33" si="3">IF(B8&gt;0,(1+(E8/B8))^(1/($C$6-$B$6))-1,0)</f>
        <v>3.2490805368113662E-2</v>
      </c>
      <c r="H8" s="11"/>
      <c r="I8" s="10" t="str">
        <f>name!E4</f>
        <v>Managers, directors and senior officials</v>
      </c>
      <c r="J8" s="11">
        <f t="array" ref="J8:J16">MMULT(aggregation!$B$13:$AA$21,B7:B32)</f>
        <v>169.00886075203525</v>
      </c>
      <c r="K8" s="11">
        <f t="array" ref="K8:K16">MMULT(aggregation!$B$13:$AA$21,C7:C32)</f>
        <v>176.41622841777397</v>
      </c>
      <c r="L8" s="11">
        <f t="array" ref="L8:L16">MMULT(aggregation!$B$13:$AA$21,D7:D32)</f>
        <v>7.4073676657387182</v>
      </c>
      <c r="M8" s="11">
        <f t="array" ref="M8:M16">MMULT(aggregation!$B$13:$AA$21,E7:E32)</f>
        <v>87.869109335913038</v>
      </c>
      <c r="N8" s="11">
        <f t="array" ref="N8:N16">MMULT(aggregation!$B$13:$AA$21,F7:F32)</f>
        <v>95.276477001651756</v>
      </c>
      <c r="O8" s="11"/>
      <c r="P8" s="10" t="str">
        <f>name!D5</f>
        <v>12 Other managers and proprietors</v>
      </c>
      <c r="Q8" s="11">
        <v>26.69255371021907</v>
      </c>
      <c r="R8" s="11">
        <v>34.120180362263113</v>
      </c>
      <c r="S8" s="345">
        <f t="shared" ref="S8:S31" si="4">R8-Q8</f>
        <v>7.4276266520440437</v>
      </c>
      <c r="T8" s="345">
        <v>16.025516928251179</v>
      </c>
      <c r="U8" s="345">
        <f t="shared" ref="U8:U31" si="5">SUM(S8:T8)</f>
        <v>23.453143580295222</v>
      </c>
      <c r="V8" s="346">
        <f t="shared" ref="V8:V33" si="6">IF(Q8&gt;0,(1+(T8/Q8))^(1/($C$6-$B$6))-1,0)</f>
        <v>3.1845719657942251E-2</v>
      </c>
      <c r="X8" s="10" t="str">
        <f>name!B5</f>
        <v>Mining and quarrying</v>
      </c>
      <c r="Y8" s="11">
        <v>0.93900000000000183</v>
      </c>
      <c r="Z8" s="11">
        <v>0.41999999999999971</v>
      </c>
      <c r="AA8" s="345">
        <f t="shared" ref="AA8:AA29" si="7">Z8-Y8</f>
        <v>-0.51900000000000213</v>
      </c>
      <c r="AB8" s="11">
        <v>0.26598722999781133</v>
      </c>
      <c r="AC8" s="345">
        <f t="shared" ref="AC8:AC29" si="8">SUM(AA8:AB8)</f>
        <v>-0.2530127700021908</v>
      </c>
      <c r="AD8" s="348">
        <f t="shared" ref="AD8:AD29" si="9">IF(Y8&gt;0,(1+(AB8/Y8))^(1/($C$6-$B$6))-1,0)</f>
        <v>1.676625335789983E-2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102.59739140876425</v>
      </c>
      <c r="C9" s="11">
        <f t="shared" si="2"/>
        <v>140.92765716885566</v>
      </c>
      <c r="D9" s="11">
        <f t="shared" si="2"/>
        <v>38.330265760091422</v>
      </c>
      <c r="E9" s="11">
        <f t="shared" si="2"/>
        <v>46.539573387888211</v>
      </c>
      <c r="F9" s="11">
        <f t="shared" si="2"/>
        <v>84.869839147979619</v>
      </c>
      <c r="G9" s="200">
        <f t="shared" si="3"/>
        <v>2.5250363870879422E-2</v>
      </c>
      <c r="H9" s="11"/>
      <c r="I9" s="10" t="str">
        <f>name!E5</f>
        <v>Professional occupations</v>
      </c>
      <c r="J9" s="11">
        <v>375.38464037057594</v>
      </c>
      <c r="K9" s="11">
        <v>444.62906117508481</v>
      </c>
      <c r="L9" s="11">
        <v>69.244420804508977</v>
      </c>
      <c r="M9" s="11">
        <v>188.4756016728133</v>
      </c>
      <c r="N9" s="11">
        <v>257.72002247732223</v>
      </c>
      <c r="O9" s="11"/>
      <c r="P9" s="10" t="str">
        <f>name!D6</f>
        <v>21 Science, research, engineering and technology professionals</v>
      </c>
      <c r="Q9" s="11">
        <v>83.89620797864437</v>
      </c>
      <c r="R9" s="11">
        <v>109.3537075575048</v>
      </c>
      <c r="S9" s="345">
        <f t="shared" si="4"/>
        <v>25.457499578860435</v>
      </c>
      <c r="T9" s="345">
        <v>32.932901700509873</v>
      </c>
      <c r="U9" s="345">
        <f t="shared" si="5"/>
        <v>58.390401279370309</v>
      </c>
      <c r="V9" s="346">
        <f t="shared" si="6"/>
        <v>2.2320922524142528E-2</v>
      </c>
      <c r="X9" s="10" t="str">
        <f>name!B6</f>
        <v>Food drink and tobacco</v>
      </c>
      <c r="Y9" s="11">
        <v>13.245000000000019</v>
      </c>
      <c r="Z9" s="11">
        <v>12.975999999999967</v>
      </c>
      <c r="AA9" s="345">
        <f t="shared" si="7"/>
        <v>-0.26900000000005164</v>
      </c>
      <c r="AB9" s="11">
        <v>5.8288279458394827</v>
      </c>
      <c r="AC9" s="345">
        <f t="shared" si="8"/>
        <v>5.5598279458394311</v>
      </c>
      <c r="AD9" s="348">
        <f t="shared" si="9"/>
        <v>2.4611108103822721E-2</v>
      </c>
    </row>
    <row r="10" spans="1:30" x14ac:dyDescent="0.2">
      <c r="A10" s="10" t="str">
        <f>name!D7</f>
        <v>22 Health professionals</v>
      </c>
      <c r="B10" s="11">
        <f t="shared" si="2"/>
        <v>86.062592303894561</v>
      </c>
      <c r="C10" s="11">
        <f t="shared" si="2"/>
        <v>91.008335683546207</v>
      </c>
      <c r="D10" s="11">
        <f t="shared" si="2"/>
        <v>4.9457433796516552</v>
      </c>
      <c r="E10" s="11">
        <f t="shared" si="2"/>
        <v>45.771940571368823</v>
      </c>
      <c r="F10" s="11">
        <f t="shared" si="2"/>
        <v>50.717683951020483</v>
      </c>
      <c r="G10" s="200">
        <f t="shared" si="3"/>
        <v>2.8839549951335197E-2</v>
      </c>
      <c r="H10" s="11"/>
      <c r="I10" s="10" t="str">
        <f>name!E6</f>
        <v>Associate professional occupations</v>
      </c>
      <c r="J10" s="11">
        <v>223.95178645360318</v>
      </c>
      <c r="K10" s="11">
        <v>260.70904539405001</v>
      </c>
      <c r="L10" s="11">
        <v>36.757258940446846</v>
      </c>
      <c r="M10" s="11">
        <v>114.7843710701068</v>
      </c>
      <c r="N10" s="11">
        <v>151.54163001055366</v>
      </c>
      <c r="O10" s="11"/>
      <c r="P10" s="10" t="str">
        <f>name!D7</f>
        <v>22 Health professionals</v>
      </c>
      <c r="Q10" s="11">
        <v>22.220815428224096</v>
      </c>
      <c r="R10" s="11">
        <v>23.233879726891523</v>
      </c>
      <c r="S10" s="345">
        <f t="shared" si="4"/>
        <v>1.0130642986674268</v>
      </c>
      <c r="T10" s="345">
        <v>8.5131331553282816</v>
      </c>
      <c r="U10" s="345">
        <f t="shared" si="5"/>
        <v>9.5261974539957084</v>
      </c>
      <c r="V10" s="346">
        <f t="shared" si="6"/>
        <v>2.1858020165452352E-2</v>
      </c>
      <c r="X10" s="10" t="str">
        <f>name!B7</f>
        <v>Engineering</v>
      </c>
      <c r="Y10" s="11">
        <v>20.261999999999986</v>
      </c>
      <c r="Z10" s="11">
        <v>19.391000000000023</v>
      </c>
      <c r="AA10" s="345">
        <f t="shared" si="7"/>
        <v>-0.87099999999996314</v>
      </c>
      <c r="AB10" s="11">
        <v>8.6932888974631535</v>
      </c>
      <c r="AC10" s="345">
        <f t="shared" si="8"/>
        <v>7.8222888974631903</v>
      </c>
      <c r="AD10" s="348">
        <f t="shared" si="9"/>
        <v>2.408586724247419E-2</v>
      </c>
    </row>
    <row r="11" spans="1:30" x14ac:dyDescent="0.2">
      <c r="A11" s="10" t="str">
        <f>name!D8</f>
        <v>23 Teaching and other educational professionals</v>
      </c>
      <c r="B11" s="11">
        <f t="shared" si="2"/>
        <v>77.883356645057773</v>
      </c>
      <c r="C11" s="11">
        <f t="shared" si="2"/>
        <v>86.191391859655226</v>
      </c>
      <c r="D11" s="11">
        <f t="shared" si="2"/>
        <v>8.3080352145974494</v>
      </c>
      <c r="E11" s="11">
        <f t="shared" si="2"/>
        <v>40.737357845959508</v>
      </c>
      <c r="F11" s="11">
        <f t="shared" si="2"/>
        <v>49.045393060556968</v>
      </c>
      <c r="G11" s="200">
        <f t="shared" si="3"/>
        <v>2.8444969748722793E-2</v>
      </c>
      <c r="H11" s="11"/>
      <c r="I11" s="10" t="str">
        <f>name!E7</f>
        <v>Administrative and secretarial occupations</v>
      </c>
      <c r="J11" s="11">
        <v>210.38265007640121</v>
      </c>
      <c r="K11" s="11">
        <v>202.48399030297821</v>
      </c>
      <c r="L11" s="11">
        <v>-7.8986597734230406</v>
      </c>
      <c r="M11" s="11">
        <v>106.01894797152923</v>
      </c>
      <c r="N11" s="11">
        <v>98.120288198106181</v>
      </c>
      <c r="O11" s="11"/>
      <c r="P11" s="10" t="str">
        <f>name!D8</f>
        <v>23 Teaching and other educational professionals</v>
      </c>
      <c r="Q11" s="11">
        <v>25.336574843443202</v>
      </c>
      <c r="R11" s="11">
        <v>27.978951130483317</v>
      </c>
      <c r="S11" s="345">
        <f t="shared" si="4"/>
        <v>2.6423762870401148</v>
      </c>
      <c r="T11" s="345">
        <v>11.346185627100473</v>
      </c>
      <c r="U11" s="345">
        <f t="shared" si="5"/>
        <v>13.988561914140588</v>
      </c>
      <c r="V11" s="346">
        <f t="shared" si="6"/>
        <v>2.497736251786753E-2</v>
      </c>
      <c r="X11" s="10" t="str">
        <f>name!B8</f>
        <v>Rest of manufacturing</v>
      </c>
      <c r="Y11" s="11">
        <v>135.35499999999973</v>
      </c>
      <c r="Z11" s="11">
        <v>122.20899999999955</v>
      </c>
      <c r="AA11" s="345">
        <f t="shared" si="7"/>
        <v>-13.146000000000186</v>
      </c>
      <c r="AB11" s="11">
        <v>54.381741715871158</v>
      </c>
      <c r="AC11" s="345">
        <f t="shared" si="8"/>
        <v>41.235741715870972</v>
      </c>
      <c r="AD11" s="348">
        <f t="shared" si="9"/>
        <v>2.2771165512229352E-2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108.84130001285935</v>
      </c>
      <c r="C12" s="11">
        <f t="shared" si="2"/>
        <v>126.50167646302778</v>
      </c>
      <c r="D12" s="11">
        <f t="shared" si="2"/>
        <v>17.660376450168457</v>
      </c>
      <c r="E12" s="11">
        <f t="shared" si="2"/>
        <v>55.426729867596734</v>
      </c>
      <c r="F12" s="11">
        <f t="shared" si="2"/>
        <v>73.087106317765205</v>
      </c>
      <c r="G12" s="200">
        <f t="shared" si="3"/>
        <v>2.7820530891169204E-2</v>
      </c>
      <c r="H12" s="11"/>
      <c r="I12" s="10" t="str">
        <f>name!E8</f>
        <v>Skilled trades occupations</v>
      </c>
      <c r="J12" s="11">
        <v>163.11992792601708</v>
      </c>
      <c r="K12" s="11">
        <v>149.9916358749507</v>
      </c>
      <c r="L12" s="11">
        <v>-13.128292051066389</v>
      </c>
      <c r="M12" s="11">
        <v>65.107982250772835</v>
      </c>
      <c r="N12" s="11">
        <v>51.979690199706461</v>
      </c>
      <c r="O12" s="11"/>
      <c r="P12" s="10" t="str">
        <f>name!D9</f>
        <v>24 Business, media and public service professionals</v>
      </c>
      <c r="Q12" s="11">
        <v>64.157802288353253</v>
      </c>
      <c r="R12" s="11">
        <v>72.582436848951389</v>
      </c>
      <c r="S12" s="345">
        <f t="shared" si="4"/>
        <v>8.4246345605981361</v>
      </c>
      <c r="T12" s="345">
        <v>28.986265133866002</v>
      </c>
      <c r="U12" s="345">
        <f t="shared" si="5"/>
        <v>37.410899694464135</v>
      </c>
      <c r="V12" s="346">
        <f t="shared" si="6"/>
        <v>2.5164867996239959E-2</v>
      </c>
      <c r="X12" s="10" t="str">
        <f>name!B9</f>
        <v>Electricity and gas</v>
      </c>
      <c r="Y12" s="11">
        <v>10.210999999999999</v>
      </c>
      <c r="Z12" s="11">
        <v>9.6060000000000159</v>
      </c>
      <c r="AA12" s="345">
        <f t="shared" si="7"/>
        <v>-0.60499999999998266</v>
      </c>
      <c r="AB12" s="11">
        <v>4.1358809192630037</v>
      </c>
      <c r="AC12" s="345">
        <f t="shared" si="8"/>
        <v>3.5308809192630211</v>
      </c>
      <c r="AD12" s="348">
        <f t="shared" si="9"/>
        <v>2.2930075969687991E-2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33.333807781206389</v>
      </c>
      <c r="C13" s="11">
        <f t="shared" si="2"/>
        <v>33.145135660038122</v>
      </c>
      <c r="D13" s="11">
        <f t="shared" si="2"/>
        <v>-0.18867212116826226</v>
      </c>
      <c r="E13" s="11">
        <f t="shared" si="2"/>
        <v>12.710453101960571</v>
      </c>
      <c r="F13" s="11">
        <f t="shared" si="2"/>
        <v>12.521780980792311</v>
      </c>
      <c r="G13" s="200">
        <f t="shared" si="3"/>
        <v>2.1768960068744736E-2</v>
      </c>
      <c r="H13" s="11"/>
      <c r="I13" s="10" t="str">
        <f>name!E9</f>
        <v>Caring, leisure and other service occupations</v>
      </c>
      <c r="J13" s="11">
        <v>167.37506884555833</v>
      </c>
      <c r="K13" s="11">
        <v>183.45003926741433</v>
      </c>
      <c r="L13" s="11">
        <v>16.074970421856008</v>
      </c>
      <c r="M13" s="11">
        <v>97.145864282669535</v>
      </c>
      <c r="N13" s="11">
        <v>113.22083470452553</v>
      </c>
      <c r="O13" s="11"/>
      <c r="P13" s="10" t="str">
        <f>name!D10</f>
        <v>31 Science, engineering and technology associate professionals</v>
      </c>
      <c r="Q13" s="11">
        <v>25.795133280888724</v>
      </c>
      <c r="R13" s="11">
        <v>23.62999785998116</v>
      </c>
      <c r="S13" s="345">
        <f t="shared" si="4"/>
        <v>-2.1651354209075642</v>
      </c>
      <c r="T13" s="345">
        <v>8.4572809558845297</v>
      </c>
      <c r="U13" s="345">
        <f t="shared" si="5"/>
        <v>6.2921455349769655</v>
      </c>
      <c r="V13" s="346">
        <f t="shared" si="6"/>
        <v>1.908457342194203E-2</v>
      </c>
      <c r="X13" s="10" t="str">
        <f>name!B10</f>
        <v>Water and sewerage</v>
      </c>
      <c r="Y13" s="11">
        <v>11.142999999999994</v>
      </c>
      <c r="Z13" s="11">
        <v>11.797999999999954</v>
      </c>
      <c r="AA13" s="345">
        <f t="shared" si="7"/>
        <v>0.65499999999996028</v>
      </c>
      <c r="AB13" s="11">
        <v>5.0841522510595087</v>
      </c>
      <c r="AC13" s="345">
        <f t="shared" si="8"/>
        <v>5.739152251059469</v>
      </c>
      <c r="AD13" s="348">
        <f t="shared" si="9"/>
        <v>2.5374891714440517E-2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35.88304038272863</v>
      </c>
      <c r="C14" s="11">
        <f t="shared" si="2"/>
        <v>68.391296403098266</v>
      </c>
      <c r="D14" s="11">
        <f t="shared" si="2"/>
        <v>32.508256020369636</v>
      </c>
      <c r="E14" s="11">
        <f t="shared" si="2"/>
        <v>34.019200548808449</v>
      </c>
      <c r="F14" s="11">
        <f t="shared" si="2"/>
        <v>66.527456569178099</v>
      </c>
      <c r="G14" s="200">
        <f t="shared" si="3"/>
        <v>4.545848321076118E-2</v>
      </c>
      <c r="H14" s="11"/>
      <c r="I14" s="10" t="str">
        <f>name!E10</f>
        <v>Sales and customer service occupations</v>
      </c>
      <c r="J14" s="11">
        <v>132.19238420840395</v>
      </c>
      <c r="K14" s="11">
        <v>136.1991947251114</v>
      </c>
      <c r="L14" s="11">
        <v>4.006810516707441</v>
      </c>
      <c r="M14" s="11">
        <v>61.012165323228345</v>
      </c>
      <c r="N14" s="11">
        <v>65.018975839935806</v>
      </c>
      <c r="O14" s="11"/>
      <c r="P14" s="10" t="str">
        <f>name!D11</f>
        <v>32 Health and social care associate professionals</v>
      </c>
      <c r="Q14" s="11">
        <v>8.0354019362795395</v>
      </c>
      <c r="R14" s="11">
        <v>11.927674718259643</v>
      </c>
      <c r="S14" s="345">
        <f t="shared" si="4"/>
        <v>3.892272781980104</v>
      </c>
      <c r="T14" s="345">
        <v>5.2309624262979302</v>
      </c>
      <c r="U14" s="345">
        <f t="shared" si="5"/>
        <v>9.1232352082780341</v>
      </c>
      <c r="V14" s="346">
        <f t="shared" si="6"/>
        <v>3.3989878858192712E-2</v>
      </c>
      <c r="X14" s="10" t="str">
        <f>name!B11</f>
        <v>Construction</v>
      </c>
      <c r="Y14" s="11">
        <v>113.0869999999997</v>
      </c>
      <c r="Z14" s="11">
        <v>116.55399999999983</v>
      </c>
      <c r="AA14" s="345">
        <f t="shared" si="7"/>
        <v>3.4670000000001266</v>
      </c>
      <c r="AB14" s="11">
        <v>47.626389746470679</v>
      </c>
      <c r="AC14" s="345">
        <f t="shared" si="8"/>
        <v>51.093389746470805</v>
      </c>
      <c r="AD14" s="348">
        <f t="shared" si="9"/>
        <v>2.3707673173202881E-2</v>
      </c>
    </row>
    <row r="15" spans="1:30" x14ac:dyDescent="0.2">
      <c r="A15" s="10" t="str">
        <f>name!D12</f>
        <v>33 Protective service occupations</v>
      </c>
      <c r="B15" s="11">
        <f t="shared" si="2"/>
        <v>18.483168986995281</v>
      </c>
      <c r="C15" s="11">
        <f t="shared" si="2"/>
        <v>17.298557615959613</v>
      </c>
      <c r="D15" s="11">
        <f t="shared" si="2"/>
        <v>-1.1846113710356714</v>
      </c>
      <c r="E15" s="11">
        <f t="shared" si="2"/>
        <v>5.6449105287163093</v>
      </c>
      <c r="F15" s="11">
        <f t="shared" si="2"/>
        <v>4.4602991576806366</v>
      </c>
      <c r="G15" s="200">
        <f t="shared" si="3"/>
        <v>1.7926501830466179E-2</v>
      </c>
      <c r="H15" s="11"/>
      <c r="I15" s="10" t="str">
        <f>name!E11</f>
        <v>Process, plant and machine operatives</v>
      </c>
      <c r="J15" s="11">
        <v>125.39796921654514</v>
      </c>
      <c r="K15" s="11">
        <v>128.13220316006328</v>
      </c>
      <c r="L15" s="11">
        <v>2.7342339435181531</v>
      </c>
      <c r="M15" s="11">
        <v>61.884866222943359</v>
      </c>
      <c r="N15" s="11">
        <v>64.619100166461507</v>
      </c>
      <c r="O15" s="11"/>
      <c r="P15" s="10" t="str">
        <f>name!D12</f>
        <v>33 Protective service occupations</v>
      </c>
      <c r="Q15" s="11">
        <v>13.567292881078497</v>
      </c>
      <c r="R15" s="11">
        <v>11.487934746391653</v>
      </c>
      <c r="S15" s="345">
        <f t="shared" si="4"/>
        <v>-2.0793581346868439</v>
      </c>
      <c r="T15" s="345">
        <v>3.2589654864060993</v>
      </c>
      <c r="U15" s="345">
        <f t="shared" si="5"/>
        <v>1.1796073517192553</v>
      </c>
      <c r="V15" s="346">
        <f t="shared" si="6"/>
        <v>1.4455396728351388E-2</v>
      </c>
      <c r="X15" s="10" t="str">
        <f>name!B12</f>
        <v>Wholesale and retail trade</v>
      </c>
      <c r="Y15" s="11">
        <v>257.95600000000047</v>
      </c>
      <c r="Z15" s="11">
        <v>262.56099999999935</v>
      </c>
      <c r="AA15" s="345">
        <f t="shared" si="7"/>
        <v>4.6049999999988813</v>
      </c>
      <c r="AB15" s="11">
        <v>121.51466030353994</v>
      </c>
      <c r="AC15" s="345">
        <f t="shared" si="8"/>
        <v>126.11966030353882</v>
      </c>
      <c r="AD15" s="348">
        <f t="shared" si="9"/>
        <v>2.6066490608544601E-2</v>
      </c>
    </row>
    <row r="16" spans="1:30" x14ac:dyDescent="0.2">
      <c r="A16" s="10" t="str">
        <f>name!D13</f>
        <v>34 Culture, media and sports occupations</v>
      </c>
      <c r="B16" s="11">
        <f t="shared" si="2"/>
        <v>29.607627214546355</v>
      </c>
      <c r="C16" s="11">
        <f t="shared" si="2"/>
        <v>28.003628982068534</v>
      </c>
      <c r="D16" s="11">
        <f t="shared" si="2"/>
        <v>-1.6039982324778155</v>
      </c>
      <c r="E16" s="11">
        <f t="shared" si="2"/>
        <v>12.286604246137834</v>
      </c>
      <c r="F16" s="11">
        <f t="shared" si="2"/>
        <v>10.68260601366002</v>
      </c>
      <c r="G16" s="200">
        <f t="shared" si="3"/>
        <v>2.3410908024593002E-2</v>
      </c>
      <c r="H16" s="11"/>
      <c r="I16" s="10" t="str">
        <f>name!E12</f>
        <v>Elementary occupations</v>
      </c>
      <c r="J16" s="11">
        <v>172.15171215085974</v>
      </c>
      <c r="K16" s="11">
        <v>173.40360168257234</v>
      </c>
      <c r="L16" s="11">
        <v>1.251889531712596</v>
      </c>
      <c r="M16" s="11">
        <v>85.292959649286388</v>
      </c>
      <c r="N16" s="11">
        <v>86.544849180998995</v>
      </c>
      <c r="O16" s="11"/>
      <c r="P16" s="10" t="str">
        <f>name!D13</f>
        <v>34 Culture, media and sports occupations</v>
      </c>
      <c r="Q16" s="11">
        <v>17.85138717163343</v>
      </c>
      <c r="R16" s="11">
        <v>16.230287791320094</v>
      </c>
      <c r="S16" s="345">
        <f t="shared" si="4"/>
        <v>-1.6210993803133356</v>
      </c>
      <c r="T16" s="345">
        <v>6.329645682972953</v>
      </c>
      <c r="U16" s="345">
        <f t="shared" si="5"/>
        <v>4.7085463026596175</v>
      </c>
      <c r="V16" s="346">
        <f t="shared" si="6"/>
        <v>2.0438553639830381E-2</v>
      </c>
      <c r="X16" s="10" t="str">
        <f>name!B13</f>
        <v>Transport and storage</v>
      </c>
      <c r="Y16" s="11">
        <v>109.07199999999979</v>
      </c>
      <c r="Z16" s="11">
        <v>125.04300000000006</v>
      </c>
      <c r="AA16" s="345">
        <f t="shared" si="7"/>
        <v>15.971000000000274</v>
      </c>
      <c r="AB16" s="11">
        <v>57.109270668852133</v>
      </c>
      <c r="AC16" s="345">
        <f t="shared" si="8"/>
        <v>73.080270668852407</v>
      </c>
      <c r="AD16" s="348">
        <f t="shared" si="9"/>
        <v>2.8469112432812915E-2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106.64414208812651</v>
      </c>
      <c r="C17" s="11">
        <f t="shared" si="10"/>
        <v>113.87042673288546</v>
      </c>
      <c r="D17" s="11">
        <f t="shared" si="10"/>
        <v>7.226284644758957</v>
      </c>
      <c r="E17" s="11">
        <f t="shared" si="10"/>
        <v>50.123202644483627</v>
      </c>
      <c r="F17" s="11">
        <f t="shared" si="10"/>
        <v>57.349487289242582</v>
      </c>
      <c r="G17" s="200">
        <f t="shared" si="3"/>
        <v>2.6017039091869254E-2</v>
      </c>
      <c r="H17" s="11"/>
      <c r="O17" s="11"/>
      <c r="P17" s="10" t="str">
        <f>name!D14</f>
        <v>35 Business and public service associate professionals</v>
      </c>
      <c r="Q17" s="11">
        <v>58.215535895489751</v>
      </c>
      <c r="R17" s="11">
        <v>58.670798571724781</v>
      </c>
      <c r="S17" s="345">
        <f t="shared" si="4"/>
        <v>0.45526267623503003</v>
      </c>
      <c r="T17" s="345">
        <v>22.432715053261692</v>
      </c>
      <c r="U17" s="345">
        <f t="shared" si="5"/>
        <v>22.887977729496722</v>
      </c>
      <c r="V17" s="346">
        <f t="shared" si="6"/>
        <v>2.1967465609719961E-2</v>
      </c>
      <c r="X17" s="10" t="str">
        <f>name!B14</f>
        <v>Accommodation and food</v>
      </c>
      <c r="Y17" s="11">
        <v>104.32099999999996</v>
      </c>
      <c r="Z17" s="11">
        <v>129.73500000000007</v>
      </c>
      <c r="AA17" s="345">
        <f t="shared" si="7"/>
        <v>25.414000000000115</v>
      </c>
      <c r="AB17" s="11">
        <v>59.295832035500851</v>
      </c>
      <c r="AC17" s="345">
        <f t="shared" si="8"/>
        <v>84.709832035500966</v>
      </c>
      <c r="AD17" s="348">
        <f t="shared" si="9"/>
        <v>3.0458286199571472E-2</v>
      </c>
    </row>
    <row r="18" spans="1:30" x14ac:dyDescent="0.2">
      <c r="A18" s="10" t="str">
        <f>name!D15</f>
        <v>41 Administrative occupations</v>
      </c>
      <c r="B18" s="11">
        <f t="shared" si="10"/>
        <v>175.85163552112823</v>
      </c>
      <c r="C18" s="11">
        <f t="shared" si="10"/>
        <v>181.64825801444658</v>
      </c>
      <c r="D18" s="11">
        <f t="shared" si="10"/>
        <v>5.7966224933183179</v>
      </c>
      <c r="E18" s="11">
        <f t="shared" si="10"/>
        <v>90.972085274823868</v>
      </c>
      <c r="F18" s="11">
        <f t="shared" si="10"/>
        <v>96.768707768142178</v>
      </c>
      <c r="G18" s="200">
        <f t="shared" si="3"/>
        <v>2.8186431242164023E-2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61.293793786438506</v>
      </c>
      <c r="R18" s="11">
        <v>74.930785659459147</v>
      </c>
      <c r="S18" s="345">
        <f t="shared" si="4"/>
        <v>13.636991873020641</v>
      </c>
      <c r="T18" s="345">
        <v>26.290696817927635</v>
      </c>
      <c r="U18" s="345">
        <f t="shared" si="5"/>
        <v>39.927688690948273</v>
      </c>
      <c r="V18" s="346">
        <f t="shared" si="6"/>
        <v>2.4080383098690872E-2</v>
      </c>
      <c r="X18" s="10" t="str">
        <f>name!B15</f>
        <v>Media</v>
      </c>
      <c r="Y18" s="11">
        <v>9.4220000000000095</v>
      </c>
      <c r="Z18" s="11">
        <v>9.4059999999999917</v>
      </c>
      <c r="AA18" s="345">
        <f t="shared" si="7"/>
        <v>-1.6000000000017778E-2</v>
      </c>
      <c r="AB18" s="11">
        <v>4.2951606185436004</v>
      </c>
      <c r="AC18" s="345">
        <f t="shared" si="8"/>
        <v>4.2791606185435827</v>
      </c>
      <c r="AD18" s="348">
        <f t="shared" si="9"/>
        <v>2.5356152310303859E-2</v>
      </c>
    </row>
    <row r="19" spans="1:30" x14ac:dyDescent="0.2">
      <c r="A19" s="10" t="str">
        <f>name!D16</f>
        <v>42 Secretarial and related occupations</v>
      </c>
      <c r="B19" s="11">
        <f t="shared" si="10"/>
        <v>34.531014555272975</v>
      </c>
      <c r="C19" s="11">
        <f t="shared" si="10"/>
        <v>20.835732288531617</v>
      </c>
      <c r="D19" s="11">
        <f t="shared" si="10"/>
        <v>-13.695282266741359</v>
      </c>
      <c r="E19" s="11">
        <f t="shared" si="10"/>
        <v>15.046862696705356</v>
      </c>
      <c r="F19" s="11">
        <f t="shared" si="10"/>
        <v>1.3515804299639989</v>
      </c>
      <c r="G19" s="200">
        <f t="shared" si="3"/>
        <v>2.4405510475416392E-2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2.1132570254589726</v>
      </c>
      <c r="K19" s="11">
        <f t="array" ref="K19:K27">MMULT(aggregation!$B$13:$AA$21,C36:C61)</f>
        <v>4.0604733752905151</v>
      </c>
      <c r="L19" s="11">
        <f t="array" ref="L19:L27">MMULT(aggregation!$B$13:$AA$21,D36:D61)</f>
        <v>1.9472163498315422</v>
      </c>
      <c r="M19" s="11">
        <f t="array" ref="M19:M27">MMULT(aggregation!$B$13:$AA$21,E36:E61)</f>
        <v>1.5951468068751251</v>
      </c>
      <c r="N19" s="11">
        <f t="array" ref="N19:N27">MMULT(aggregation!$B$13:$AA$21,F36:F61)</f>
        <v>3.5423631567066671</v>
      </c>
      <c r="O19" s="11"/>
      <c r="P19" s="10" t="str">
        <f>name!D16</f>
        <v>42 Secretarial and related occupations</v>
      </c>
      <c r="Q19" s="11">
        <v>2.6834449767816504</v>
      </c>
      <c r="R19" s="11">
        <v>2.748909884187174</v>
      </c>
      <c r="S19" s="345">
        <f t="shared" si="4"/>
        <v>6.5464907405523576E-2</v>
      </c>
      <c r="T19" s="345">
        <v>0.83162299614876756</v>
      </c>
      <c r="U19" s="345">
        <f t="shared" si="5"/>
        <v>0.89708790355429113</v>
      </c>
      <c r="V19" s="346">
        <f t="shared" si="6"/>
        <v>1.8160088536498975E-2</v>
      </c>
      <c r="X19" s="10" t="str">
        <f>name!B16</f>
        <v>Information technology</v>
      </c>
      <c r="Y19" s="11">
        <v>43.047999999999973</v>
      </c>
      <c r="Z19" s="11">
        <v>48.059000000000019</v>
      </c>
      <c r="AA19" s="345">
        <f t="shared" si="7"/>
        <v>5.0110000000000454</v>
      </c>
      <c r="AB19" s="11">
        <v>19.726407215559338</v>
      </c>
      <c r="AC19" s="345">
        <f t="shared" si="8"/>
        <v>24.737407215559383</v>
      </c>
      <c r="AD19" s="348">
        <f t="shared" si="9"/>
        <v>2.5467677559921409E-2</v>
      </c>
    </row>
    <row r="20" spans="1:30" x14ac:dyDescent="0.2">
      <c r="A20" s="10" t="str">
        <f>name!D17</f>
        <v>51 Skilled agricultural and related trades</v>
      </c>
      <c r="B20" s="11">
        <f t="shared" si="10"/>
        <v>11.671537276006299</v>
      </c>
      <c r="C20" s="11">
        <f t="shared" si="10"/>
        <v>12.763696110699165</v>
      </c>
      <c r="D20" s="11">
        <f t="shared" si="10"/>
        <v>1.0921588346928666</v>
      </c>
      <c r="E20" s="11">
        <f t="shared" si="10"/>
        <v>6.5798250786061079</v>
      </c>
      <c r="F20" s="11">
        <f t="shared" si="10"/>
        <v>7.671983913298976</v>
      </c>
      <c r="G20" s="200">
        <f t="shared" si="3"/>
        <v>3.0254408913300335E-2</v>
      </c>
      <c r="H20" s="11"/>
      <c r="I20" s="11" t="str">
        <f t="shared" si="11"/>
        <v>Professional occupations</v>
      </c>
      <c r="J20" s="11">
        <v>19.118440446869521</v>
      </c>
      <c r="K20" s="11">
        <v>34.308739006833449</v>
      </c>
      <c r="L20" s="11">
        <v>15.19029855996393</v>
      </c>
      <c r="M20" s="11">
        <v>12.149051518551005</v>
      </c>
      <c r="N20" s="11">
        <v>27.339350078514933</v>
      </c>
      <c r="O20" s="11"/>
      <c r="P20" s="10" t="str">
        <f>name!D17</f>
        <v>51 Skilled agricultural and related trades</v>
      </c>
      <c r="Q20" s="11">
        <v>9.4642388541700626</v>
      </c>
      <c r="R20" s="11">
        <v>9.9319204628246567</v>
      </c>
      <c r="S20" s="345">
        <f t="shared" si="4"/>
        <v>0.46768160865459407</v>
      </c>
      <c r="T20" s="345">
        <v>4.8560702222308043</v>
      </c>
      <c r="U20" s="345">
        <f t="shared" si="5"/>
        <v>5.3237518308853984</v>
      </c>
      <c r="V20" s="346">
        <f t="shared" si="6"/>
        <v>2.7995262631314466E-2</v>
      </c>
      <c r="X20" s="10" t="str">
        <f>name!B17</f>
        <v>Finance and insurance</v>
      </c>
      <c r="Y20" s="11">
        <v>52.370999999999995</v>
      </c>
      <c r="Z20" s="11">
        <v>50.501000000000069</v>
      </c>
      <c r="AA20" s="345">
        <f t="shared" si="7"/>
        <v>-1.8699999999999264</v>
      </c>
      <c r="AB20" s="11">
        <v>24.904055109776248</v>
      </c>
      <c r="AC20" s="345">
        <f t="shared" si="8"/>
        <v>23.034055109776322</v>
      </c>
      <c r="AD20" s="348">
        <f t="shared" si="9"/>
        <v>2.6273773110573551E-2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69.719974422239417</v>
      </c>
      <c r="C21" s="11">
        <f t="shared" si="10"/>
        <v>64.175766289237814</v>
      </c>
      <c r="D21" s="11">
        <f t="shared" si="10"/>
        <v>-5.5442081330016117</v>
      </c>
      <c r="E21" s="11">
        <f t="shared" si="10"/>
        <v>25.342891742132025</v>
      </c>
      <c r="F21" s="11">
        <f t="shared" si="10"/>
        <v>19.798683609130414</v>
      </c>
      <c r="G21" s="200">
        <f t="shared" si="3"/>
        <v>2.0885210679986166E-2</v>
      </c>
      <c r="H21" s="11"/>
      <c r="I21" s="11" t="str">
        <f t="shared" si="11"/>
        <v>Associate professional occupations</v>
      </c>
      <c r="J21" s="11">
        <v>2.4099491911206137</v>
      </c>
      <c r="K21" s="11">
        <v>5.2581680038366736</v>
      </c>
      <c r="L21" s="11">
        <v>2.8482188127160599</v>
      </c>
      <c r="M21" s="11">
        <v>1.7547420666577334</v>
      </c>
      <c r="N21" s="11">
        <v>4.6029608793737928</v>
      </c>
      <c r="O21" s="11"/>
      <c r="P21" s="10" t="str">
        <f>name!D18</f>
        <v>52 Skilled metal, electrical and electronic trades</v>
      </c>
      <c r="Q21" s="11">
        <v>68.276076094807621</v>
      </c>
      <c r="R21" s="11">
        <v>61.247133731411303</v>
      </c>
      <c r="S21" s="345">
        <f t="shared" si="4"/>
        <v>-7.0289423633963182</v>
      </c>
      <c r="T21" s="345">
        <v>23.953236896536243</v>
      </c>
      <c r="U21" s="345">
        <f t="shared" si="5"/>
        <v>16.924294533139925</v>
      </c>
      <c r="V21" s="346">
        <f t="shared" si="6"/>
        <v>2.0250214278427103E-2</v>
      </c>
      <c r="X21" s="10" t="str">
        <f>name!B18</f>
        <v>Real estate</v>
      </c>
      <c r="Y21" s="11">
        <v>31.048999999999943</v>
      </c>
      <c r="Z21" s="11">
        <v>34.966000000000022</v>
      </c>
      <c r="AA21" s="345">
        <f t="shared" si="7"/>
        <v>3.9170000000000798</v>
      </c>
      <c r="AB21" s="11">
        <v>15.68093255178192</v>
      </c>
      <c r="AC21" s="345">
        <f t="shared" si="8"/>
        <v>19.597932551782002</v>
      </c>
      <c r="AD21" s="348">
        <f t="shared" si="9"/>
        <v>2.7629356745797473E-2</v>
      </c>
    </row>
    <row r="22" spans="1:30" x14ac:dyDescent="0.2">
      <c r="A22" s="10" t="str">
        <f>name!D19</f>
        <v>53 Skilled construction and building trades</v>
      </c>
      <c r="B22" s="11">
        <f t="shared" si="10"/>
        <v>53.497405240613801</v>
      </c>
      <c r="C22" s="11">
        <f t="shared" si="10"/>
        <v>44.918569770132891</v>
      </c>
      <c r="D22" s="11">
        <f t="shared" si="10"/>
        <v>-8.5788354704809073</v>
      </c>
      <c r="E22" s="11">
        <f t="shared" si="10"/>
        <v>20.991889698624433</v>
      </c>
      <c r="F22" s="11">
        <f t="shared" si="10"/>
        <v>12.413054228143526</v>
      </c>
      <c r="G22" s="200">
        <f t="shared" si="3"/>
        <v>2.2313454149959222E-2</v>
      </c>
      <c r="H22" s="11"/>
      <c r="I22" s="11" t="str">
        <f t="shared" si="11"/>
        <v>Administrative and secretarial occupations</v>
      </c>
      <c r="J22" s="11">
        <v>1.1968813874315398</v>
      </c>
      <c r="K22" s="11">
        <v>2.8257489525358315</v>
      </c>
      <c r="L22" s="11">
        <v>1.6288675651042916</v>
      </c>
      <c r="M22" s="11">
        <v>0.99649099531447194</v>
      </c>
      <c r="N22" s="11">
        <v>2.6253585604187633</v>
      </c>
      <c r="O22" s="11"/>
      <c r="P22" s="10" t="str">
        <f>name!D19</f>
        <v>53 Skilled construction and building trades</v>
      </c>
      <c r="Q22" s="11">
        <v>52.614490018287349</v>
      </c>
      <c r="R22" s="11">
        <v>44.353385690983735</v>
      </c>
      <c r="S22" s="345">
        <f t="shared" si="4"/>
        <v>-8.2611043273036131</v>
      </c>
      <c r="T22" s="345">
        <v>20.702079923945981</v>
      </c>
      <c r="U22" s="345">
        <f t="shared" si="5"/>
        <v>12.440975596642367</v>
      </c>
      <c r="V22" s="346">
        <f t="shared" si="6"/>
        <v>2.2366125913570345E-2</v>
      </c>
      <c r="X22" s="10" t="str">
        <f>name!B19</f>
        <v>Professional services</v>
      </c>
      <c r="Y22" s="11">
        <v>137.3399999999998</v>
      </c>
      <c r="Z22" s="11">
        <v>149.61500000000049</v>
      </c>
      <c r="AA22" s="345">
        <f t="shared" si="7"/>
        <v>12.275000000000688</v>
      </c>
      <c r="AB22" s="11">
        <v>67.205515754625608</v>
      </c>
      <c r="AC22" s="345">
        <f t="shared" si="8"/>
        <v>79.480515754626296</v>
      </c>
      <c r="AD22" s="348">
        <f t="shared" si="9"/>
        <v>2.691113097998743E-2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28.231010987157571</v>
      </c>
      <c r="C23" s="11">
        <f t="shared" si="10"/>
        <v>28.133603704880841</v>
      </c>
      <c r="D23" s="11">
        <f t="shared" si="10"/>
        <v>-9.7407282276735341E-2</v>
      </c>
      <c r="E23" s="11">
        <f t="shared" si="10"/>
        <v>12.193375731410278</v>
      </c>
      <c r="F23" s="11">
        <f t="shared" si="10"/>
        <v>12.095968449133544</v>
      </c>
      <c r="G23" s="200">
        <f t="shared" si="3"/>
        <v>2.4222865839361063E-2</v>
      </c>
      <c r="H23" s="11"/>
      <c r="I23" s="11" t="str">
        <f t="shared" si="11"/>
        <v>Skilled trades occupations</v>
      </c>
      <c r="J23" s="11">
        <v>0.18709035247885342</v>
      </c>
      <c r="K23" s="11">
        <v>0.35467854531264897</v>
      </c>
      <c r="L23" s="11">
        <v>0.16758819283379556</v>
      </c>
      <c r="M23" s="11">
        <v>0.13122924748621267</v>
      </c>
      <c r="N23" s="11">
        <v>0.29881744032000823</v>
      </c>
      <c r="O23" s="11"/>
      <c r="P23" s="10" t="str">
        <f>name!D20</f>
        <v>54 Textiles, printing and other skilled trades</v>
      </c>
      <c r="Q23" s="11">
        <v>16.435053826377587</v>
      </c>
      <c r="R23" s="11">
        <v>15.859274859926204</v>
      </c>
      <c r="S23" s="345">
        <f t="shared" si="4"/>
        <v>-0.5757789664513826</v>
      </c>
      <c r="T23" s="345">
        <v>5.232065280858528</v>
      </c>
      <c r="U23" s="345">
        <f t="shared" si="5"/>
        <v>4.6562863144071454</v>
      </c>
      <c r="V23" s="346">
        <f t="shared" si="6"/>
        <v>1.8596085095767378E-2</v>
      </c>
      <c r="X23" s="10" t="str">
        <f>name!B20</f>
        <v>Support services</v>
      </c>
      <c r="Y23" s="11">
        <v>155.19200000000021</v>
      </c>
      <c r="Z23" s="11">
        <v>174.48199999999969</v>
      </c>
      <c r="AA23" s="345">
        <f t="shared" si="7"/>
        <v>19.28999999999948</v>
      </c>
      <c r="AB23" s="11">
        <v>77.790932203161987</v>
      </c>
      <c r="AC23" s="345">
        <f t="shared" si="8"/>
        <v>97.080932203161467</v>
      </c>
      <c r="AD23" s="348">
        <f t="shared" si="9"/>
        <v>2.7456991646422235E-2</v>
      </c>
    </row>
    <row r="24" spans="1:30" x14ac:dyDescent="0.2">
      <c r="A24" s="10" t="str">
        <f>name!D21</f>
        <v>61 Caring personal service occupations</v>
      </c>
      <c r="B24" s="11">
        <f t="shared" si="10"/>
        <v>132.53675873292059</v>
      </c>
      <c r="C24" s="11">
        <f t="shared" si="10"/>
        <v>151.04154212143908</v>
      </c>
      <c r="D24" s="11">
        <f t="shared" si="10"/>
        <v>18.504783388518479</v>
      </c>
      <c r="E24" s="11">
        <f t="shared" si="10"/>
        <v>80.586451734766356</v>
      </c>
      <c r="F24" s="11">
        <f t="shared" si="10"/>
        <v>99.091235123284832</v>
      </c>
      <c r="G24" s="200">
        <f t="shared" si="3"/>
        <v>3.217410717708824E-2</v>
      </c>
      <c r="H24" s="11"/>
      <c r="I24" s="11" t="str">
        <f t="shared" si="11"/>
        <v>Caring, leisure and other service occupations</v>
      </c>
      <c r="J24" s="11">
        <v>0.14712345605828417</v>
      </c>
      <c r="K24" s="11">
        <v>0.35894390195295517</v>
      </c>
      <c r="L24" s="11">
        <v>0.21182044589467097</v>
      </c>
      <c r="M24" s="11">
        <v>0.13093608550307767</v>
      </c>
      <c r="N24" s="11">
        <v>0.34275653139774864</v>
      </c>
      <c r="O24" s="11"/>
      <c r="P24" s="10" t="str">
        <f>name!D21</f>
        <v>61 Caring personal service occupations</v>
      </c>
      <c r="Q24" s="11">
        <v>14.33324302184975</v>
      </c>
      <c r="R24" s="11">
        <v>19.417682973139151</v>
      </c>
      <c r="S24" s="345">
        <f t="shared" si="4"/>
        <v>5.0844399512894007</v>
      </c>
      <c r="T24" s="345">
        <v>7.7034405618157678</v>
      </c>
      <c r="U24" s="345">
        <f t="shared" si="5"/>
        <v>12.787880513105168</v>
      </c>
      <c r="V24" s="346">
        <f t="shared" si="6"/>
        <v>2.9090221280920536E-2</v>
      </c>
      <c r="X24" s="10" t="str">
        <f>name!B21</f>
        <v>Public admin. and defence</v>
      </c>
      <c r="Y24" s="11">
        <v>63.668000000000013</v>
      </c>
      <c r="Z24" s="11">
        <v>66.600999999999942</v>
      </c>
      <c r="AA24" s="345">
        <f t="shared" si="7"/>
        <v>2.9329999999999288</v>
      </c>
      <c r="AB24" s="11">
        <v>31.866339046553652</v>
      </c>
      <c r="AC24" s="345">
        <f t="shared" si="8"/>
        <v>34.799339046553584</v>
      </c>
      <c r="AD24" s="348">
        <f t="shared" si="9"/>
        <v>2.7422848718523296E-2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33.115912570969407</v>
      </c>
      <c r="C25" s="11">
        <f t="shared" si="10"/>
        <v>30.956117757390452</v>
      </c>
      <c r="D25" s="11">
        <f t="shared" si="10"/>
        <v>-2.1597948135789631</v>
      </c>
      <c r="E25" s="11">
        <f t="shared" si="10"/>
        <v>15.864245117949677</v>
      </c>
      <c r="F25" s="11">
        <f t="shared" si="10"/>
        <v>13.704450304370711</v>
      </c>
      <c r="G25" s="200">
        <f t="shared" si="3"/>
        <v>2.6436837951492764E-2</v>
      </c>
      <c r="H25" s="11"/>
      <c r="I25" s="11" t="str">
        <f t="shared" si="11"/>
        <v>Sales and customer service occupations</v>
      </c>
      <c r="J25" s="11">
        <v>0.34237031529600975</v>
      </c>
      <c r="K25" s="11">
        <v>0.80758304804570802</v>
      </c>
      <c r="L25" s="11">
        <v>0.46521273274969821</v>
      </c>
      <c r="M25" s="11">
        <v>0.25187370070633719</v>
      </c>
      <c r="N25" s="11">
        <v>0.7170864334560354</v>
      </c>
      <c r="O25" s="11"/>
      <c r="P25" s="10" t="str">
        <f>name!D22</f>
        <v>62 Leisure, travel and related personal service occupations</v>
      </c>
      <c r="Q25" s="11">
        <v>10.040080731411759</v>
      </c>
      <c r="R25" s="11">
        <v>10.022922597124444</v>
      </c>
      <c r="S25" s="345">
        <f t="shared" si="4"/>
        <v>-1.7158134287315718E-2</v>
      </c>
      <c r="T25" s="345">
        <v>4.2655810136815511</v>
      </c>
      <c r="U25" s="345">
        <f t="shared" si="5"/>
        <v>4.2484228793942354</v>
      </c>
      <c r="V25" s="346">
        <f t="shared" si="6"/>
        <v>2.3885477511539577E-2</v>
      </c>
      <c r="X25" s="10" t="str">
        <f>name!B22</f>
        <v>Education</v>
      </c>
      <c r="Y25" s="11">
        <v>157.85099999999989</v>
      </c>
      <c r="Z25" s="11">
        <v>173.67999999999972</v>
      </c>
      <c r="AA25" s="345">
        <f t="shared" si="7"/>
        <v>15.828999999999837</v>
      </c>
      <c r="AB25" s="11">
        <v>87.675649328116904</v>
      </c>
      <c r="AC25" s="345">
        <f t="shared" si="8"/>
        <v>103.50464932811674</v>
      </c>
      <c r="AD25" s="348">
        <f t="shared" si="9"/>
        <v>2.9888210474087851E-2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1.7223975416683206</v>
      </c>
      <c r="C26" s="11">
        <f t="shared" si="10"/>
        <v>1.4523793885848106</v>
      </c>
      <c r="D26" s="11">
        <f t="shared" si="10"/>
        <v>-0.27001815308351007</v>
      </c>
      <c r="E26" s="11">
        <f t="shared" si="10"/>
        <v>0.69516742995349678</v>
      </c>
      <c r="F26" s="11">
        <f t="shared" si="10"/>
        <v>0.4251492768699866</v>
      </c>
      <c r="G26" s="200">
        <f t="shared" si="3"/>
        <v>2.2860286781916983E-2</v>
      </c>
      <c r="H26" s="11"/>
      <c r="I26" s="11" t="str">
        <f t="shared" si="11"/>
        <v>Process, plant and machine operatives</v>
      </c>
      <c r="J26" s="11">
        <v>0.25324229584861313</v>
      </c>
      <c r="K26" s="11">
        <v>0.79632660483418327</v>
      </c>
      <c r="L26" s="11">
        <v>0.54308430898557014</v>
      </c>
      <c r="M26" s="11">
        <v>0.29485560612618289</v>
      </c>
      <c r="N26" s="11">
        <v>0.83793991511175303</v>
      </c>
      <c r="O26" s="11"/>
      <c r="P26" s="10" t="str">
        <f>name!D23</f>
        <v>63 Community and civil enforcement occupations</v>
      </c>
      <c r="Q26" s="11">
        <v>1.3303599998958744</v>
      </c>
      <c r="R26" s="11">
        <v>0.91464147351384217</v>
      </c>
      <c r="S26" s="345">
        <f t="shared" si="4"/>
        <v>-0.41571852638203222</v>
      </c>
      <c r="T26" s="345">
        <v>0.35544790076486155</v>
      </c>
      <c r="U26" s="345">
        <f t="shared" si="5"/>
        <v>-6.027062561717067E-2</v>
      </c>
      <c r="V26" s="346">
        <f t="shared" si="6"/>
        <v>1.5911618319646825E-2</v>
      </c>
      <c r="X26" s="10" t="str">
        <f>name!B23</f>
        <v>Health and social work</v>
      </c>
      <c r="Y26" s="11">
        <v>221.3730000000001</v>
      </c>
      <c r="Z26" s="11">
        <v>247.54999999999993</v>
      </c>
      <c r="AA26" s="345">
        <f t="shared" si="7"/>
        <v>26.176999999999822</v>
      </c>
      <c r="AB26" s="11">
        <v>130.17976252926314</v>
      </c>
      <c r="AC26" s="345">
        <f t="shared" si="8"/>
        <v>156.35676252926297</v>
      </c>
      <c r="AD26" s="348">
        <f t="shared" si="9"/>
        <v>3.1314342735216938E-2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97.229575475834523</v>
      </c>
      <c r="C27" s="11">
        <f t="shared" si="12"/>
        <v>91.630020682364844</v>
      </c>
      <c r="D27" s="11">
        <f t="shared" si="12"/>
        <v>-5.599554793469677</v>
      </c>
      <c r="E27" s="11">
        <f t="shared" si="12"/>
        <v>42.705671544200108</v>
      </c>
      <c r="F27" s="11">
        <f t="shared" si="12"/>
        <v>37.106116750730443</v>
      </c>
      <c r="G27" s="200">
        <f t="shared" si="3"/>
        <v>2.4570660442813308E-2</v>
      </c>
      <c r="H27" s="11"/>
      <c r="I27" s="11" t="str">
        <f t="shared" si="11"/>
        <v>Elementary occupations</v>
      </c>
      <c r="J27" s="11">
        <v>0.11486240407821659</v>
      </c>
      <c r="K27" s="11">
        <v>0.26031440980384413</v>
      </c>
      <c r="L27" s="11">
        <v>0.14545200572562753</v>
      </c>
      <c r="M27" s="11">
        <v>9.6094410196032584E-2</v>
      </c>
      <c r="N27" s="11">
        <v>0.2415464159216601</v>
      </c>
      <c r="O27" s="11"/>
      <c r="P27" s="10" t="str">
        <f>name!D24</f>
        <v>71 Sales occupations</v>
      </c>
      <c r="Q27" s="11">
        <v>42.438096568139535</v>
      </c>
      <c r="R27" s="11">
        <v>40.983411946979118</v>
      </c>
      <c r="S27" s="345">
        <f t="shared" si="4"/>
        <v>-1.4546846211604176</v>
      </c>
      <c r="T27" s="345">
        <v>13.639246918854649</v>
      </c>
      <c r="U27" s="345">
        <f t="shared" si="5"/>
        <v>12.184562297694232</v>
      </c>
      <c r="V27" s="346">
        <f t="shared" si="6"/>
        <v>1.8752691212281514E-2</v>
      </c>
      <c r="X27" s="10" t="str">
        <f>name!B24</f>
        <v>Arts and entertainment</v>
      </c>
      <c r="Y27" s="11">
        <v>40.289999999999935</v>
      </c>
      <c r="Z27" s="11">
        <v>39.164999999999971</v>
      </c>
      <c r="AA27" s="345">
        <f t="shared" si="7"/>
        <v>-1.1249999999999645</v>
      </c>
      <c r="AB27" s="11">
        <v>18.513772160920162</v>
      </c>
      <c r="AC27" s="345">
        <f t="shared" si="8"/>
        <v>17.388772160920198</v>
      </c>
      <c r="AD27" s="348">
        <f t="shared" si="9"/>
        <v>2.5527225888199778E-2</v>
      </c>
    </row>
    <row r="28" spans="1:30" x14ac:dyDescent="0.2">
      <c r="A28" s="10" t="str">
        <f>name!D25</f>
        <v>72 Customer service occupations</v>
      </c>
      <c r="B28" s="11">
        <f t="shared" si="12"/>
        <v>34.962808732569414</v>
      </c>
      <c r="C28" s="11">
        <f t="shared" si="12"/>
        <v>44.569174042746539</v>
      </c>
      <c r="D28" s="11">
        <f t="shared" si="12"/>
        <v>9.606365310177118</v>
      </c>
      <c r="E28" s="11">
        <f t="shared" si="12"/>
        <v>18.306493779028241</v>
      </c>
      <c r="F28" s="11">
        <f t="shared" si="12"/>
        <v>27.912859089205362</v>
      </c>
      <c r="G28" s="200">
        <f t="shared" si="3"/>
        <v>2.8469411962746216E-2</v>
      </c>
      <c r="H28" s="11"/>
      <c r="O28" s="11"/>
      <c r="P28" s="10" t="str">
        <f>name!D25</f>
        <v>72 Customer service occupations</v>
      </c>
      <c r="Q28" s="11">
        <v>14.866856323489836</v>
      </c>
      <c r="R28" s="11">
        <v>21.630823252425778</v>
      </c>
      <c r="S28" s="345">
        <f t="shared" si="4"/>
        <v>6.7639669289359414</v>
      </c>
      <c r="T28" s="345">
        <v>6.6557064393840388</v>
      </c>
      <c r="U28" s="345">
        <f t="shared" si="5"/>
        <v>13.41967336831998</v>
      </c>
      <c r="V28" s="346">
        <f t="shared" si="6"/>
        <v>2.4971184196012741E-2</v>
      </c>
      <c r="X28" s="10" t="str">
        <f>name!B25</f>
        <v>Other services</v>
      </c>
      <c r="Y28" s="11">
        <v>45.674000000000014</v>
      </c>
      <c r="Z28" s="11">
        <v>44.605999999999966</v>
      </c>
      <c r="AA28" s="345">
        <f t="shared" si="7"/>
        <v>-1.0680000000000476</v>
      </c>
      <c r="AB28" s="11">
        <v>22.535175031328311</v>
      </c>
      <c r="AC28" s="345">
        <f t="shared" si="8"/>
        <v>21.467175031328264</v>
      </c>
      <c r="AD28" s="348">
        <f t="shared" si="9"/>
        <v>2.7097289897400678E-2</v>
      </c>
    </row>
    <row r="29" spans="1:30" x14ac:dyDescent="0.2">
      <c r="A29" s="10" t="str">
        <f>name!D26</f>
        <v>81 Process, plant and machine operatives</v>
      </c>
      <c r="B29" s="11">
        <f t="shared" si="12"/>
        <v>52.858350075291042</v>
      </c>
      <c r="C29" s="11">
        <f t="shared" si="12"/>
        <v>52.259709317698366</v>
      </c>
      <c r="D29" s="11">
        <f t="shared" si="12"/>
        <v>-0.59864075759266644</v>
      </c>
      <c r="E29" s="11">
        <f t="shared" si="12"/>
        <v>21.834156703512864</v>
      </c>
      <c r="F29" s="11">
        <f t="shared" si="12"/>
        <v>21.235515945920195</v>
      </c>
      <c r="G29" s="200">
        <f t="shared" si="3"/>
        <v>2.3318664753233742E-2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41.211812214844265</v>
      </c>
      <c r="R29" s="11">
        <v>38.115993156326816</v>
      </c>
      <c r="S29" s="345">
        <f t="shared" si="4"/>
        <v>-3.0958190585174492</v>
      </c>
      <c r="T29" s="345">
        <v>14.785329221989844</v>
      </c>
      <c r="U29" s="345">
        <f t="shared" si="5"/>
        <v>11.689510163472395</v>
      </c>
      <c r="V29" s="346">
        <f t="shared" si="6"/>
        <v>2.0648675577667364E-2</v>
      </c>
      <c r="X29" s="231" t="str">
        <f>name!B3</f>
        <v>All industries</v>
      </c>
      <c r="Y29" s="34">
        <f>SUM(Y7:Y28)</f>
        <v>1738.9649999999997</v>
      </c>
      <c r="Z29" s="34">
        <f>SUM(Z7:Z28)</f>
        <v>1855.4149999999986</v>
      </c>
      <c r="AA29" s="349">
        <f t="shared" si="7"/>
        <v>116.44999999999891</v>
      </c>
      <c r="AB29" s="34">
        <f>SUM(AB7:AB28)</f>
        <v>867.59186777926288</v>
      </c>
      <c r="AC29" s="349">
        <f t="shared" si="8"/>
        <v>984.04186777926179</v>
      </c>
      <c r="AD29" s="350">
        <f t="shared" si="9"/>
        <v>2.7349997538345994E-2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72.539619141254093</v>
      </c>
      <c r="C30" s="11">
        <f t="shared" si="12"/>
        <v>75.872493842364918</v>
      </c>
      <c r="D30" s="11">
        <f t="shared" si="12"/>
        <v>3.3328747011108195</v>
      </c>
      <c r="E30" s="11">
        <f t="shared" si="12"/>
        <v>40.050709519430491</v>
      </c>
      <c r="F30" s="11">
        <f t="shared" si="12"/>
        <v>43.383584220541309</v>
      </c>
      <c r="G30" s="200">
        <f t="shared" si="3"/>
        <v>2.9741907733141781E-2</v>
      </c>
      <c r="H30" s="11"/>
      <c r="I30" s="11" t="str">
        <f>I19</f>
        <v>Managers, directors and senior officials</v>
      </c>
      <c r="J30" s="11">
        <f t="array" ref="J30:J38">MMULT(aggregation!$B$13:$AA$21,B65:B90)</f>
        <v>19.294023218604597</v>
      </c>
      <c r="K30" s="11">
        <f t="array" ref="K30:K38">MMULT(aggregation!$B$13:$AA$21,C65:C90)</f>
        <v>34.998614775100229</v>
      </c>
      <c r="L30" s="11">
        <f t="array" ref="L30:L38">MMULT(aggregation!$B$13:$AA$21,D65:D90)</f>
        <v>15.704591556495632</v>
      </c>
      <c r="M30" s="11">
        <f t="array" ref="M30:M38">MMULT(aggregation!$B$13:$AA$21,E65:E90)</f>
        <v>13.972316627688709</v>
      </c>
      <c r="N30" s="11">
        <f t="array" ref="N30:N38">MMULT(aggregation!$B$13:$AA$21,F65:F90)</f>
        <v>29.676908184184342</v>
      </c>
      <c r="O30" s="11"/>
      <c r="P30" s="10" t="str">
        <f>name!D27</f>
        <v>82 Transport and mobile machine drivers and operatives</v>
      </c>
      <c r="Q30" s="11">
        <v>69.288326548395972</v>
      </c>
      <c r="R30" s="11">
        <v>70.889049724766451</v>
      </c>
      <c r="S30" s="345">
        <f t="shared" si="4"/>
        <v>1.6007231763704795</v>
      </c>
      <c r="T30" s="345">
        <v>37.1772125223195</v>
      </c>
      <c r="U30" s="345">
        <f t="shared" si="5"/>
        <v>38.77793569868998</v>
      </c>
      <c r="V30" s="346">
        <f t="shared" si="6"/>
        <v>2.9050289095148729E-2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27.299717656715771</v>
      </c>
      <c r="C31" s="11">
        <f t="shared" si="12"/>
        <v>54.590274225179755</v>
      </c>
      <c r="D31" s="11">
        <f t="shared" si="12"/>
        <v>27.290556568463984</v>
      </c>
      <c r="E31" s="11">
        <f t="shared" si="12"/>
        <v>22.911210527644521</v>
      </c>
      <c r="F31" s="11">
        <f t="shared" si="12"/>
        <v>50.201767096108505</v>
      </c>
      <c r="G31" s="200">
        <f t="shared" si="3"/>
        <v>4.146018839897847E-2</v>
      </c>
      <c r="H31" s="11"/>
      <c r="I31" s="11" t="str">
        <f>I20</f>
        <v>Professional occupations</v>
      </c>
      <c r="J31" s="11">
        <v>99.157993747176079</v>
      </c>
      <c r="K31" s="11">
        <v>167.0355353776304</v>
      </c>
      <c r="L31" s="11">
        <v>67.877541630454317</v>
      </c>
      <c r="M31" s="11">
        <v>62.980934789487918</v>
      </c>
      <c r="N31" s="11">
        <v>130.85847641994224</v>
      </c>
      <c r="O31" s="11"/>
      <c r="P31" s="10" t="str">
        <f>name!D28</f>
        <v>91 Elementary trades and related occupations</v>
      </c>
      <c r="Q31" s="11">
        <v>21.351409682391303</v>
      </c>
      <c r="R31" s="11">
        <v>31.618135735754539</v>
      </c>
      <c r="S31" s="345">
        <f t="shared" si="4"/>
        <v>10.266726053363236</v>
      </c>
      <c r="T31" s="345">
        <v>10.068499150635452</v>
      </c>
      <c r="U31" s="345">
        <f t="shared" si="5"/>
        <v>20.335225203998689</v>
      </c>
      <c r="V31" s="346">
        <f t="shared" si="6"/>
        <v>2.6089455043453613E-2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144.85199449414395</v>
      </c>
      <c r="C32" s="11">
        <f t="shared" si="12"/>
        <v>118.81332745739257</v>
      </c>
      <c r="D32" s="11">
        <f t="shared" si="12"/>
        <v>-26.038667036751388</v>
      </c>
      <c r="E32" s="11">
        <f t="shared" si="12"/>
        <v>62.381749121641874</v>
      </c>
      <c r="F32" s="11">
        <f t="shared" si="12"/>
        <v>36.343082084890483</v>
      </c>
      <c r="G32" s="200">
        <f t="shared" ref="G32" si="13">IF(B32&gt;0,(1+(E32/B32))^(1/($C$6-$B$6))-1,0)</f>
        <v>2.4162962745150285E-2</v>
      </c>
      <c r="H32" s="11"/>
      <c r="I32" s="11" t="str">
        <f>I21</f>
        <v>Associate professional occupations</v>
      </c>
      <c r="J32" s="11">
        <v>27.673735020914815</v>
      </c>
      <c r="K32" s="11">
        <v>56.505316634571841</v>
      </c>
      <c r="L32" s="11">
        <v>28.831581613657029</v>
      </c>
      <c r="M32" s="11">
        <v>20.165670948954077</v>
      </c>
      <c r="N32" s="11">
        <v>48.997252562611095</v>
      </c>
      <c r="O32" s="11"/>
      <c r="P32" s="10" t="str">
        <f>name!D29</f>
        <v>92 Elementary administration and service occupations</v>
      </c>
      <c r="Q32" s="11">
        <v>71.46653136154643</v>
      </c>
      <c r="R32" s="11">
        <v>66.293373786914174</v>
      </c>
      <c r="S32" s="345">
        <f t="shared" ref="S32" si="14">R32-Q32</f>
        <v>-5.1731575746322562</v>
      </c>
      <c r="T32" s="345">
        <v>28.119437657957363</v>
      </c>
      <c r="U32" s="345">
        <f>SUM(S32:T32)</f>
        <v>22.946280083325107</v>
      </c>
      <c r="V32" s="346">
        <f t="shared" ref="V32" si="15">IF(Q32&gt;0,(1+(T32/Q32))^(1/($C$6-$B$6))-1,0)</f>
        <v>2.2365918147509767E-2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1738.9649999999997</v>
      </c>
      <c r="C33" s="11">
        <f>SUM(C62,C91,C120,C149,C178,C207,C236,C265,C294)</f>
        <v>1855.4149999999993</v>
      </c>
      <c r="D33" s="11">
        <f t="shared" si="12"/>
        <v>116.44999999999929</v>
      </c>
      <c r="E33" s="11">
        <f t="shared" si="12"/>
        <v>867.59186777926288</v>
      </c>
      <c r="F33" s="11">
        <f t="shared" si="12"/>
        <v>984.04186777926202</v>
      </c>
      <c r="G33" s="200">
        <f t="shared" si="3"/>
        <v>2.7349997538345994E-2</v>
      </c>
      <c r="H33" s="11"/>
      <c r="I33" s="11" t="str">
        <f>I22</f>
        <v>Administrative and secretarial occupations</v>
      </c>
      <c r="J33" s="11">
        <v>13.352641151830067</v>
      </c>
      <c r="K33" s="11">
        <v>25.880003890017605</v>
      </c>
      <c r="L33" s="11">
        <v>12.527362738187536</v>
      </c>
      <c r="M33" s="11">
        <v>10.309574225127941</v>
      </c>
      <c r="N33" s="11">
        <v>22.836936963315477</v>
      </c>
      <c r="O33" s="11"/>
      <c r="P33" s="10" t="str">
        <f>name!D3</f>
        <v>All occupations</v>
      </c>
      <c r="Q33" s="11">
        <f>SUM(Q7:Q32)</f>
        <v>924.91652855565701</v>
      </c>
      <c r="R33" s="11">
        <f>SUM(R7:R32)</f>
        <v>972.99978981282993</v>
      </c>
      <c r="S33" s="345">
        <f>R33-Q33</f>
        <v>48.083261257172921</v>
      </c>
      <c r="T33" s="11">
        <f>SUM(T7:T32)</f>
        <v>382.4930997968749</v>
      </c>
      <c r="U33" s="345">
        <f>SUM(S33:T33)</f>
        <v>430.57636105404782</v>
      </c>
      <c r="V33" s="346">
        <f t="shared" si="6"/>
        <v>2.3341553301529316E-2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2.82581420537519</v>
      </c>
      <c r="K34" s="11">
        <v>6.5090623856506591</v>
      </c>
      <c r="L34" s="11">
        <v>3.6832481802754695</v>
      </c>
      <c r="M34" s="11">
        <v>2.2445115451772071</v>
      </c>
      <c r="N34" s="11">
        <v>5.9277597254526766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6.7310033055307024</v>
      </c>
      <c r="K35" s="11">
        <v>17.947647646646473</v>
      </c>
      <c r="L35" s="11">
        <v>11.216644341115773</v>
      </c>
      <c r="M35" s="11">
        <v>6.5504272307327343</v>
      </c>
      <c r="N35" s="11">
        <v>17.767071571848508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1.6227610527018059</v>
      </c>
      <c r="C36" s="11">
        <v>2.9308328534627681</v>
      </c>
      <c r="D36" s="11">
        <f>C36-B36</f>
        <v>1.3080718007609622</v>
      </c>
      <c r="E36" s="11">
        <v>1.1197813546581934</v>
      </c>
      <c r="F36" s="11">
        <f>SUM(D36:E36)</f>
        <v>2.4278531554191556</v>
      </c>
      <c r="G36" s="200">
        <f>IF(B36&gt;0,(1+(E36/B36))^(1/($C$6-$B$6))-1,0)</f>
        <v>3.5602885230319625E-2</v>
      </c>
      <c r="I36" s="11" t="str">
        <f t="shared" si="17"/>
        <v>Sales and customer service occupations</v>
      </c>
      <c r="J36" s="11">
        <v>4.7411892759737295</v>
      </c>
      <c r="K36" s="11">
        <v>11.568629252552132</v>
      </c>
      <c r="L36" s="11">
        <v>6.8274399765784022</v>
      </c>
      <c r="M36" s="11">
        <v>3.6196096087171945</v>
      </c>
      <c r="N36" s="11">
        <v>10.447049585295597</v>
      </c>
      <c r="P36" s="10" t="str">
        <f>name!D4</f>
        <v>11 Corporate managers and directors</v>
      </c>
      <c r="Q36" s="11">
        <v>38.949555515510255</v>
      </c>
      <c r="R36" s="11">
        <v>45.180137529777269</v>
      </c>
      <c r="S36" s="345">
        <f>R36-Q36</f>
        <v>6.2305820142670143</v>
      </c>
      <c r="T36" s="345">
        <v>23.980507912274657</v>
      </c>
      <c r="U36" s="345">
        <f>SUM(S36:T36)</f>
        <v>30.211089926541671</v>
      </c>
      <c r="V36" s="346">
        <f>IF(Q36&gt;0,(1+(T36/Q36))^(1/($C$6-$B$6))-1,0)</f>
        <v>3.250075421190024E-2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0.49049597275716689</v>
      </c>
      <c r="C37" s="11">
        <v>1.129640521827747</v>
      </c>
      <c r="D37" s="11">
        <f t="shared" ref="D37:D60" si="25">C37-B37</f>
        <v>0.63914454907058005</v>
      </c>
      <c r="E37" s="11">
        <v>0.47536545221693172</v>
      </c>
      <c r="F37" s="11">
        <f t="shared" ref="F37:F60" si="26">SUM(D37:E37)</f>
        <v>1.1145100012875118</v>
      </c>
      <c r="G37" s="200">
        <f t="shared" ref="G37:G62" si="27">IF(B37&gt;0,(1+(E37/B37))^(1/($C$6-$B$6))-1,0)</f>
        <v>4.6209417496221539E-2</v>
      </c>
      <c r="I37" s="11" t="str">
        <f t="shared" si="17"/>
        <v>Process, plant and machine operatives</v>
      </c>
      <c r="J37" s="11">
        <v>1.5127684969416328</v>
      </c>
      <c r="K37" s="11">
        <v>4.4028779414856851</v>
      </c>
      <c r="L37" s="11">
        <v>2.8901094445440521</v>
      </c>
      <c r="M37" s="11">
        <v>1.5719365618399059</v>
      </c>
      <c r="N37" s="11">
        <v>4.4620460063839582</v>
      </c>
      <c r="P37" s="10" t="str">
        <f>name!D5</f>
        <v>12 Other managers and proprietors</v>
      </c>
      <c r="Q37" s="11">
        <v>21.312742393730137</v>
      </c>
      <c r="R37" s="11">
        <v>22.289414962411652</v>
      </c>
      <c r="S37" s="345">
        <f t="shared" ref="S37:S60" si="28">R37-Q37</f>
        <v>0.97667256868151497</v>
      </c>
      <c r="T37" s="345">
        <v>13.519230373442271</v>
      </c>
      <c r="U37" s="345">
        <f t="shared" ref="U37:U60" si="29">SUM(S37:T37)</f>
        <v>14.495902942123786</v>
      </c>
      <c r="V37" s="346">
        <f t="shared" ref="V37:V62" si="30">IF(Q37&gt;0,(1+(T37/Q37))^(1/($C$6-$B$6))-1,0)</f>
        <v>3.3290847123820244E-2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4.819315419615295</v>
      </c>
      <c r="C38" s="11">
        <v>9.7715809641353193</v>
      </c>
      <c r="D38" s="11">
        <f t="shared" si="25"/>
        <v>4.9522655445200243</v>
      </c>
      <c r="E38" s="11">
        <v>2.7579835628429699</v>
      </c>
      <c r="F38" s="11">
        <f t="shared" si="26"/>
        <v>7.7102491073629942</v>
      </c>
      <c r="G38" s="200">
        <f t="shared" si="27"/>
        <v>3.0628002390758802E-2</v>
      </c>
      <c r="I38" s="11" t="str">
        <f t="shared" si="17"/>
        <v>Elementary occupations</v>
      </c>
      <c r="J38" s="11">
        <v>3.3236192742314841</v>
      </c>
      <c r="K38" s="11">
        <v>9.804284262812164</v>
      </c>
      <c r="L38" s="11">
        <v>6.4806649885806804</v>
      </c>
      <c r="M38" s="11">
        <v>3.4824277341818832</v>
      </c>
      <c r="N38" s="11">
        <v>9.9630927227625641</v>
      </c>
      <c r="P38" s="10" t="str">
        <f>name!D6</f>
        <v>21 Science, research, engineering and technology professionals</v>
      </c>
      <c r="Q38" s="11">
        <v>18.701183430119876</v>
      </c>
      <c r="R38" s="11">
        <v>31.57394961135083</v>
      </c>
      <c r="S38" s="345">
        <f t="shared" si="28"/>
        <v>12.872766181230954</v>
      </c>
      <c r="T38" s="345">
        <v>13.606671687378341</v>
      </c>
      <c r="U38" s="345">
        <f t="shared" si="29"/>
        <v>26.479437868609295</v>
      </c>
      <c r="V38" s="346">
        <f t="shared" si="30"/>
        <v>3.7120620315302943E-2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5.4850072533013368</v>
      </c>
      <c r="C39" s="11">
        <v>10.670255109540996</v>
      </c>
      <c r="D39" s="11">
        <f t="shared" si="25"/>
        <v>5.1852478562396591</v>
      </c>
      <c r="E39" s="11">
        <v>3.858339273735012</v>
      </c>
      <c r="F39" s="11">
        <f t="shared" si="26"/>
        <v>9.0435871299746715</v>
      </c>
      <c r="G39" s="200">
        <f t="shared" si="27"/>
        <v>3.6147738257664042E-2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63.841776875670426</v>
      </c>
      <c r="R39" s="11">
        <v>67.774455956654663</v>
      </c>
      <c r="S39" s="345">
        <f t="shared" si="28"/>
        <v>3.9326790809842365</v>
      </c>
      <c r="T39" s="345">
        <v>37.25880741604054</v>
      </c>
      <c r="U39" s="345">
        <f t="shared" si="29"/>
        <v>41.191486497024776</v>
      </c>
      <c r="V39" s="346">
        <f t="shared" si="30"/>
        <v>3.1121668189802776E-2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6.9361305822778787</v>
      </c>
      <c r="C40" s="11">
        <v>10.131808467045564</v>
      </c>
      <c r="D40" s="11">
        <f>C40-B40</f>
        <v>3.1956778847676857</v>
      </c>
      <c r="E40" s="11">
        <v>4.2119761729359428</v>
      </c>
      <c r="F40" s="11">
        <f>SUM(D40:E40)</f>
        <v>7.4076540577036285</v>
      </c>
      <c r="G40" s="200">
        <f>IF(B40&gt;0,(1+(E40/B40))^(1/($C$6-$B$6))-1,0)</f>
        <v>3.2140747827600125E-2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52.5467818016146</v>
      </c>
      <c r="R40" s="11">
        <v>58.212440729171874</v>
      </c>
      <c r="S40" s="345">
        <f t="shared" si="28"/>
        <v>5.6656589275572742</v>
      </c>
      <c r="T40" s="345">
        <v>29.391172218859044</v>
      </c>
      <c r="U40" s="345">
        <f t="shared" si="29"/>
        <v>35.056831146416314</v>
      </c>
      <c r="V40" s="346">
        <f t="shared" si="30"/>
        <v>3.0060182199080243E-2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1.8779871916750115</v>
      </c>
      <c r="C41" s="11">
        <v>3.7350944661115708</v>
      </c>
      <c r="D41" s="11">
        <f t="shared" si="25"/>
        <v>1.8571072744365593</v>
      </c>
      <c r="E41" s="11">
        <v>1.3207525090370804</v>
      </c>
      <c r="F41" s="11">
        <f t="shared" si="26"/>
        <v>3.1778597834736395</v>
      </c>
      <c r="G41" s="200">
        <f t="shared" si="27"/>
        <v>3.6141539048654803E-2</v>
      </c>
      <c r="I41" s="11" t="str">
        <f>I30</f>
        <v>Managers, directors and senior officials</v>
      </c>
      <c r="J41" s="11">
        <f t="array" ref="J41:J49">MMULT(aggregation!$B$13:$AA$21,B94:B119)</f>
        <v>43.745448690520888</v>
      </c>
      <c r="K41" s="11">
        <f t="array" ref="K41:K49">MMULT(aggregation!$B$13:$AA$21,C94:C119)</f>
        <v>49.05745494184562</v>
      </c>
      <c r="L41" s="11">
        <f t="array" ref="L41:L49">MMULT(aggregation!$B$13:$AA$21,D94:D119)</f>
        <v>5.3120062513247301</v>
      </c>
      <c r="M41" s="11">
        <f t="array" ref="M41:M49">MMULT(aggregation!$B$13:$AA$21,E94:E119)</f>
        <v>26.857895061297768</v>
      </c>
      <c r="N41" s="11">
        <f t="array" ref="N41:N49">MMULT(aggregation!$B$13:$AA$21,F94:F119)</f>
        <v>32.1699013126225</v>
      </c>
      <c r="P41" s="10" t="str">
        <f>name!D9</f>
        <v>24 Business, media and public service professionals</v>
      </c>
      <c r="Q41" s="11">
        <v>44.683497724506019</v>
      </c>
      <c r="R41" s="11">
        <v>53.919239614076439</v>
      </c>
      <c r="S41" s="345">
        <f t="shared" si="28"/>
        <v>9.23574188957042</v>
      </c>
      <c r="T41" s="345">
        <v>26.440464733730728</v>
      </c>
      <c r="U41" s="345">
        <f t="shared" si="29"/>
        <v>35.676206623301148</v>
      </c>
      <c r="V41" s="346">
        <f t="shared" si="30"/>
        <v>3.1473129554040247E-2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0.57389868632475149</v>
      </c>
      <c r="C42" s="11">
        <v>1.1636152872035186</v>
      </c>
      <c r="D42" s="11">
        <f t="shared" si="25"/>
        <v>0.58971660087876709</v>
      </c>
      <c r="E42" s="11">
        <v>0.36943734622799373</v>
      </c>
      <c r="F42" s="11">
        <f t="shared" si="26"/>
        <v>0.95915394710676083</v>
      </c>
      <c r="G42" s="200">
        <f t="shared" si="27"/>
        <v>3.3686266240279039E-2</v>
      </c>
      <c r="I42" s="11" t="str">
        <f>I31</f>
        <v>Professional occupations</v>
      </c>
      <c r="J42" s="11">
        <v>125.06298654946126</v>
      </c>
      <c r="K42" s="11">
        <v>126.49525295576646</v>
      </c>
      <c r="L42" s="11">
        <v>1.4322664063052102</v>
      </c>
      <c r="M42" s="11">
        <v>62.71791081059542</v>
      </c>
      <c r="N42" s="11">
        <v>64.15017721690063</v>
      </c>
      <c r="P42" s="10" t="str">
        <f>name!D10</f>
        <v>31 Science, engineering and technology associate professionals</v>
      </c>
      <c r="Q42" s="11">
        <v>7.5386745003177129</v>
      </c>
      <c r="R42" s="11">
        <v>9.5151378000570013</v>
      </c>
      <c r="S42" s="345">
        <f t="shared" si="28"/>
        <v>1.9764632997392884</v>
      </c>
      <c r="T42" s="345">
        <v>4.2531721460760412</v>
      </c>
      <c r="U42" s="345">
        <f t="shared" si="29"/>
        <v>6.2296354458153296</v>
      </c>
      <c r="V42" s="346">
        <f t="shared" si="30"/>
        <v>3.0273324510904365E-2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0.13096511636073968</v>
      </c>
      <c r="C43" s="11">
        <v>0.60674508276870498</v>
      </c>
      <c r="D43" s="11">
        <f t="shared" si="25"/>
        <v>0.47577996640796527</v>
      </c>
      <c r="E43" s="11">
        <v>0.20720081710396687</v>
      </c>
      <c r="F43" s="11">
        <f t="shared" si="26"/>
        <v>0.68298078351193214</v>
      </c>
      <c r="G43" s="200">
        <f t="shared" si="27"/>
        <v>6.528288129812565E-2</v>
      </c>
      <c r="I43" s="11" t="str">
        <f>I32</f>
        <v>Associate professional occupations</v>
      </c>
      <c r="J43" s="11">
        <v>62.900249895072044</v>
      </c>
      <c r="K43" s="11">
        <v>79.259669041985461</v>
      </c>
      <c r="L43" s="11">
        <v>16.359419146913421</v>
      </c>
      <c r="M43" s="11">
        <v>38.363123024790305</v>
      </c>
      <c r="N43" s="11">
        <v>54.722542171703722</v>
      </c>
      <c r="P43" s="10" t="str">
        <f>name!D11</f>
        <v>32 Health and social care associate professionals</v>
      </c>
      <c r="Q43" s="11">
        <v>27.8476384464491</v>
      </c>
      <c r="R43" s="11">
        <v>56.463621684838607</v>
      </c>
      <c r="S43" s="345">
        <f t="shared" si="28"/>
        <v>28.615983238389507</v>
      </c>
      <c r="T43" s="345">
        <v>28.78823812251051</v>
      </c>
      <c r="U43" s="345">
        <f t="shared" si="29"/>
        <v>57.404221360900017</v>
      </c>
      <c r="V43" s="346">
        <f t="shared" si="30"/>
        <v>4.8464065608071039E-2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7.5670992547411345E-2</v>
      </c>
      <c r="C44" s="11">
        <v>0.15609832461413145</v>
      </c>
      <c r="D44" s="11">
        <f t="shared" si="25"/>
        <v>8.0427332066720106E-2</v>
      </c>
      <c r="E44" s="11">
        <v>4.095269133855562E-2</v>
      </c>
      <c r="F44" s="11">
        <f t="shared" si="26"/>
        <v>0.12138002340527573</v>
      </c>
      <c r="G44" s="200">
        <f t="shared" si="27"/>
        <v>2.9256981884010935E-2</v>
      </c>
      <c r="I44" s="11" t="str">
        <f>I33</f>
        <v>Administrative and secretarial occupations</v>
      </c>
      <c r="J44" s="11">
        <v>40.44212468134954</v>
      </c>
      <c r="K44" s="11">
        <v>56.438792269554206</v>
      </c>
      <c r="L44" s="11">
        <v>15.996667588204662</v>
      </c>
      <c r="M44" s="11">
        <v>28.436321346334594</v>
      </c>
      <c r="N44" s="11">
        <v>44.43298893453926</v>
      </c>
      <c r="P44" s="10" t="str">
        <f>name!D12</f>
        <v>33 Protective service occupations</v>
      </c>
      <c r="Q44" s="11">
        <v>4.9158761059167961</v>
      </c>
      <c r="R44" s="11">
        <v>5.8106228695679576</v>
      </c>
      <c r="S44" s="345">
        <f t="shared" si="28"/>
        <v>0.89474676365116146</v>
      </c>
      <c r="T44" s="345">
        <v>2.3859450423102095</v>
      </c>
      <c r="U44" s="345">
        <f t="shared" si="29"/>
        <v>3.280691805961371</v>
      </c>
      <c r="V44" s="346">
        <f t="shared" si="30"/>
        <v>2.6727869834016316E-2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0.27280059641858329</v>
      </c>
      <c r="C45" s="11">
        <v>0.45662863568626033</v>
      </c>
      <c r="D45" s="11">
        <f t="shared" ref="D45:D46" si="31">C45-B45</f>
        <v>0.18382803926767705</v>
      </c>
      <c r="E45" s="11">
        <v>0.17871523734983624</v>
      </c>
      <c r="F45" s="11">
        <f t="shared" ref="F45:F46" si="32">SUM(D45:E45)</f>
        <v>0.36254327661751329</v>
      </c>
      <c r="G45" s="200">
        <f t="shared" si="27"/>
        <v>3.4161846621274083E-2</v>
      </c>
      <c r="I45" s="11" t="str">
        <f t="shared" ref="I45:I49" si="33">I34</f>
        <v>Skilled trades occupations</v>
      </c>
      <c r="J45" s="11">
        <v>8.2643525193448912</v>
      </c>
      <c r="K45" s="11">
        <v>12.065056034439509</v>
      </c>
      <c r="L45" s="11">
        <v>3.8007035150946176</v>
      </c>
      <c r="M45" s="11">
        <v>5.5726326428510644</v>
      </c>
      <c r="N45" s="11">
        <v>9.3733361579456833</v>
      </c>
      <c r="P45" s="10" t="str">
        <f>name!D13</f>
        <v>34 Culture, media and sports occupations</v>
      </c>
      <c r="Q45" s="11">
        <v>11.756240042912916</v>
      </c>
      <c r="R45" s="11">
        <v>11.773341190748448</v>
      </c>
      <c r="S45" s="345">
        <f t="shared" si="28"/>
        <v>1.7101147835532515E-2</v>
      </c>
      <c r="T45" s="345">
        <v>5.9569585631648838</v>
      </c>
      <c r="U45" s="345">
        <f t="shared" si="29"/>
        <v>5.9740597110004163</v>
      </c>
      <c r="V45" s="346">
        <f t="shared" si="30"/>
        <v>2.7705237433977903E-2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1.3566137994691281</v>
      </c>
      <c r="C46" s="11">
        <v>2.8750806735640584</v>
      </c>
      <c r="D46" s="11">
        <f t="shared" si="31"/>
        <v>1.5184668740949303</v>
      </c>
      <c r="E46" s="11">
        <v>0.95843597463738084</v>
      </c>
      <c r="F46" s="11">
        <f t="shared" si="32"/>
        <v>2.476902848732311</v>
      </c>
      <c r="G46" s="200">
        <f t="shared" si="27"/>
        <v>3.6271625686396414E-2</v>
      </c>
      <c r="I46" s="11" t="str">
        <f t="shared" si="33"/>
        <v>Caring, leisure and other service occupations</v>
      </c>
      <c r="J46" s="11">
        <v>21.135834675982149</v>
      </c>
      <c r="K46" s="11">
        <v>32.012409711352696</v>
      </c>
      <c r="L46" s="11">
        <v>10.876575035370552</v>
      </c>
      <c r="M46" s="11">
        <v>17.611561813641874</v>
      </c>
      <c r="N46" s="11">
        <v>28.488136849012424</v>
      </c>
      <c r="P46" s="10" t="str">
        <f>name!D14</f>
        <v>35 Business and public service associate professionals</v>
      </c>
      <c r="Q46" s="11">
        <v>48.428606192636842</v>
      </c>
      <c r="R46" s="11">
        <v>55.199628161160632</v>
      </c>
      <c r="S46" s="345">
        <f t="shared" si="28"/>
        <v>6.7710219685237902</v>
      </c>
      <c r="T46" s="345">
        <v>27.690487591221938</v>
      </c>
      <c r="U46" s="345">
        <f t="shared" si="29"/>
        <v>34.461509559745728</v>
      </c>
      <c r="V46" s="346">
        <f t="shared" si="30"/>
        <v>3.0606259705547201E-2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1.1124777636899739</v>
      </c>
      <c r="C47" s="11">
        <v>2.6191014991126433</v>
      </c>
      <c r="D47" s="11">
        <f t="shared" si="25"/>
        <v>1.5066237354226695</v>
      </c>
      <c r="E47" s="11">
        <v>0.91165295542071501</v>
      </c>
      <c r="F47" s="11">
        <f t="shared" si="26"/>
        <v>2.4182766908433844</v>
      </c>
      <c r="G47" s="200">
        <f t="shared" si="27"/>
        <v>4.0710208053747143E-2</v>
      </c>
      <c r="I47" s="11" t="str">
        <f t="shared" si="33"/>
        <v>Sales and customer service occupations</v>
      </c>
      <c r="J47" s="11">
        <v>18.722623906980473</v>
      </c>
      <c r="K47" s="11">
        <v>27.961991702112059</v>
      </c>
      <c r="L47" s="11">
        <v>9.2393677951315833</v>
      </c>
      <c r="M47" s="11">
        <v>12.267547766569537</v>
      </c>
      <c r="N47" s="11">
        <v>21.506915561701121</v>
      </c>
      <c r="P47" s="10" t="str">
        <f>name!D15</f>
        <v>41 Administrative occupations</v>
      </c>
      <c r="Q47" s="11">
        <v>114.55784173468973</v>
      </c>
      <c r="R47" s="11">
        <v>106.71747235498735</v>
      </c>
      <c r="S47" s="345">
        <f t="shared" si="28"/>
        <v>-7.8403693797023806</v>
      </c>
      <c r="T47" s="345">
        <v>64.681388456896201</v>
      </c>
      <c r="U47" s="345">
        <f t="shared" si="29"/>
        <v>56.84101907719382</v>
      </c>
      <c r="V47" s="346">
        <f t="shared" si="30"/>
        <v>3.0292527061994257E-2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8.4403623741566042E-2</v>
      </c>
      <c r="C48" s="11">
        <v>0.20664745342318813</v>
      </c>
      <c r="D48" s="11">
        <f t="shared" si="25"/>
        <v>0.12224382968162209</v>
      </c>
      <c r="E48" s="11">
        <v>8.4838039893756975E-2</v>
      </c>
      <c r="F48" s="11">
        <f t="shared" si="26"/>
        <v>0.20708186957537905</v>
      </c>
      <c r="G48" s="200">
        <f t="shared" si="27"/>
        <v>4.7473584311915173E-2</v>
      </c>
      <c r="I48" s="11" t="str">
        <f t="shared" si="33"/>
        <v>Process, plant and machine operatives</v>
      </c>
      <c r="J48" s="11">
        <v>5.0065448737703964</v>
      </c>
      <c r="K48" s="11">
        <v>10.815116113626292</v>
      </c>
      <c r="L48" s="11">
        <v>5.8085712398558949</v>
      </c>
      <c r="M48" s="11">
        <v>4.8981556542788223</v>
      </c>
      <c r="N48" s="11">
        <v>10.706726894134716</v>
      </c>
      <c r="P48" s="10" t="str">
        <f>name!D16</f>
        <v>42 Secretarial and related occupations</v>
      </c>
      <c r="Q48" s="11">
        <v>31.847569578491317</v>
      </c>
      <c r="R48" s="11">
        <v>18.086822404344439</v>
      </c>
      <c r="S48" s="345">
        <f t="shared" si="28"/>
        <v>-13.760747174146879</v>
      </c>
      <c r="T48" s="345">
        <v>14.215239700556591</v>
      </c>
      <c r="U48" s="345">
        <f t="shared" si="29"/>
        <v>0.45449252640971238</v>
      </c>
      <c r="V48" s="346">
        <f t="shared" si="30"/>
        <v>2.4908138468876073E-2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2.8583105457059579E-2</v>
      </c>
      <c r="C49" s="11">
        <v>6.4437881130665051E-2</v>
      </c>
      <c r="D49" s="11">
        <f t="shared" si="25"/>
        <v>3.5854775673605468E-2</v>
      </c>
      <c r="E49" s="11">
        <v>2.7190728748692362E-2</v>
      </c>
      <c r="F49" s="11">
        <f t="shared" si="26"/>
        <v>6.3045504422297838E-2</v>
      </c>
      <c r="G49" s="200">
        <f t="shared" si="27"/>
        <v>4.5573913542904743E-2</v>
      </c>
      <c r="I49" s="11" t="str">
        <f t="shared" si="33"/>
        <v>Elementary occupations</v>
      </c>
      <c r="J49" s="11">
        <v>11.478938170115883</v>
      </c>
      <c r="K49" s="11">
        <v>19.220118302348006</v>
      </c>
      <c r="L49" s="11">
        <v>7.7411801322321221</v>
      </c>
      <c r="M49" s="11">
        <v>10.433854095576086</v>
      </c>
      <c r="N49" s="11">
        <v>18.175034227808208</v>
      </c>
      <c r="P49" s="10" t="str">
        <f>name!D17</f>
        <v>51 Skilled agricultural and related trades</v>
      </c>
      <c r="Q49" s="11">
        <v>2.2072984218362421</v>
      </c>
      <c r="R49" s="11">
        <v>2.8317756478745131</v>
      </c>
      <c r="S49" s="345">
        <f t="shared" si="28"/>
        <v>0.62447722603827094</v>
      </c>
      <c r="T49" s="345">
        <v>1.7237548563753033</v>
      </c>
      <c r="U49" s="345">
        <f t="shared" si="29"/>
        <v>2.3482320824135741</v>
      </c>
      <c r="V49" s="346">
        <f t="shared" si="30"/>
        <v>3.9225652614743423E-2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4.3844122254508643E-2</v>
      </c>
      <c r="C50" s="11">
        <v>7.9638455073134565E-2</v>
      </c>
      <c r="D50" s="11">
        <f t="shared" si="25"/>
        <v>3.5794332818625922E-2</v>
      </c>
      <c r="E50" s="11">
        <v>2.5130914716459195E-2</v>
      </c>
      <c r="F50" s="11">
        <f t="shared" si="26"/>
        <v>6.0925247535085117E-2</v>
      </c>
      <c r="G50" s="200">
        <f t="shared" si="27"/>
        <v>3.066779060964131E-2</v>
      </c>
      <c r="O50" s="71"/>
      <c r="P50" s="10" t="str">
        <f>name!D18</f>
        <v>52 Skilled metal, electrical and electronic trades</v>
      </c>
      <c r="Q50" s="11">
        <v>1.4438983274319137</v>
      </c>
      <c r="R50" s="11">
        <v>2.9286325578265378</v>
      </c>
      <c r="S50" s="345">
        <f t="shared" si="28"/>
        <v>1.484734230394624</v>
      </c>
      <c r="T50" s="345">
        <v>1.3896548455957796</v>
      </c>
      <c r="U50" s="345">
        <f t="shared" si="29"/>
        <v>2.8743890759904036</v>
      </c>
      <c r="V50" s="346">
        <f t="shared" si="30"/>
        <v>4.5971015743780264E-2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1.3040409046833993E-2</v>
      </c>
      <c r="C51" s="11">
        <v>2.1211208727489245E-2</v>
      </c>
      <c r="D51" s="11">
        <f t="shared" ref="D51" si="34">C51-B51</f>
        <v>8.1707996806552521E-3</v>
      </c>
      <c r="E51" s="11">
        <v>7.7935467633950609E-3</v>
      </c>
      <c r="F51" s="11">
        <f t="shared" ref="F51" si="35">SUM(D51:E51)</f>
        <v>1.5964346444050315E-2</v>
      </c>
      <c r="G51" s="200">
        <f t="shared" si="27"/>
        <v>3.1728359417337426E-2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0.88291522232641617</v>
      </c>
      <c r="R51" s="11">
        <v>0.56518407914918734</v>
      </c>
      <c r="S51" s="345">
        <f t="shared" si="28"/>
        <v>-0.31773114317722884</v>
      </c>
      <c r="T51" s="345">
        <v>0.28980977467844965</v>
      </c>
      <c r="U51" s="345">
        <f t="shared" si="29"/>
        <v>-2.7921368498779187E-2</v>
      </c>
      <c r="V51" s="346">
        <f t="shared" si="30"/>
        <v>1.9103935036965503E-2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0.10162271572045119</v>
      </c>
      <c r="C52" s="11">
        <v>0.18939100038136011</v>
      </c>
      <c r="D52" s="11">
        <f t="shared" si="25"/>
        <v>8.7768284660908927E-2</v>
      </c>
      <c r="E52" s="11">
        <v>7.111405725766605E-2</v>
      </c>
      <c r="F52" s="11">
        <f t="shared" si="26"/>
        <v>0.15888234191857498</v>
      </c>
      <c r="G52" s="200">
        <f t="shared" si="27"/>
        <v>3.5999630124356141E-2</v>
      </c>
      <c r="I52" s="11" t="str">
        <f>I41</f>
        <v>Managers, directors and senior officials</v>
      </c>
      <c r="J52" s="11">
        <f t="array" ref="J52:J60">MMULT(aggregation!$B$13:$AA$21,B123:B148)</f>
        <v>9.3372819924080446</v>
      </c>
      <c r="K52" s="11">
        <f t="array" ref="K52:K60">MMULT(aggregation!$B$13:$AA$21,C123:C148)</f>
        <v>9.8399988358165462</v>
      </c>
      <c r="L52" s="11">
        <f t="array" ref="L52:L60">MMULT(aggregation!$B$13:$AA$21,D123:D148)</f>
        <v>0.5027168434085012</v>
      </c>
      <c r="M52" s="11">
        <f t="array" ref="M52:M60">MMULT(aggregation!$B$13:$AA$21,E123:E148)</f>
        <v>5.238663622403914</v>
      </c>
      <c r="N52" s="11">
        <f t="array" ref="N52:N60">MMULT(aggregation!$B$13:$AA$21,F123:F148)</f>
        <v>5.7413804658124157</v>
      </c>
      <c r="P52" s="10" t="str">
        <f>name!D20</f>
        <v>54 Textiles, printing and other skilled trades</v>
      </c>
      <c r="Q52" s="11">
        <v>11.79595716077997</v>
      </c>
      <c r="R52" s="11">
        <v>12.27432884495463</v>
      </c>
      <c r="S52" s="345">
        <f t="shared" si="28"/>
        <v>0.47837168417465925</v>
      </c>
      <c r="T52" s="345">
        <v>6.9613104505517516</v>
      </c>
      <c r="U52" s="345">
        <f t="shared" si="29"/>
        <v>7.4396821347264108</v>
      </c>
      <c r="V52" s="346">
        <f t="shared" si="30"/>
        <v>3.1404667746068204E-2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8.8526065002377877E-2</v>
      </c>
      <c r="C53" s="11">
        <v>0.21563207625254543</v>
      </c>
      <c r="D53" s="11">
        <f t="shared" si="25"/>
        <v>0.12710601125016757</v>
      </c>
      <c r="E53" s="11">
        <v>7.7147988304847495E-2</v>
      </c>
      <c r="F53" s="11">
        <f t="shared" si="26"/>
        <v>0.20425399955501505</v>
      </c>
      <c r="G53" s="200">
        <f t="shared" si="27"/>
        <v>4.2666825508287376E-2</v>
      </c>
      <c r="I53" s="11" t="str">
        <f>I42</f>
        <v>Professional occupations</v>
      </c>
      <c r="J53" s="11">
        <v>19.450239891628662</v>
      </c>
      <c r="K53" s="11">
        <v>10.844391987481805</v>
      </c>
      <c r="L53" s="11">
        <v>-8.6058479041468594</v>
      </c>
      <c r="M53" s="11">
        <v>5.0731658785148515</v>
      </c>
      <c r="N53" s="11">
        <v>-3.5326820256320057</v>
      </c>
      <c r="P53" s="10" t="str">
        <f>name!D21</f>
        <v>61 Caring personal service occupations</v>
      </c>
      <c r="Q53" s="11">
        <v>118.20351571107093</v>
      </c>
      <c r="R53" s="11">
        <v>131.62385914829997</v>
      </c>
      <c r="S53" s="345">
        <f t="shared" si="28"/>
        <v>13.420343437229036</v>
      </c>
      <c r="T53" s="345">
        <v>72.883011172950589</v>
      </c>
      <c r="U53" s="345">
        <f t="shared" si="29"/>
        <v>86.303354610179625</v>
      </c>
      <c r="V53" s="346">
        <f t="shared" si="30"/>
        <v>3.2539429155592048E-2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5.410787389416287E-2</v>
      </c>
      <c r="C54" s="11">
        <v>0.1329758596437933</v>
      </c>
      <c r="D54" s="11">
        <f t="shared" ref="D54:D55" si="36">C54-B54</f>
        <v>7.8867985749630429E-2</v>
      </c>
      <c r="E54" s="11">
        <v>4.978368592135602E-2</v>
      </c>
      <c r="F54" s="11">
        <f t="shared" ref="F54:F55" si="37">SUM(D54:E54)</f>
        <v>0.12865167167098646</v>
      </c>
      <c r="G54" s="200">
        <f t="shared" si="27"/>
        <v>4.4450799099672755E-2</v>
      </c>
      <c r="I54" s="11" t="str">
        <f>I43</f>
        <v>Associate professional occupations</v>
      </c>
      <c r="J54" s="11">
        <v>18.123048004619665</v>
      </c>
      <c r="K54" s="11">
        <v>18.804684160969373</v>
      </c>
      <c r="L54" s="11">
        <v>0.68163615634970731</v>
      </c>
      <c r="M54" s="11">
        <v>8.7927923494116378</v>
      </c>
      <c r="N54" s="11">
        <v>9.4744285057613453</v>
      </c>
      <c r="P54" s="10" t="str">
        <f>name!D22</f>
        <v>62 Leisure, travel and related personal service occupations</v>
      </c>
      <c r="Q54" s="11">
        <v>23.075831839557662</v>
      </c>
      <c r="R54" s="11">
        <v>20.933195160266035</v>
      </c>
      <c r="S54" s="345">
        <f t="shared" si="28"/>
        <v>-2.1426366792916269</v>
      </c>
      <c r="T54" s="345">
        <v>11.598664104268122</v>
      </c>
      <c r="U54" s="345">
        <f t="shared" si="29"/>
        <v>9.4560274249764955</v>
      </c>
      <c r="V54" s="346">
        <f t="shared" si="30"/>
        <v>2.7519768575010595E-2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4.4895171617434218E-3</v>
      </c>
      <c r="C55" s="11">
        <v>1.0335966056616382E-2</v>
      </c>
      <c r="D55" s="11">
        <f t="shared" si="36"/>
        <v>5.8464488948729602E-3</v>
      </c>
      <c r="E55" s="11">
        <v>4.0044112768741541E-3</v>
      </c>
      <c r="F55" s="11">
        <f t="shared" si="37"/>
        <v>9.8508601717471143E-3</v>
      </c>
      <c r="G55" s="200">
        <f t="shared" si="27"/>
        <v>4.3423460988830209E-2</v>
      </c>
      <c r="I55" s="11" t="str">
        <f>I44</f>
        <v>Administrative and secretarial occupations</v>
      </c>
      <c r="J55" s="11">
        <v>14.924110567506762</v>
      </c>
      <c r="K55" s="11">
        <v>19.114624286833013</v>
      </c>
      <c r="L55" s="11">
        <v>4.1905137193262503</v>
      </c>
      <c r="M55" s="11">
        <v>10.373702082864529</v>
      </c>
      <c r="N55" s="11">
        <v>14.564215802190779</v>
      </c>
      <c r="P55" s="10" t="str">
        <f>name!D23</f>
        <v>63 Community and civil enforcement occupations</v>
      </c>
      <c r="Q55" s="11">
        <v>0.39203754177244482</v>
      </c>
      <c r="R55" s="11">
        <v>0.53773791507096769</v>
      </c>
      <c r="S55" s="345">
        <f t="shared" si="28"/>
        <v>0.14570037329852287</v>
      </c>
      <c r="T55" s="345">
        <v>0.33971952918863502</v>
      </c>
      <c r="U55" s="345">
        <f t="shared" si="29"/>
        <v>0.48541990248715788</v>
      </c>
      <c r="V55" s="346">
        <f t="shared" si="30"/>
        <v>4.2483727620348022E-2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0.2033216740391324</v>
      </c>
      <c r="C56" s="11">
        <v>0.38645110238027064</v>
      </c>
      <c r="D56" s="11">
        <f t="shared" si="25"/>
        <v>0.18312942834113824</v>
      </c>
      <c r="E56" s="11">
        <v>0.1310972565372959</v>
      </c>
      <c r="F56" s="11">
        <f t="shared" si="26"/>
        <v>0.31422668487843414</v>
      </c>
      <c r="G56" s="200">
        <f t="shared" si="27"/>
        <v>3.3730059415548075E-2</v>
      </c>
      <c r="I56" s="11" t="str">
        <f t="shared" ref="I56:I60" si="38">I45</f>
        <v>Skilled trades occupations</v>
      </c>
      <c r="J56" s="11">
        <v>3.7557058676002644</v>
      </c>
      <c r="K56" s="11">
        <v>5.1718866441709048</v>
      </c>
      <c r="L56" s="11">
        <v>1.4161807765706409</v>
      </c>
      <c r="M56" s="11">
        <v>2.4094242276872779</v>
      </c>
      <c r="N56" s="11">
        <v>3.8256050042579188</v>
      </c>
      <c r="P56" s="10" t="str">
        <f>name!D24</f>
        <v>71 Sales occupations</v>
      </c>
      <c r="Q56" s="11">
        <v>54.791478907694994</v>
      </c>
      <c r="R56" s="11">
        <v>50.646608735385826</v>
      </c>
      <c r="S56" s="345">
        <f t="shared" si="28"/>
        <v>-4.1448701723091688</v>
      </c>
      <c r="T56" s="345">
        <v>29.066424625345455</v>
      </c>
      <c r="U56" s="345">
        <f t="shared" si="29"/>
        <v>24.921554453036286</v>
      </c>
      <c r="V56" s="346">
        <f t="shared" si="30"/>
        <v>2.877893977610424E-2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0.13904864125687735</v>
      </c>
      <c r="C57" s="11">
        <v>0.42113194566543738</v>
      </c>
      <c r="D57" s="11">
        <f t="shared" si="25"/>
        <v>0.28208330440856</v>
      </c>
      <c r="E57" s="11">
        <v>0.12077644416904128</v>
      </c>
      <c r="F57" s="11">
        <f t="shared" si="26"/>
        <v>0.40285974857760126</v>
      </c>
      <c r="G57" s="200">
        <f t="shared" si="27"/>
        <v>4.2559752730360945E-2</v>
      </c>
      <c r="I57" s="11" t="str">
        <f t="shared" si="38"/>
        <v>Caring, leisure and other service occupations</v>
      </c>
      <c r="J57" s="11">
        <v>16.638753245727838</v>
      </c>
      <c r="K57" s="11">
        <v>18.476164266464995</v>
      </c>
      <c r="L57" s="11">
        <v>1.8374110207371586</v>
      </c>
      <c r="M57" s="11">
        <v>10.243669851908818</v>
      </c>
      <c r="N57" s="11">
        <v>12.081080872645977</v>
      </c>
      <c r="P57" s="10" t="str">
        <f>name!D25</f>
        <v>72 Customer service occupations</v>
      </c>
      <c r="Q57" s="11">
        <v>20.095952409079597</v>
      </c>
      <c r="R57" s="11">
        <v>22.938350790320747</v>
      </c>
      <c r="S57" s="345">
        <f t="shared" si="28"/>
        <v>2.84239838124115</v>
      </c>
      <c r="T57" s="345">
        <v>11.650787339644205</v>
      </c>
      <c r="U57" s="345">
        <f t="shared" si="29"/>
        <v>14.493185720885355</v>
      </c>
      <c r="V57" s="346">
        <f t="shared" si="30"/>
        <v>3.095419281885059E-2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9.5975732403282499E-2</v>
      </c>
      <c r="C58" s="11">
        <v>0.32431376829296676</v>
      </c>
      <c r="D58" s="11">
        <f t="shared" ref="D58:D59" si="39">C58-B58</f>
        <v>0.22833803588968427</v>
      </c>
      <c r="E58" s="11">
        <v>0.10763144379829237</v>
      </c>
      <c r="F58" s="11">
        <f t="shared" ref="F58:F59" si="40">SUM(D58:E58)</f>
        <v>0.33596947968797664</v>
      </c>
      <c r="G58" s="200">
        <f t="shared" si="27"/>
        <v>5.1418085464336682E-2</v>
      </c>
      <c r="I58" s="11" t="str">
        <f t="shared" si="38"/>
        <v>Sales and customer service occupations</v>
      </c>
      <c r="J58" s="11">
        <v>5.9995747554936774</v>
      </c>
      <c r="K58" s="11">
        <v>8.48715329506053</v>
      </c>
      <c r="L58" s="11">
        <v>2.4875785395668526</v>
      </c>
      <c r="M58" s="11">
        <v>3.7879373481683687</v>
      </c>
      <c r="N58" s="11">
        <v>6.2755158877352208</v>
      </c>
      <c r="P58" s="10" t="str">
        <f>name!D26</f>
        <v>81 Process, plant and machine operatives</v>
      </c>
      <c r="Q58" s="11">
        <v>11.6465378604469</v>
      </c>
      <c r="R58" s="11">
        <v>14.143716161371625</v>
      </c>
      <c r="S58" s="345">
        <f t="shared" si="28"/>
        <v>2.497178300924725</v>
      </c>
      <c r="T58" s="345">
        <v>7.0488274815230199</v>
      </c>
      <c r="U58" s="345">
        <f t="shared" si="29"/>
        <v>9.5460057824477449</v>
      </c>
      <c r="V58" s="346">
        <f t="shared" si="30"/>
        <v>3.2054125560055713E-2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0.1572665634453306</v>
      </c>
      <c r="C59" s="11">
        <v>0.47201283654121645</v>
      </c>
      <c r="D59" s="11">
        <f t="shared" si="39"/>
        <v>0.31474627309588588</v>
      </c>
      <c r="E59" s="11">
        <v>0.18722416232789052</v>
      </c>
      <c r="F59" s="11">
        <f t="shared" si="40"/>
        <v>0.5019704354237764</v>
      </c>
      <c r="G59" s="200">
        <f t="shared" si="27"/>
        <v>5.3665456975069414E-2</v>
      </c>
      <c r="I59" s="11" t="str">
        <f t="shared" si="38"/>
        <v>Process, plant and machine operatives</v>
      </c>
      <c r="J59" s="11">
        <v>2.3251877207368254</v>
      </c>
      <c r="K59" s="11">
        <v>3.8807472615271967</v>
      </c>
      <c r="L59" s="11">
        <v>1.5555595407903713</v>
      </c>
      <c r="M59" s="11">
        <v>1.822385891230851</v>
      </c>
      <c r="N59" s="11">
        <v>3.3779454320212219</v>
      </c>
      <c r="P59" s="10" t="str">
        <f>name!D27</f>
        <v>82 Transport and mobile machine drivers and operatives</v>
      </c>
      <c r="Q59" s="11">
        <v>3.2512925928580945</v>
      </c>
      <c r="R59" s="11">
        <v>4.9834441175984816</v>
      </c>
      <c r="S59" s="345">
        <f t="shared" si="28"/>
        <v>1.7321515247403871</v>
      </c>
      <c r="T59" s="345">
        <v>2.8734969971109812</v>
      </c>
      <c r="U59" s="345">
        <f t="shared" si="29"/>
        <v>4.6056485218513679</v>
      </c>
      <c r="V59" s="346">
        <f t="shared" si="30"/>
        <v>4.3123368103292758E-2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9.8876422641472426E-4</v>
      </c>
      <c r="C60" s="11">
        <v>1.4397112597726863E-2</v>
      </c>
      <c r="D60" s="11">
        <f t="shared" si="25"/>
        <v>1.3408348371312138E-2</v>
      </c>
      <c r="E60" s="11">
        <v>5.3157902910961011E-3</v>
      </c>
      <c r="F60" s="11">
        <f t="shared" si="26"/>
        <v>1.8724138662408241E-2</v>
      </c>
      <c r="G60" s="200">
        <f t="shared" si="27"/>
        <v>0.13145541161963115</v>
      </c>
      <c r="I60" s="11" t="str">
        <f t="shared" si="38"/>
        <v>Elementary occupations</v>
      </c>
      <c r="J60" s="11">
        <v>5.6775821665277704</v>
      </c>
      <c r="K60" s="11">
        <v>9.9626927962036902</v>
      </c>
      <c r="L60" s="11">
        <v>4.2851106296759189</v>
      </c>
      <c r="M60" s="11">
        <v>5.0143921331203174</v>
      </c>
      <c r="N60" s="11">
        <v>9.2995027627962372</v>
      </c>
      <c r="P60" s="10" t="str">
        <f>name!D28</f>
        <v>91 Elementary trades and related occupations</v>
      </c>
      <c r="Q60" s="11">
        <v>5.948307974324468</v>
      </c>
      <c r="R60" s="11">
        <v>22.972138489425205</v>
      </c>
      <c r="S60" s="345">
        <f t="shared" si="28"/>
        <v>17.023830515100737</v>
      </c>
      <c r="T60" s="345">
        <v>12.842711377009067</v>
      </c>
      <c r="U60" s="345">
        <f t="shared" si="29"/>
        <v>29.866541892109804</v>
      </c>
      <c r="V60" s="346">
        <f t="shared" si="30"/>
        <v>7.9701719244310798E-2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0.11387363985180186</v>
      </c>
      <c r="C61" s="11">
        <v>0.24591729720611727</v>
      </c>
      <c r="D61" s="11">
        <f t="shared" ref="D61" si="41">C61-B61</f>
        <v>0.13204365735431539</v>
      </c>
      <c r="E61" s="11">
        <v>9.0778619904936478E-2</v>
      </c>
      <c r="F61" s="11">
        <f t="shared" ref="F61" si="42">SUM(D61:E61)</f>
        <v>0.22282227725925186</v>
      </c>
      <c r="G61" s="200">
        <f t="shared" ref="G61" si="43">IF(B61&gt;0,(1+(E61/B61))^(1/($C$6-$B$6))-1,0)</f>
        <v>3.9855251527434632E-2</v>
      </c>
      <c r="P61" s="10" t="str">
        <f>name!D29</f>
        <v>92 Elementary administration and service occupations</v>
      </c>
      <c r="Q61" s="11">
        <v>73.385463132597579</v>
      </c>
      <c r="R61" s="11">
        <v>52.519953670478408</v>
      </c>
      <c r="S61" s="345">
        <f t="shared" ref="S61" si="44">R61-Q61</f>
        <v>-20.865509462119171</v>
      </c>
      <c r="T61" s="345">
        <v>34.262311463684497</v>
      </c>
      <c r="U61" s="345">
        <f t="shared" ref="U61" si="45">SUM(S61:T61)</f>
        <v>13.396802001565327</v>
      </c>
      <c r="V61" s="346">
        <f t="shared" ref="V61" si="46">IF(Q61&gt;0,(1+(T61/Q61))^(1/($C$6-$B$6))-1,0)</f>
        <v>2.5871585924783336E-2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25.883216874640624</v>
      </c>
      <c r="C62" s="11">
        <f t="shared" ref="C62:F62" si="47">SUM(C36:C61)</f>
        <v>49.030975848445813</v>
      </c>
      <c r="D62" s="11">
        <f t="shared" si="47"/>
        <v>23.147758973805182</v>
      </c>
      <c r="E62" s="11">
        <f t="shared" si="47"/>
        <v>17.400420437416177</v>
      </c>
      <c r="F62" s="11">
        <f t="shared" si="47"/>
        <v>40.548179411221362</v>
      </c>
      <c r="G62" s="200">
        <f t="shared" si="27"/>
        <v>3.4872944996530597E-2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814.04847144434291</v>
      </c>
      <c r="R62" s="11">
        <f>SUM(R36:R61)</f>
        <v>882.41521018716924</v>
      </c>
      <c r="S62" s="345">
        <f>R62-Q62</f>
        <v>68.366738742826328</v>
      </c>
      <c r="T62" s="11">
        <f>SUM(T36:T61)</f>
        <v>485.09876798238776</v>
      </c>
      <c r="U62" s="345">
        <f>SUM(S62:T62)</f>
        <v>553.46550672521403</v>
      </c>
      <c r="V62" s="346">
        <f t="shared" si="30"/>
        <v>3.1653542921933342E-2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12.494903660249843</v>
      </c>
      <c r="K63" s="11">
        <f t="array" ref="K63:K71">MMULT(aggregation!$B$13:$AA$21,C152:C177)</f>
        <v>12.52533061447568</v>
      </c>
      <c r="L63" s="11">
        <f t="array" ref="L63:L71">MMULT(aggregation!$B$13:$AA$21,D152:D177)</f>
        <v>3.0426954225837299E-2</v>
      </c>
      <c r="M63" s="11">
        <f t="array" ref="M63:M71">MMULT(aggregation!$B$13:$AA$21,E152:E177)</f>
        <v>6.643462469794696</v>
      </c>
      <c r="N63" s="11">
        <f t="array" ref="N63:N71">MMULT(aggregation!$B$13:$AA$21,F152:F177)</f>
        <v>6.6738894240205333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18.649949463668339</v>
      </c>
      <c r="K64" s="11">
        <v>19.683238287895421</v>
      </c>
      <c r="L64" s="11">
        <v>1.0332888242270799</v>
      </c>
      <c r="M64" s="11">
        <v>8.1089081056088297</v>
      </c>
      <c r="N64" s="11">
        <v>9.142196929835908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14.376050434450493</v>
      </c>
      <c r="C65" s="11">
        <v>24.30385942073482</v>
      </c>
      <c r="D65" s="11">
        <f>C65-B65</f>
        <v>9.9278089862843277</v>
      </c>
      <c r="E65" s="11">
        <v>9.5782716259844989</v>
      </c>
      <c r="F65" s="11">
        <f>SUM(D65:E65)</f>
        <v>19.506080612268825</v>
      </c>
      <c r="G65" s="200">
        <f>IF(B65&gt;0,(1+(E65/B65))^(1/($C$6-$B$6))-1,0)</f>
        <v>3.4624964017351045E-2</v>
      </c>
      <c r="I65" s="11" t="str">
        <f>I54</f>
        <v>Associate professional occupations</v>
      </c>
      <c r="J65" s="11">
        <v>14.677804542390415</v>
      </c>
      <c r="K65" s="11">
        <v>15.760724792473381</v>
      </c>
      <c r="L65" s="11">
        <v>1.0829202500829651</v>
      </c>
      <c r="M65" s="11">
        <v>6.9776752193844498</v>
      </c>
      <c r="N65" s="11">
        <v>8.0605954694674153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4.9179727841541032</v>
      </c>
      <c r="C66" s="11">
        <v>10.694755354365409</v>
      </c>
      <c r="D66" s="11">
        <f t="shared" ref="D66:D89" si="50">C66-B66</f>
        <v>5.7767825702113056</v>
      </c>
      <c r="E66" s="11">
        <v>4.3940450017042103</v>
      </c>
      <c r="F66" s="11">
        <f t="shared" ref="F66:F89" si="51">SUM(D66:E66)</f>
        <v>10.170827571915517</v>
      </c>
      <c r="G66" s="200">
        <f t="shared" ref="G66:G89" si="52">IF(B66&gt;0,(1+(E66/B66))^(1/($C$6-$B$6))-1,0)</f>
        <v>4.3479316511529698E-2</v>
      </c>
      <c r="I66" s="11" t="str">
        <f>I55</f>
        <v>Administrative and secretarial occupations</v>
      </c>
      <c r="J66" s="11">
        <v>14.301193748568828</v>
      </c>
      <c r="K66" s="11">
        <v>17.324520353102628</v>
      </c>
      <c r="L66" s="11">
        <v>3.0233266045337985</v>
      </c>
      <c r="M66" s="11">
        <v>8.8798852520904141</v>
      </c>
      <c r="N66" s="11">
        <v>11.903211856624212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18.66958061281882</v>
      </c>
      <c r="C67" s="11">
        <v>41.591971743759707</v>
      </c>
      <c r="D67" s="11">
        <f t="shared" si="50"/>
        <v>22.922391130940888</v>
      </c>
      <c r="E67" s="11">
        <v>11.99713367070464</v>
      </c>
      <c r="F67" s="11">
        <f t="shared" si="51"/>
        <v>34.91952480164553</v>
      </c>
      <c r="G67" s="200">
        <f t="shared" si="52"/>
        <v>3.3638901044479086E-2</v>
      </c>
      <c r="I67" s="11" t="str">
        <f t="shared" ref="I67:I71" si="53">I56</f>
        <v>Skilled trades occupations</v>
      </c>
      <c r="J67" s="11">
        <v>8.8865334861083571</v>
      </c>
      <c r="K67" s="11">
        <v>10.918752746687797</v>
      </c>
      <c r="L67" s="11">
        <v>2.0322192605794402</v>
      </c>
      <c r="M67" s="11">
        <v>4.761375730687698</v>
      </c>
      <c r="N67" s="11">
        <v>6.7935949912671392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16.715009411906994</v>
      </c>
      <c r="C68" s="11">
        <v>28.063514459243468</v>
      </c>
      <c r="D68" s="11">
        <f t="shared" si="50"/>
        <v>11.348505047336474</v>
      </c>
      <c r="E68" s="11">
        <v>11.069949549659631</v>
      </c>
      <c r="F68" s="11">
        <f t="shared" si="51"/>
        <v>22.418454596996106</v>
      </c>
      <c r="G68" s="200">
        <f t="shared" si="52"/>
        <v>3.4459618992773722E-2</v>
      </c>
      <c r="I68" s="11" t="str">
        <f t="shared" si="53"/>
        <v>Caring, leisure and other service occupations</v>
      </c>
      <c r="J68" s="11">
        <v>10.350841373703618</v>
      </c>
      <c r="K68" s="11">
        <v>12.462303895922584</v>
      </c>
      <c r="L68" s="11">
        <v>2.1114625222189676</v>
      </c>
      <c r="M68" s="11">
        <v>6.7934837010327662</v>
      </c>
      <c r="N68" s="11">
        <v>8.9049462232517342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40.604925555674214</v>
      </c>
      <c r="C69" s="11">
        <v>58.009388344193709</v>
      </c>
      <c r="D69" s="11">
        <f t="shared" ref="D69" si="54">C69-B69</f>
        <v>17.404462788519496</v>
      </c>
      <c r="E69" s="11">
        <v>25.056837627572126</v>
      </c>
      <c r="F69" s="11">
        <f t="shared" ref="F69" si="55">SUM(D69:E69)</f>
        <v>42.461300416091618</v>
      </c>
      <c r="G69" s="200">
        <f t="shared" si="52"/>
        <v>3.2560692050792817E-2</v>
      </c>
      <c r="I69" s="11" t="str">
        <f t="shared" si="53"/>
        <v>Sales and customer service occupations</v>
      </c>
      <c r="J69" s="11">
        <v>6.4269326395312296</v>
      </c>
      <c r="K69" s="11">
        <v>8.5024676361799187</v>
      </c>
      <c r="L69" s="11">
        <v>2.0755349966486882</v>
      </c>
      <c r="M69" s="11">
        <v>3.4363858596968013</v>
      </c>
      <c r="N69" s="11">
        <v>5.5119208563454887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23.168478166776062</v>
      </c>
      <c r="C70" s="11">
        <v>39.370660830433515</v>
      </c>
      <c r="D70" s="11">
        <f t="shared" si="50"/>
        <v>16.202182663657453</v>
      </c>
      <c r="E70" s="11">
        <v>14.857013941551521</v>
      </c>
      <c r="F70" s="11">
        <f t="shared" si="51"/>
        <v>31.059196605208975</v>
      </c>
      <c r="G70" s="200">
        <f t="shared" si="52"/>
        <v>3.3582519489699258E-2</v>
      </c>
      <c r="I70" s="11" t="str">
        <f t="shared" si="53"/>
        <v>Process, plant and machine operatives</v>
      </c>
      <c r="J70" s="11">
        <v>4.1689567329668806</v>
      </c>
      <c r="K70" s="11">
        <v>6.4136718550128586</v>
      </c>
      <c r="L70" s="11">
        <v>2.244715122045978</v>
      </c>
      <c r="M70" s="11">
        <v>3.0818767582321467</v>
      </c>
      <c r="N70" s="11">
        <v>5.3265918802781247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3.5802938905709212</v>
      </c>
      <c r="C71" s="11">
        <v>5.7715681190324082</v>
      </c>
      <c r="D71" s="11">
        <f t="shared" si="50"/>
        <v>2.191274228461487</v>
      </c>
      <c r="E71" s="11">
        <v>1.8722050102538526</v>
      </c>
      <c r="F71" s="11">
        <f t="shared" si="51"/>
        <v>4.06347923871534</v>
      </c>
      <c r="G71" s="200">
        <f t="shared" si="52"/>
        <v>2.8438818168953661E-2</v>
      </c>
      <c r="I71" s="11" t="str">
        <f t="shared" si="53"/>
        <v>Elementary occupations</v>
      </c>
      <c r="J71" s="11">
        <v>5.3330190829348574</v>
      </c>
      <c r="K71" s="11">
        <v>9.584271202541899</v>
      </c>
      <c r="L71" s="11">
        <v>4.2512521196070407</v>
      </c>
      <c r="M71" s="11">
        <v>4.8226343313403843</v>
      </c>
      <c r="N71" s="11">
        <v>9.0738864509474251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4.0939427394457431</v>
      </c>
      <c r="C72" s="11">
        <v>15.997578519442058</v>
      </c>
      <c r="D72" s="11">
        <f t="shared" si="50"/>
        <v>11.903635779996314</v>
      </c>
      <c r="E72" s="11">
        <v>5.6618109374438408</v>
      </c>
      <c r="F72" s="11">
        <f t="shared" si="51"/>
        <v>17.565446717440153</v>
      </c>
      <c r="G72" s="200">
        <f t="shared" si="52"/>
        <v>5.9598343828304978E-2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0.98858401617280944</v>
      </c>
      <c r="C73" s="11">
        <v>1.7374620629582134</v>
      </c>
      <c r="D73" s="11">
        <f t="shared" si="50"/>
        <v>0.74887804678540393</v>
      </c>
      <c r="E73" s="11">
        <v>0.40526094165216658</v>
      </c>
      <c r="F73" s="11">
        <f t="shared" si="51"/>
        <v>1.1541389884375706</v>
      </c>
      <c r="G73" s="200">
        <f t="shared" si="52"/>
        <v>2.3167473823031859E-2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5.1315808942172874</v>
      </c>
      <c r="C74" s="11">
        <v>7.1290506240215876</v>
      </c>
      <c r="D74" s="11">
        <f t="shared" ref="D74:D75" si="56">C74-B74</f>
        <v>1.9974697298043003</v>
      </c>
      <c r="E74" s="11">
        <v>2.8728849353183978</v>
      </c>
      <c r="F74" s="11">
        <f t="shared" ref="F74:F75" si="57">SUM(D74:E74)</f>
        <v>4.8703546651226981</v>
      </c>
      <c r="G74" s="200">
        <f t="shared" si="52"/>
        <v>3.0082664440808093E-2</v>
      </c>
      <c r="I74" s="11" t="str">
        <f>I63</f>
        <v>Managers, directors and senior officials</v>
      </c>
      <c r="J74" s="11">
        <f t="array" ref="J74:J82">MMULT(aggregation!$B$13:$AA$21,B181:B206)</f>
        <v>30.521476091015721</v>
      </c>
      <c r="K74" s="11">
        <f t="array" ref="K74:K82">MMULT(aggregation!$B$13:$AA$21,C181:C206)</f>
        <v>29.487875898062107</v>
      </c>
      <c r="L74" s="11">
        <f t="array" ref="L74:L82">MMULT(aggregation!$B$13:$AA$21,D181:D206)</f>
        <v>-1.0336001929536103</v>
      </c>
      <c r="M74" s="11">
        <f t="array" ref="M74:M82">MMULT(aggregation!$B$13:$AA$21,E181:E206)</f>
        <v>12.977304820466063</v>
      </c>
      <c r="N74" s="11">
        <f t="array" ref="N74:N82">MMULT(aggregation!$B$13:$AA$21,F181:F206)</f>
        <v>11.943704627512453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13.879333480508055</v>
      </c>
      <c r="C75" s="11">
        <v>25.869657309117578</v>
      </c>
      <c r="D75" s="11">
        <f t="shared" si="56"/>
        <v>11.990323828609522</v>
      </c>
      <c r="E75" s="11">
        <v>9.3535091242858197</v>
      </c>
      <c r="F75" s="11">
        <f t="shared" si="57"/>
        <v>21.34383295289534</v>
      </c>
      <c r="G75" s="200">
        <f t="shared" si="52"/>
        <v>3.4940977191101785E-2</v>
      </c>
      <c r="I75" s="11" t="str">
        <f>I64</f>
        <v>Professional occupations</v>
      </c>
      <c r="J75" s="11">
        <v>41.679124974652815</v>
      </c>
      <c r="K75" s="11">
        <v>45.944892800263574</v>
      </c>
      <c r="L75" s="11">
        <v>4.265767825610757</v>
      </c>
      <c r="M75" s="11">
        <v>18.233356950281451</v>
      </c>
      <c r="N75" s="11">
        <v>22.499124775892209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11.582142461397524</v>
      </c>
      <c r="C76" s="11">
        <v>23.902704688386429</v>
      </c>
      <c r="D76" s="11">
        <f t="shared" si="50"/>
        <v>12.320562226988905</v>
      </c>
      <c r="E76" s="11">
        <v>9.1652712828132454</v>
      </c>
      <c r="F76" s="11">
        <f t="shared" si="51"/>
        <v>21.485833509802148</v>
      </c>
      <c r="G76" s="200">
        <f t="shared" si="52"/>
        <v>3.962888564071454E-2</v>
      </c>
      <c r="I76" s="11" t="str">
        <f>I65</f>
        <v>Associate professional occupations</v>
      </c>
      <c r="J76" s="11">
        <v>40.842579653228256</v>
      </c>
      <c r="K76" s="11">
        <v>42.851103976344774</v>
      </c>
      <c r="L76" s="11">
        <v>2.0085243231165131</v>
      </c>
      <c r="M76" s="11">
        <v>18.548182735540543</v>
      </c>
      <c r="N76" s="11">
        <v>20.556707058657057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1.7704986904325426</v>
      </c>
      <c r="C77" s="11">
        <v>1.9772992016311746</v>
      </c>
      <c r="D77" s="11">
        <f t="shared" si="50"/>
        <v>0.20680051119863196</v>
      </c>
      <c r="E77" s="11">
        <v>1.1443029423146955</v>
      </c>
      <c r="F77" s="11">
        <f t="shared" si="51"/>
        <v>1.3511034535133275</v>
      </c>
      <c r="G77" s="200">
        <f t="shared" si="52"/>
        <v>3.3794521382077392E-2</v>
      </c>
      <c r="I77" s="11" t="str">
        <f>I66</f>
        <v>Administrative and secretarial occupations</v>
      </c>
      <c r="J77" s="11">
        <v>42.633925822523615</v>
      </c>
      <c r="K77" s="11">
        <v>35.331052487413764</v>
      </c>
      <c r="L77" s="11">
        <v>-7.3028733351098554</v>
      </c>
      <c r="M77" s="11">
        <v>18.79739703407904</v>
      </c>
      <c r="N77" s="11">
        <v>11.494523698969186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0.20207438642985454</v>
      </c>
      <c r="C78" s="11">
        <v>0.35363284512348275</v>
      </c>
      <c r="D78" s="11">
        <f t="shared" si="50"/>
        <v>0.15155845869362822</v>
      </c>
      <c r="E78" s="11">
        <v>0.14267757968724379</v>
      </c>
      <c r="F78" s="11">
        <f t="shared" si="51"/>
        <v>0.29423603838087198</v>
      </c>
      <c r="G78" s="200">
        <f t="shared" si="52"/>
        <v>3.6254347312939528E-2</v>
      </c>
      <c r="I78" s="11" t="str">
        <f t="shared" ref="I78:I82" si="58">I67</f>
        <v>Skilled trades occupations</v>
      </c>
      <c r="J78" s="11">
        <v>54.54108176006384</v>
      </c>
      <c r="K78" s="11">
        <v>53.280592502366396</v>
      </c>
      <c r="L78" s="11">
        <v>-1.26048925769744</v>
      </c>
      <c r="M78" s="11">
        <v>20.428473806023515</v>
      </c>
      <c r="N78" s="11">
        <v>19.167984548326078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1.1723004028765585</v>
      </c>
      <c r="C79" s="11">
        <v>3.0689041853815868</v>
      </c>
      <c r="D79" s="11">
        <f t="shared" si="50"/>
        <v>1.8966037825050284</v>
      </c>
      <c r="E79" s="11">
        <v>0.98053494478190195</v>
      </c>
      <c r="F79" s="11">
        <f t="shared" si="51"/>
        <v>2.8771387272869302</v>
      </c>
      <c r="G79" s="200">
        <f t="shared" si="52"/>
        <v>4.1353369840535947E-2</v>
      </c>
      <c r="I79" s="11" t="str">
        <f t="shared" si="58"/>
        <v>Caring, leisure and other service occupations</v>
      </c>
      <c r="J79" s="11">
        <v>55.749995098303131</v>
      </c>
      <c r="K79" s="11">
        <v>61.497928855108029</v>
      </c>
      <c r="L79" s="11">
        <v>5.747933756804902</v>
      </c>
      <c r="M79" s="11">
        <v>32.265764582493588</v>
      </c>
      <c r="N79" s="11">
        <v>38.013698339298493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0.46233535492596023</v>
      </c>
      <c r="C80" s="11">
        <v>0.88910711250452079</v>
      </c>
      <c r="D80" s="11">
        <f t="shared" ref="D80" si="59">C80-B80</f>
        <v>0.42677175757856056</v>
      </c>
      <c r="E80" s="11">
        <v>0.3108784336288033</v>
      </c>
      <c r="F80" s="11">
        <f t="shared" ref="F80" si="60">SUM(D80:E80)</f>
        <v>0.73765019120736386</v>
      </c>
      <c r="G80" s="200">
        <f t="shared" si="52"/>
        <v>3.4878820689738133E-2</v>
      </c>
      <c r="I80" s="11" t="str">
        <f t="shared" si="58"/>
        <v>Sales and customer service occupations</v>
      </c>
      <c r="J80" s="11">
        <v>33.04308392470783</v>
      </c>
      <c r="K80" s="11">
        <v>36.149552453264505</v>
      </c>
      <c r="L80" s="11">
        <v>3.1064685285566807</v>
      </c>
      <c r="M80" s="11">
        <v>15.181016397743939</v>
      </c>
      <c r="N80" s="11">
        <v>18.287484926300621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0.9891040611428169</v>
      </c>
      <c r="C81" s="11">
        <v>2.1974182426410689</v>
      </c>
      <c r="D81" s="11">
        <f t="shared" si="50"/>
        <v>1.2083141814982521</v>
      </c>
      <c r="E81" s="11">
        <v>0.81042058707925813</v>
      </c>
      <c r="F81" s="11">
        <f t="shared" si="51"/>
        <v>2.0187347685775103</v>
      </c>
      <c r="G81" s="200">
        <f t="shared" si="52"/>
        <v>4.0705191380271399E-2</v>
      </c>
      <c r="I81" s="11" t="str">
        <f t="shared" si="58"/>
        <v>Process, plant and machine operatives</v>
      </c>
      <c r="J81" s="11">
        <v>25.947305586440798</v>
      </c>
      <c r="K81" s="11">
        <v>35.94686822570965</v>
      </c>
      <c r="L81" s="11">
        <v>9.9995626392688521</v>
      </c>
      <c r="M81" s="11">
        <v>14.365371677018668</v>
      </c>
      <c r="N81" s="11">
        <v>24.364934316287517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5.8237793484551927</v>
      </c>
      <c r="C82" s="11">
        <v>16.124808887268493</v>
      </c>
      <c r="D82" s="11">
        <f t="shared" si="50"/>
        <v>10.3010295388133</v>
      </c>
      <c r="E82" s="11">
        <v>5.8813547529942642</v>
      </c>
      <c r="F82" s="11">
        <f t="shared" si="51"/>
        <v>16.182384291807566</v>
      </c>
      <c r="G82" s="200">
        <f t="shared" si="52"/>
        <v>4.7638456655680894E-2</v>
      </c>
      <c r="I82" s="11" t="str">
        <f t="shared" si="58"/>
        <v>Elementary occupations</v>
      </c>
      <c r="J82" s="11">
        <v>26.673457276852766</v>
      </c>
      <c r="K82" s="11">
        <v>27.827049325710284</v>
      </c>
      <c r="L82" s="11">
        <v>1.1535920488575186</v>
      </c>
      <c r="M82" s="11">
        <v>13.089096766566373</v>
      </c>
      <c r="N82" s="11">
        <v>14.242688815423891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0.84552017978268201</v>
      </c>
      <c r="C83" s="11">
        <v>1.7143162636053919</v>
      </c>
      <c r="D83" s="11">
        <f t="shared" ref="D83:D84" si="61">C83-B83</f>
        <v>0.8687960838227099</v>
      </c>
      <c r="E83" s="11">
        <v>0.62805722785242279</v>
      </c>
      <c r="F83" s="11">
        <f t="shared" ref="F83:F84" si="62">SUM(D83:E83)</f>
        <v>1.4968533116751326</v>
      </c>
      <c r="G83" s="200">
        <f t="shared" si="52"/>
        <v>3.7727355115384276E-2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6.1703777292828006E-2</v>
      </c>
      <c r="C84" s="11">
        <v>0.10852249577259013</v>
      </c>
      <c r="D84" s="11">
        <f t="shared" si="61"/>
        <v>4.6818718479762121E-2</v>
      </c>
      <c r="E84" s="11">
        <v>4.1015249886047087E-2</v>
      </c>
      <c r="F84" s="11">
        <f t="shared" si="62"/>
        <v>8.7833968365809201E-2</v>
      </c>
      <c r="G84" s="200">
        <f t="shared" si="52"/>
        <v>3.4560619813329696E-2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3.3308957557588195</v>
      </c>
      <c r="C85" s="11">
        <v>8.0238824271413183</v>
      </c>
      <c r="D85" s="11">
        <f t="shared" si="50"/>
        <v>4.6929866713824993</v>
      </c>
      <c r="E85" s="11">
        <v>2.4913782172374273</v>
      </c>
      <c r="F85" s="11">
        <f t="shared" si="51"/>
        <v>7.1843648886199265</v>
      </c>
      <c r="G85" s="200">
        <f t="shared" si="52"/>
        <v>3.7931692695568175E-2</v>
      </c>
      <c r="I85" s="11" t="str">
        <f>I74</f>
        <v>Managers, directors and senior officials</v>
      </c>
      <c r="J85" s="11">
        <f t="array" ref="J85:J93">MMULT(aggregation!$B$13:$AA$21,B210:B235)</f>
        <v>26.247465211152132</v>
      </c>
      <c r="K85" s="11">
        <f t="array" ref="K85:K93">MMULT(aggregation!$B$13:$AA$21,C210:C235)</f>
        <v>22.279146366146094</v>
      </c>
      <c r="L85" s="11">
        <f t="array" ref="L85:L93">MMULT(aggregation!$B$13:$AA$21,D210:D235)</f>
        <v>-3.9683188450060403</v>
      </c>
      <c r="M85" s="11">
        <f t="array" ref="M85:M93">MMULT(aggregation!$B$13:$AA$21,E210:E235)</f>
        <v>12.520705868509673</v>
      </c>
      <c r="N85" s="11">
        <f t="array" ref="N85:N93">MMULT(aggregation!$B$13:$AA$21,F210:F235)</f>
        <v>8.5523870235036306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1.4102935202149103</v>
      </c>
      <c r="C86" s="11">
        <v>3.544746825410813</v>
      </c>
      <c r="D86" s="11">
        <f t="shared" si="50"/>
        <v>2.1344533051959029</v>
      </c>
      <c r="E86" s="11">
        <v>1.128231391479767</v>
      </c>
      <c r="F86" s="11">
        <f t="shared" si="51"/>
        <v>3.2626846966756702</v>
      </c>
      <c r="G86" s="200">
        <f t="shared" si="52"/>
        <v>3.9963574188384587E-2</v>
      </c>
      <c r="I86" s="11" t="str">
        <f>I75</f>
        <v>Professional occupations</v>
      </c>
      <c r="J86" s="11">
        <v>29.021833596527181</v>
      </c>
      <c r="K86" s="11">
        <v>26.766899423825642</v>
      </c>
      <c r="L86" s="11">
        <v>-2.2549341727015375</v>
      </c>
      <c r="M86" s="11">
        <v>12.446465366764347</v>
      </c>
      <c r="N86" s="11">
        <v>10.19153119406281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0.61322550222301297</v>
      </c>
      <c r="C87" s="11">
        <v>1.8999640557067516</v>
      </c>
      <c r="D87" s="11">
        <f t="shared" ref="D87:D88" si="63">C87-B87</f>
        <v>1.2867385534837386</v>
      </c>
      <c r="E87" s="11">
        <v>0.58486413119893599</v>
      </c>
      <c r="F87" s="11">
        <f t="shared" ref="F87:F88" si="64">SUM(D87:E87)</f>
        <v>1.8716026846826745</v>
      </c>
      <c r="G87" s="200">
        <f t="shared" si="52"/>
        <v>4.5661874185275675E-2</v>
      </c>
      <c r="I87" s="11" t="str">
        <f>I76</f>
        <v>Associate professional occupations</v>
      </c>
      <c r="J87" s="11">
        <v>31.528158588740446</v>
      </c>
      <c r="K87" s="11">
        <v>27.773513761776215</v>
      </c>
      <c r="L87" s="11">
        <v>-3.7546448269642312</v>
      </c>
      <c r="M87" s="11">
        <v>13.241166618433056</v>
      </c>
      <c r="N87" s="11">
        <v>9.4865217914688245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0.89954299471861987</v>
      </c>
      <c r="C88" s="11">
        <v>2.5029138857789333</v>
      </c>
      <c r="D88" s="11">
        <f t="shared" si="63"/>
        <v>1.6033708910603135</v>
      </c>
      <c r="E88" s="11">
        <v>0.98707243064096994</v>
      </c>
      <c r="F88" s="11">
        <f t="shared" si="64"/>
        <v>2.5904433217012834</v>
      </c>
      <c r="G88" s="200">
        <f t="shared" si="52"/>
        <v>5.0616209389683586E-2</v>
      </c>
      <c r="I88" s="11" t="str">
        <f>I77</f>
        <v>Administrative and secretarial occupations</v>
      </c>
      <c r="J88" s="11">
        <v>48.76060251231381</v>
      </c>
      <c r="K88" s="11">
        <v>33.937522817068057</v>
      </c>
      <c r="L88" s="11">
        <v>-14.823079695245754</v>
      </c>
      <c r="M88" s="11">
        <v>19.876501055830353</v>
      </c>
      <c r="N88" s="11">
        <v>5.0534213605845988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0.27216313332345737</v>
      </c>
      <c r="C89" s="11">
        <v>1.9155037007142133</v>
      </c>
      <c r="D89" s="11">
        <f t="shared" si="50"/>
        <v>1.643340567390756</v>
      </c>
      <c r="E89" s="11">
        <v>0.65978154330380578</v>
      </c>
      <c r="F89" s="11">
        <f t="shared" si="51"/>
        <v>2.3031221106945616</v>
      </c>
      <c r="G89" s="200">
        <f t="shared" si="52"/>
        <v>8.5518899201339371E-2</v>
      </c>
      <c r="I89" s="11" t="str">
        <f t="shared" ref="I89:I93" si="65">I78</f>
        <v>Skilled trades occupations</v>
      </c>
      <c r="J89" s="11">
        <v>43.999787376381313</v>
      </c>
      <c r="K89" s="11">
        <v>42.715983632124839</v>
      </c>
      <c r="L89" s="11">
        <v>-1.2838037442564718</v>
      </c>
      <c r="M89" s="11">
        <v>19.291023040157647</v>
      </c>
      <c r="N89" s="11">
        <v>18.007219295901177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3.0514561409080265</v>
      </c>
      <c r="C90" s="11">
        <v>7.888780562097951</v>
      </c>
      <c r="D90" s="11">
        <f t="shared" ref="D90" si="66">C90-B90</f>
        <v>4.8373244211899245</v>
      </c>
      <c r="E90" s="11">
        <v>2.8226461908780776</v>
      </c>
      <c r="F90" s="11">
        <f t="shared" ref="F90" si="67">SUM(D90:E90)</f>
        <v>7.659970612068002</v>
      </c>
      <c r="G90" s="200">
        <f t="shared" ref="G90:G91" si="68">IF(B90&gt;0,(1+(E90/B90))^(1/($C$6-$B$6))-1,0)</f>
        <v>4.462951374640256E-2</v>
      </c>
      <c r="I90" s="11" t="str">
        <f t="shared" si="65"/>
        <v>Caring, leisure and other service occupations</v>
      </c>
      <c r="J90" s="11">
        <v>41.212431975785051</v>
      </c>
      <c r="K90" s="11">
        <v>33.263526812652657</v>
      </c>
      <c r="L90" s="11">
        <v>-7.9489051631323955</v>
      </c>
      <c r="M90" s="11">
        <v>19.772148763377412</v>
      </c>
      <c r="N90" s="11">
        <v>11.823243600245016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178.61278769657821</v>
      </c>
      <c r="C91" s="11">
        <f t="shared" ref="C91:F91" si="69">SUM(C65:C90)</f>
        <v>334.65197216646715</v>
      </c>
      <c r="D91" s="11">
        <f t="shared" si="69"/>
        <v>156.03918446988888</v>
      </c>
      <c r="E91" s="11">
        <f t="shared" si="69"/>
        <v>124.89740927190761</v>
      </c>
      <c r="F91" s="11">
        <f t="shared" si="69"/>
        <v>280.9365937417964</v>
      </c>
      <c r="G91" s="200">
        <f t="shared" si="68"/>
        <v>3.5978436559255478E-2</v>
      </c>
      <c r="I91" s="11" t="str">
        <f t="shared" si="65"/>
        <v>Sales and customer service occupations</v>
      </c>
      <c r="J91" s="11">
        <v>32.330210862689285</v>
      </c>
      <c r="K91" s="11">
        <v>30.009254713445465</v>
      </c>
      <c r="L91" s="11">
        <v>-2.3209561492438198</v>
      </c>
      <c r="M91" s="11">
        <v>15.605830962380718</v>
      </c>
      <c r="N91" s="11">
        <v>13.284874813136899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36.761958732928171</v>
      </c>
      <c r="K92" s="11">
        <v>44.357979909505417</v>
      </c>
      <c r="L92" s="11">
        <v>7.5960211765772403</v>
      </c>
      <c r="M92" s="11">
        <v>22.179221434460789</v>
      </c>
      <c r="N92" s="11">
        <v>29.775242611038031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48.186703903945698</v>
      </c>
      <c r="K93" s="11">
        <v>53.97704574994907</v>
      </c>
      <c r="L93" s="11">
        <v>5.7903418460033684</v>
      </c>
      <c r="M93" s="11">
        <v>26.289328796535678</v>
      </c>
      <c r="N93" s="11">
        <v>32.079670642539043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33.214017028427939</v>
      </c>
      <c r="C94" s="11">
        <v>34.991636566406619</v>
      </c>
      <c r="D94" s="11">
        <f>C94-B94</f>
        <v>1.7776195379786799</v>
      </c>
      <c r="E94" s="11">
        <v>18.830403424360981</v>
      </c>
      <c r="F94" s="11">
        <f>SUM(D94:E94)</f>
        <v>20.60802296233966</v>
      </c>
      <c r="G94" s="200">
        <f>IF(B94&gt;0,(1+(E94/B94))^(1/($C$6-$B$6))-1,0)</f>
        <v>3.0394467550731052E-2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10.531431662092951</v>
      </c>
      <c r="C95" s="11">
        <v>14.065818375439001</v>
      </c>
      <c r="D95" s="11">
        <f t="shared" ref="D95:D118" si="72">C95-B95</f>
        <v>3.5343867133460503</v>
      </c>
      <c r="E95" s="11">
        <v>8.0274916369367855</v>
      </c>
      <c r="F95" s="11">
        <f t="shared" ref="F95:F118" si="73">SUM(D95:E95)</f>
        <v>11.561878350282836</v>
      </c>
      <c r="G95" s="200">
        <f t="shared" ref="G95:G120" si="74">IF(B95&gt;0,(1+(E95/B95))^(1/($C$6-$B$6))-1,0)</f>
        <v>3.8494874775757859E-2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33.595869779443206</v>
      </c>
      <c r="C96" s="11">
        <v>41.321370937209565</v>
      </c>
      <c r="D96" s="11">
        <f t="shared" si="72"/>
        <v>7.7255011577663595</v>
      </c>
      <c r="E96" s="11">
        <v>15.449386571906395</v>
      </c>
      <c r="F96" s="11">
        <f t="shared" si="73"/>
        <v>23.174887729672754</v>
      </c>
      <c r="G96" s="200">
        <f t="shared" si="74"/>
        <v>2.5543472326202021E-2</v>
      </c>
      <c r="I96" s="11" t="str">
        <f>I85</f>
        <v>Managers, directors and senior officials</v>
      </c>
      <c r="J96" s="11">
        <f t="array" ref="J96:J104">MMULT(aggregation!$B$13:$AA$21,B239:B264)</f>
        <v>18.699625204648761</v>
      </c>
      <c r="K96" s="11">
        <f t="array" ref="K96:K104">MMULT(aggregation!$B$13:$AA$21,C239:C264)</f>
        <v>10.85524278623898</v>
      </c>
      <c r="L96" s="11">
        <f t="array" ref="L96:L104">MMULT(aggregation!$B$13:$AA$21,D239:D264)</f>
        <v>-7.8443824184097828</v>
      </c>
      <c r="M96" s="11">
        <f t="array" ref="M96:M104">MMULT(aggregation!$B$13:$AA$21,E239:E264)</f>
        <v>6.5256186776855465</v>
      </c>
      <c r="N96" s="11">
        <f t="array" ref="N96:N104">MMULT(aggregation!$B$13:$AA$21,F239:F264)</f>
        <v>-1.3187637407242363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31.495424576541211</v>
      </c>
      <c r="C97" s="11">
        <v>31.917361339500061</v>
      </c>
      <c r="D97" s="11">
        <f t="shared" si="72"/>
        <v>0.42193676295885041</v>
      </c>
      <c r="E97" s="11">
        <v>18.244008317268147</v>
      </c>
      <c r="F97" s="11">
        <f t="shared" si="73"/>
        <v>18.665945080226997</v>
      </c>
      <c r="G97" s="200">
        <f t="shared" si="74"/>
        <v>3.0932483920124154E-2</v>
      </c>
      <c r="I97" s="11" t="str">
        <f>I86</f>
        <v>Professional occupations</v>
      </c>
      <c r="J97" s="11">
        <v>16.928362144658742</v>
      </c>
      <c r="K97" s="11">
        <v>9.6981286897972119</v>
      </c>
      <c r="L97" s="11">
        <v>-7.230233454861529</v>
      </c>
      <c r="M97" s="11">
        <v>5.0658936374458641</v>
      </c>
      <c r="N97" s="11">
        <v>-2.1643398174156654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20.006347253850244</v>
      </c>
      <c r="C98" s="11">
        <v>10.942181945712143</v>
      </c>
      <c r="D98" s="11">
        <f t="shared" ref="D98" si="75">C98-B98</f>
        <v>-9.0641653081381008</v>
      </c>
      <c r="E98" s="11">
        <v>7.7934462821368546</v>
      </c>
      <c r="F98" s="11">
        <f t="shared" ref="F98" si="76">SUM(D98:E98)</f>
        <v>-1.2707190260012462</v>
      </c>
      <c r="G98" s="200">
        <f t="shared" si="74"/>
        <v>2.2174206657247009E-2</v>
      </c>
      <c r="I98" s="11" t="str">
        <f>I87</f>
        <v>Associate professional occupations</v>
      </c>
      <c r="J98" s="11">
        <v>19.046982468579465</v>
      </c>
      <c r="K98" s="11">
        <v>10.184675715221511</v>
      </c>
      <c r="L98" s="11">
        <v>-8.8623067533579523</v>
      </c>
      <c r="M98" s="11">
        <v>5.255668391462029</v>
      </c>
      <c r="N98" s="11">
        <v>-3.606638361895925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39.965344939626604</v>
      </c>
      <c r="C99" s="11">
        <v>42.314338733344705</v>
      </c>
      <c r="D99" s="11">
        <f t="shared" si="72"/>
        <v>2.3489937937181011</v>
      </c>
      <c r="E99" s="11">
        <v>21.231069639284023</v>
      </c>
      <c r="F99" s="11">
        <f t="shared" si="73"/>
        <v>23.580063433002124</v>
      </c>
      <c r="G99" s="200">
        <f t="shared" si="74"/>
        <v>2.8812330782930662E-2</v>
      </c>
      <c r="I99" s="11" t="str">
        <f>I88</f>
        <v>Administrative and secretarial occupations</v>
      </c>
      <c r="J99" s="11">
        <v>24.374122139227897</v>
      </c>
      <c r="K99" s="11">
        <v>5.7658962601703161</v>
      </c>
      <c r="L99" s="11">
        <v>-18.608225879057578</v>
      </c>
      <c r="M99" s="11">
        <v>5.7046192708568491</v>
      </c>
      <c r="N99" s="11">
        <v>-12.903606608200729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8.3314942593011931</v>
      </c>
      <c r="C100" s="11">
        <v>8.950511115644753</v>
      </c>
      <c r="D100" s="11">
        <f t="shared" si="72"/>
        <v>0.61901685634355985</v>
      </c>
      <c r="E100" s="11">
        <v>3.6786293247145387</v>
      </c>
      <c r="F100" s="11">
        <f t="shared" si="73"/>
        <v>4.2976461810580986</v>
      </c>
      <c r="G100" s="200">
        <f t="shared" si="74"/>
        <v>2.4680107406301888E-2</v>
      </c>
      <c r="I100" s="11" t="str">
        <f t="shared" ref="I100:I104" si="77">I89</f>
        <v>Skilled trades occupations</v>
      </c>
      <c r="J100" s="11">
        <v>24.560415280400701</v>
      </c>
      <c r="K100" s="11">
        <v>14.503403375833965</v>
      </c>
      <c r="L100" s="11">
        <v>-10.057011904566732</v>
      </c>
      <c r="M100" s="11">
        <v>7.5080505608709842</v>
      </c>
      <c r="N100" s="11">
        <v>-2.5489613436957481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11.224347817183258</v>
      </c>
      <c r="C101" s="11">
        <v>24.707804167386481</v>
      </c>
      <c r="D101" s="11">
        <f t="shared" si="72"/>
        <v>13.483456350203223</v>
      </c>
      <c r="E101" s="11">
        <v>13.212026539004889</v>
      </c>
      <c r="F101" s="11">
        <f t="shared" si="73"/>
        <v>26.695482889208112</v>
      </c>
      <c r="G101" s="200">
        <f t="shared" si="74"/>
        <v>5.323442011526347E-2</v>
      </c>
      <c r="I101" s="11" t="str">
        <f t="shared" si="77"/>
        <v>Caring, leisure and other service occupations</v>
      </c>
      <c r="J101" s="11">
        <v>10.69279097529915</v>
      </c>
      <c r="K101" s="11">
        <v>5.5284639899588788</v>
      </c>
      <c r="L101" s="11">
        <v>-5.1643269853402707</v>
      </c>
      <c r="M101" s="11">
        <v>2.9188680400002389</v>
      </c>
      <c r="N101" s="11">
        <v>-2.2454589453400318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4.4969204527258242</v>
      </c>
      <c r="C102" s="11">
        <v>5.653671150702281</v>
      </c>
      <c r="D102" s="11">
        <f t="shared" si="72"/>
        <v>1.1567506979764568</v>
      </c>
      <c r="E102" s="11">
        <v>1.9507529697135242</v>
      </c>
      <c r="F102" s="11">
        <f t="shared" si="73"/>
        <v>3.107503667689981</v>
      </c>
      <c r="G102" s="200">
        <f t="shared" si="74"/>
        <v>2.431261607106272E-2</v>
      </c>
      <c r="I102" s="11" t="str">
        <f t="shared" si="77"/>
        <v>Sales and customer service occupations</v>
      </c>
      <c r="J102" s="11">
        <v>19.341302065951588</v>
      </c>
      <c r="K102" s="11">
        <v>8.5903793782874356</v>
      </c>
      <c r="L102" s="11">
        <v>-10.750922687664154</v>
      </c>
      <c r="M102" s="11">
        <v>5.0156046317755578</v>
      </c>
      <c r="N102" s="11">
        <v>-5.7353180558885963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10.922265152733663</v>
      </c>
      <c r="C103" s="11">
        <v>10.142340904993032</v>
      </c>
      <c r="D103" s="11">
        <f t="shared" ref="D103:D104" si="78">C103-B103</f>
        <v>-0.77992424774063096</v>
      </c>
      <c r="E103" s="11">
        <v>4.8050583117571755</v>
      </c>
      <c r="F103" s="11">
        <f t="shared" ref="F103:F104" si="79">SUM(D103:E103)</f>
        <v>4.0251340640165445</v>
      </c>
      <c r="G103" s="200">
        <f t="shared" si="74"/>
        <v>2.4604219963190621E-2</v>
      </c>
      <c r="I103" s="11" t="str">
        <f t="shared" si="77"/>
        <v>Process, plant and machine operatives</v>
      </c>
      <c r="J103" s="11">
        <v>29.925287645115162</v>
      </c>
      <c r="K103" s="11">
        <v>17.272476325132637</v>
      </c>
      <c r="L103" s="11">
        <v>-12.652811319982526</v>
      </c>
      <c r="M103" s="11">
        <v>10.341994660357336</v>
      </c>
      <c r="N103" s="11">
        <v>-2.3108166596251909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27.925222213128102</v>
      </c>
      <c r="C104" s="11">
        <v>29.805341703258915</v>
      </c>
      <c r="D104" s="11">
        <f t="shared" si="78"/>
        <v>1.8801194901308129</v>
      </c>
      <c r="E104" s="11">
        <v>14.716655879600181</v>
      </c>
      <c r="F104" s="11">
        <f t="shared" si="79"/>
        <v>16.596775369730992</v>
      </c>
      <c r="G104" s="200">
        <f t="shared" si="74"/>
        <v>2.8622403591713308E-2</v>
      </c>
      <c r="I104" s="11" t="str">
        <f t="shared" si="77"/>
        <v>Elementary occupations</v>
      </c>
      <c r="J104" s="11">
        <v>44.177579981928652</v>
      </c>
      <c r="K104" s="11">
        <v>30.956522235099474</v>
      </c>
      <c r="L104" s="11">
        <v>-13.221057746829176</v>
      </c>
      <c r="M104" s="11">
        <v>16.411436845180706</v>
      </c>
      <c r="N104" s="11">
        <v>3.1903790983515297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35.137336819520279</v>
      </c>
      <c r="C105" s="11">
        <v>48.330064503660104</v>
      </c>
      <c r="D105" s="11">
        <f t="shared" si="72"/>
        <v>13.192727684139825</v>
      </c>
      <c r="E105" s="11">
        <v>24.06686497357812</v>
      </c>
      <c r="F105" s="11">
        <f t="shared" si="73"/>
        <v>37.259592657717945</v>
      </c>
      <c r="G105" s="200">
        <f t="shared" si="74"/>
        <v>3.5393845680356195E-2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5.3047878618292641</v>
      </c>
      <c r="C106" s="11">
        <v>8.1087277658941019</v>
      </c>
      <c r="D106" s="11">
        <f t="shared" si="72"/>
        <v>2.8039399040648378</v>
      </c>
      <c r="E106" s="11">
        <v>4.369456372756475</v>
      </c>
      <c r="F106" s="11">
        <f t="shared" si="73"/>
        <v>7.1733962768213129</v>
      </c>
      <c r="G106" s="200">
        <f t="shared" si="74"/>
        <v>4.0870264310379101E-2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1.357154251392948</v>
      </c>
      <c r="C107" s="11">
        <v>2.0262324061085035</v>
      </c>
      <c r="D107" s="11">
        <f t="shared" si="72"/>
        <v>0.66907815471555554</v>
      </c>
      <c r="E107" s="11">
        <v>1.1181095323534633</v>
      </c>
      <c r="F107" s="11">
        <f t="shared" si="73"/>
        <v>1.7871876870690189</v>
      </c>
      <c r="G107" s="200">
        <f t="shared" si="74"/>
        <v>4.0877174788878756E-2</v>
      </c>
      <c r="I107" s="11" t="str">
        <f>I96</f>
        <v>Managers, directors and senior officials</v>
      </c>
      <c r="J107" s="11">
        <f t="array" ref="J107:J115">MMULT(aggregation!$B$13:$AA$21,B268:B293)</f>
        <v>6.5553796579762693</v>
      </c>
      <c r="K107" s="11">
        <f t="array" ref="K107:K115">MMULT(aggregation!$B$13:$AA$21,C268:C293)</f>
        <v>3.3120908247981768</v>
      </c>
      <c r="L107" s="11">
        <f t="array" ref="L107:L115">MMULT(aggregation!$B$13:$AA$21,D268:D293)</f>
        <v>-3.2432888331780925</v>
      </c>
      <c r="M107" s="11">
        <f t="array" ref="M107:M115">MMULT(aggregation!$B$13:$AA$21,E268:E293)</f>
        <v>1.5379953811915432</v>
      </c>
      <c r="N107" s="11">
        <f t="array" ref="N107:N115">MMULT(aggregation!$B$13:$AA$21,F268:F293)</f>
        <v>-1.705293451986549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3.1290781971713226</v>
      </c>
      <c r="C108" s="11">
        <v>4.532958097439983</v>
      </c>
      <c r="D108" s="11">
        <f t="shared" si="72"/>
        <v>1.4038799002686604</v>
      </c>
      <c r="E108" s="11">
        <v>1.8918157549909695</v>
      </c>
      <c r="F108" s="11">
        <f t="shared" si="73"/>
        <v>3.2956956552596299</v>
      </c>
      <c r="G108" s="200">
        <f t="shared" si="74"/>
        <v>3.2026800328353255E-2</v>
      </c>
      <c r="I108" s="11" t="str">
        <f>I97</f>
        <v>Professional occupations</v>
      </c>
      <c r="J108" s="11">
        <v>6.3157095559333047</v>
      </c>
      <c r="K108" s="11">
        <v>3.8519826455909278</v>
      </c>
      <c r="L108" s="11">
        <v>-2.4637269103423778</v>
      </c>
      <c r="M108" s="11">
        <v>1.6999146155636051</v>
      </c>
      <c r="N108" s="11">
        <v>-0.76381229477877244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1.5430187158815403</v>
      </c>
      <c r="C109" s="11">
        <v>1.9632233380692727</v>
      </c>
      <c r="D109" s="11">
        <f t="shared" ref="D109" si="80">C109-B109</f>
        <v>0.42020462218773247</v>
      </c>
      <c r="E109" s="11">
        <v>0.89795856119373274</v>
      </c>
      <c r="F109" s="11">
        <f t="shared" ref="F109" si="81">SUM(D109:E109)</f>
        <v>1.3181631833814653</v>
      </c>
      <c r="G109" s="200">
        <f t="shared" si="74"/>
        <v>3.1049468851164885E-2</v>
      </c>
      <c r="I109" s="11" t="str">
        <f>I98</f>
        <v>Associate professional occupations</v>
      </c>
      <c r="J109" s="11">
        <v>6.7492790889374383</v>
      </c>
      <c r="K109" s="11">
        <v>4.3111893068707721</v>
      </c>
      <c r="L109" s="11">
        <v>-2.4380897820666663</v>
      </c>
      <c r="M109" s="11">
        <v>1.6853497154729551</v>
      </c>
      <c r="N109" s="11">
        <v>-0.75274006659371107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2.235101354899081</v>
      </c>
      <c r="C110" s="11">
        <v>3.54264219282175</v>
      </c>
      <c r="D110" s="11">
        <f t="shared" si="72"/>
        <v>1.307540837922669</v>
      </c>
      <c r="E110" s="11">
        <v>1.6647487943128989</v>
      </c>
      <c r="F110" s="11">
        <f t="shared" si="73"/>
        <v>2.9722896322355679</v>
      </c>
      <c r="G110" s="200">
        <f t="shared" si="74"/>
        <v>3.7807280805565391E-2</v>
      </c>
      <c r="I110" s="11" t="str">
        <f>I99</f>
        <v>Administrative and secretarial occupations</v>
      </c>
      <c r="J110" s="11">
        <v>10.397048065649159</v>
      </c>
      <c r="K110" s="11">
        <v>5.8658289862827608</v>
      </c>
      <c r="L110" s="11">
        <v>-4.5312190793663971</v>
      </c>
      <c r="M110" s="11">
        <v>2.6444567090310174</v>
      </c>
      <c r="N110" s="11">
        <v>-1.8867623703353797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17.444038031259517</v>
      </c>
      <c r="C111" s="11">
        <v>26.106132373717461</v>
      </c>
      <c r="D111" s="11">
        <f>C111-B111</f>
        <v>8.6620943424579444</v>
      </c>
      <c r="E111" s="11">
        <v>14.659856850849151</v>
      </c>
      <c r="F111" s="11">
        <f>SUM(D111:E111)</f>
        <v>23.321951193307093</v>
      </c>
      <c r="G111" s="200">
        <f t="shared" si="74"/>
        <v>4.150345103080344E-2</v>
      </c>
      <c r="I111" s="11" t="str">
        <f t="shared" ref="I111:I115" si="82">I100</f>
        <v>Skilled trades occupations</v>
      </c>
      <c r="J111" s="11">
        <v>16.099147078263687</v>
      </c>
      <c r="K111" s="11">
        <v>4.4722200083639798</v>
      </c>
      <c r="L111" s="11">
        <v>-11.626927069899706</v>
      </c>
      <c r="M111" s="11">
        <v>2.7612614498312391</v>
      </c>
      <c r="N111" s="11">
        <v>-8.8656656200684676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3.4159485575896209</v>
      </c>
      <c r="C112" s="11">
        <v>5.5330966153752268</v>
      </c>
      <c r="D112" s="11">
        <f t="shared" ref="D112:D113" si="83">C112-B112</f>
        <v>2.1171480577856059</v>
      </c>
      <c r="E112" s="11">
        <v>2.7396851940935387</v>
      </c>
      <c r="F112" s="11">
        <f t="shared" ref="F112:F113" si="84">SUM(D112:E112)</f>
        <v>4.8568332518791451</v>
      </c>
      <c r="G112" s="200">
        <f t="shared" si="74"/>
        <v>4.0041726040535464E-2</v>
      </c>
      <c r="I112" s="11" t="str">
        <f t="shared" si="82"/>
        <v>Caring, leisure and other service occupations</v>
      </c>
      <c r="J112" s="11">
        <v>4.7162947391684016</v>
      </c>
      <c r="K112" s="11">
        <v>1.9026501873550516</v>
      </c>
      <c r="L112" s="11">
        <v>-2.8136445518133502</v>
      </c>
      <c r="M112" s="11">
        <v>0.85900421397901949</v>
      </c>
      <c r="N112" s="11">
        <v>-1.9546403378343311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0.27584808713301012</v>
      </c>
      <c r="C113" s="11">
        <v>0.37318072226001114</v>
      </c>
      <c r="D113" s="11">
        <f t="shared" si="83"/>
        <v>9.7332635127001021E-2</v>
      </c>
      <c r="E113" s="11">
        <v>0.21201976869918482</v>
      </c>
      <c r="F113" s="11">
        <f t="shared" si="84"/>
        <v>0.30935240382618584</v>
      </c>
      <c r="G113" s="200">
        <f t="shared" si="74"/>
        <v>3.8744686384470262E-2</v>
      </c>
      <c r="I113" s="11" t="str">
        <f t="shared" si="82"/>
        <v>Sales and customer service occupations</v>
      </c>
      <c r="J113" s="11">
        <v>11.245096461780118</v>
      </c>
      <c r="K113" s="11">
        <v>4.1221832461636296</v>
      </c>
      <c r="L113" s="11">
        <v>-7.1229132156164887</v>
      </c>
      <c r="M113" s="11">
        <v>1.846359047469899</v>
      </c>
      <c r="N113" s="11">
        <v>-5.27655416814659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13.048386960921301</v>
      </c>
      <c r="C114" s="11">
        <v>19.056658605828364</v>
      </c>
      <c r="D114" s="11">
        <f t="shared" si="72"/>
        <v>6.0082716449070634</v>
      </c>
      <c r="E114" s="11">
        <v>8.4562013644888605</v>
      </c>
      <c r="F114" s="11">
        <f t="shared" si="73"/>
        <v>14.464473009395924</v>
      </c>
      <c r="G114" s="200">
        <f t="shared" si="74"/>
        <v>3.3867667494886122E-2</v>
      </c>
      <c r="I114" s="11" t="str">
        <f t="shared" si="82"/>
        <v>Process, plant and machine operatives</v>
      </c>
      <c r="J114" s="11">
        <v>19.496717131796657</v>
      </c>
      <c r="K114" s="11">
        <v>4.2461389232293758</v>
      </c>
      <c r="L114" s="11">
        <v>-15.250578208567282</v>
      </c>
      <c r="M114" s="11">
        <v>3.3290679793986531</v>
      </c>
      <c r="N114" s="11">
        <v>-11.921510229168629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5.6742369460591728</v>
      </c>
      <c r="C115" s="11">
        <v>8.9053330962836927</v>
      </c>
      <c r="D115" s="11">
        <f t="shared" si="72"/>
        <v>3.2310961502245199</v>
      </c>
      <c r="E115" s="11">
        <v>3.8113464020806767</v>
      </c>
      <c r="F115" s="11">
        <f t="shared" si="73"/>
        <v>7.0424425523051966</v>
      </c>
      <c r="G115" s="200">
        <f t="shared" si="74"/>
        <v>3.4849287886681068E-2</v>
      </c>
      <c r="I115" s="11" t="str">
        <f t="shared" si="82"/>
        <v>Elementary occupations</v>
      </c>
      <c r="J115" s="11">
        <v>27.185949890244398</v>
      </c>
      <c r="K115" s="11">
        <v>11.811303398103892</v>
      </c>
      <c r="L115" s="11">
        <v>-15.374646492140506</v>
      </c>
      <c r="M115" s="11">
        <v>5.6536945365889295</v>
      </c>
      <c r="N115" s="11">
        <v>-9.7209519555515751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1.7759889917274649</v>
      </c>
      <c r="C116" s="11">
        <v>4.5502736081164761</v>
      </c>
      <c r="D116" s="11">
        <f t="shared" ref="D116:D117" si="85">C116-B116</f>
        <v>2.7742846163890111</v>
      </c>
      <c r="E116" s="11">
        <v>1.7749628080425257</v>
      </c>
      <c r="F116" s="11">
        <f t="shared" ref="F116:F117" si="86">SUM(D116:E116)</f>
        <v>4.5492474244315364</v>
      </c>
      <c r="G116" s="200">
        <f t="shared" si="74"/>
        <v>4.7273948876797478E-2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3.2305558820429314</v>
      </c>
      <c r="C117" s="11">
        <v>6.2648425055098151</v>
      </c>
      <c r="D117" s="11">
        <f t="shared" si="85"/>
        <v>3.0342866234668837</v>
      </c>
      <c r="E117" s="11">
        <v>3.1231928462362961</v>
      </c>
      <c r="F117" s="11">
        <f t="shared" si="86"/>
        <v>6.1574794697031798</v>
      </c>
      <c r="G117" s="200">
        <f t="shared" si="74"/>
        <v>4.6124849841449489E-2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0.91647428750997106</v>
      </c>
      <c r="C118" s="11">
        <v>4.5737548907857288</v>
      </c>
      <c r="D118" s="11">
        <f t="shared" si="72"/>
        <v>3.6572806032757579</v>
      </c>
      <c r="E118" s="11">
        <v>2.3318552531672925</v>
      </c>
      <c r="F118" s="11">
        <f t="shared" si="73"/>
        <v>5.9891358564430508</v>
      </c>
      <c r="G118" s="200">
        <f t="shared" si="74"/>
        <v>8.801776482048651E-2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10.562463882605913</v>
      </c>
      <c r="C119" s="11">
        <v>14.646363411562277</v>
      </c>
      <c r="D119" s="11">
        <f t="shared" ref="D119" si="87">C119-B119</f>
        <v>4.0838995289563638</v>
      </c>
      <c r="E119" s="11">
        <v>8.1019988424087934</v>
      </c>
      <c r="F119" s="11">
        <f t="shared" ref="F119" si="88">SUM(D119:E119)</f>
        <v>12.185898371365157</v>
      </c>
      <c r="G119" s="200">
        <f t="shared" si="74"/>
        <v>3.8683781500585379E-2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336.75910396259758</v>
      </c>
      <c r="C120" s="11">
        <f t="shared" ref="C120:F120" si="89">SUM(C94:C119)</f>
        <v>413.3258610730303</v>
      </c>
      <c r="D120" s="11">
        <f t="shared" si="89"/>
        <v>76.566757110432789</v>
      </c>
      <c r="E120" s="11">
        <f t="shared" si="89"/>
        <v>207.15900221593543</v>
      </c>
      <c r="F120" s="11">
        <f t="shared" si="89"/>
        <v>283.72575932636823</v>
      </c>
      <c r="G120" s="200">
        <f t="shared" si="74"/>
        <v>3.2478328596809325E-2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6.3037378049055031</v>
      </c>
      <c r="C123" s="11">
        <v>6.0783006154106971</v>
      </c>
      <c r="D123" s="11">
        <f>C123-B123</f>
        <v>-0.22543718949480596</v>
      </c>
      <c r="E123" s="11">
        <v>3.1246250099490416</v>
      </c>
      <c r="F123" s="11">
        <f>SUM(D123:E123)</f>
        <v>2.8991878204542356</v>
      </c>
      <c r="G123" s="200">
        <f>IF(B123&gt;0,(1+(E123/B123))^(1/($C$6-$B$6))-1,0)</f>
        <v>2.7202047409994101E-2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3.0335441875025415</v>
      </c>
      <c r="C124" s="11">
        <v>3.7616982204058487</v>
      </c>
      <c r="D124" s="11">
        <f t="shared" ref="D124:D139" si="92">C124-B124</f>
        <v>0.72815403290330716</v>
      </c>
      <c r="E124" s="11">
        <v>2.1140386124548725</v>
      </c>
      <c r="F124" s="11">
        <f t="shared" ref="F124:F131" si="93">SUM(D124:E124)</f>
        <v>2.8421926453581796</v>
      </c>
      <c r="G124" s="200">
        <f t="shared" ref="G124:G147" si="94">IF(B124&gt;0,(1+(E124/B124))^(1/($C$6-$B$6))-1,0)</f>
        <v>3.5881795890741142E-2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3.4350352954711254</v>
      </c>
      <c r="C125" s="11">
        <v>4.3025500402198578</v>
      </c>
      <c r="D125" s="11">
        <f t="shared" si="92"/>
        <v>0.86751474474873236</v>
      </c>
      <c r="E125" s="11">
        <v>1.5227470164054955</v>
      </c>
      <c r="F125" s="11">
        <f t="shared" si="93"/>
        <v>2.3902617611542278</v>
      </c>
      <c r="G125" s="200">
        <f t="shared" si="94"/>
        <v>2.4763739892824654E-2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10.60339769210537</v>
      </c>
      <c r="C126" s="11">
        <v>2.1252172253246315</v>
      </c>
      <c r="D126" s="11">
        <f t="shared" si="92"/>
        <v>-8.4781804667807386</v>
      </c>
      <c r="E126" s="11">
        <v>1.9221483923819345</v>
      </c>
      <c r="F126" s="11">
        <f t="shared" si="93"/>
        <v>-6.5560320743988036</v>
      </c>
      <c r="G126" s="200">
        <f t="shared" si="94"/>
        <v>1.1168288771469026E-2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1.5079115351591512</v>
      </c>
      <c r="C127" s="11">
        <v>0.76606855942610208</v>
      </c>
      <c r="D127" s="11">
        <f t="shared" si="92"/>
        <v>-0.74184297573304914</v>
      </c>
      <c r="E127" s="11">
        <v>0.24781361875066218</v>
      </c>
      <c r="F127" s="11">
        <f t="shared" si="93"/>
        <v>-0.49402935698238692</v>
      </c>
      <c r="G127" s="200">
        <f>IF(B127&gt;0,(1+(E127/B127))^(1/($C$6-$B$6))-1,0)</f>
        <v>1.0195379674546201E-2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3.903895368893016</v>
      </c>
      <c r="C128" s="11">
        <v>3.6505561625112137</v>
      </c>
      <c r="D128" s="11">
        <f t="shared" si="92"/>
        <v>-0.2533392063818023</v>
      </c>
      <c r="E128" s="11">
        <v>1.380456850976759</v>
      </c>
      <c r="F128" s="11">
        <f t="shared" si="93"/>
        <v>1.1271176445949567</v>
      </c>
      <c r="G128" s="200">
        <f t="shared" si="94"/>
        <v>2.0390106642425909E-2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1.6062028184638664</v>
      </c>
      <c r="C129" s="11">
        <v>2.1468920120433324</v>
      </c>
      <c r="D129" s="11">
        <f t="shared" si="92"/>
        <v>0.54068919357946599</v>
      </c>
      <c r="E129" s="11">
        <v>0.82890144910874608</v>
      </c>
      <c r="F129" s="11">
        <f t="shared" si="93"/>
        <v>1.3695906426882121</v>
      </c>
      <c r="G129" s="200">
        <f t="shared" si="94"/>
        <v>2.812947961146639E-2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5.8362187675930972</v>
      </c>
      <c r="C130" s="11">
        <v>4.3032054972658438</v>
      </c>
      <c r="D130" s="11">
        <f t="shared" si="92"/>
        <v>-1.5330132703272534</v>
      </c>
      <c r="E130" s="11">
        <v>2.6055903326028576</v>
      </c>
      <c r="F130" s="11">
        <f t="shared" si="93"/>
        <v>1.0725770622756041</v>
      </c>
      <c r="G130" s="200">
        <f t="shared" si="94"/>
        <v>2.4912832876113677E-2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1.270099176231434</v>
      </c>
      <c r="C131" s="11">
        <v>1.6452225826401412</v>
      </c>
      <c r="D131" s="11">
        <f t="shared" si="92"/>
        <v>0.37512340640870723</v>
      </c>
      <c r="E131" s="11">
        <v>0.49256208064656709</v>
      </c>
      <c r="F131" s="11">
        <f t="shared" si="93"/>
        <v>0.86768548705527437</v>
      </c>
      <c r="G131" s="200">
        <f t="shared" si="94"/>
        <v>2.2089079979235482E-2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1.5827032167103194</v>
      </c>
      <c r="C132" s="11">
        <v>1.8355892696695968</v>
      </c>
      <c r="D132" s="11">
        <f t="shared" si="92"/>
        <v>0.25288605295927735</v>
      </c>
      <c r="E132" s="11">
        <v>0.7981761933719107</v>
      </c>
      <c r="F132" s="11">
        <f t="shared" ref="F132:F133" si="95">SUM(D132:E132)</f>
        <v>1.0510622463311881</v>
      </c>
      <c r="G132" s="200">
        <f t="shared" si="94"/>
        <v>2.7596289952204867E-2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7.8278240256209486</v>
      </c>
      <c r="C133" s="11">
        <v>8.8737747993504588</v>
      </c>
      <c r="D133" s="11">
        <f t="shared" si="92"/>
        <v>1.0459507737295102</v>
      </c>
      <c r="E133" s="11">
        <v>4.067562293681557</v>
      </c>
      <c r="F133" s="11">
        <f t="shared" si="95"/>
        <v>5.1135130674110671</v>
      </c>
      <c r="G133" s="200">
        <f t="shared" si="94"/>
        <v>2.8290522732090206E-2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12.40166733120209</v>
      </c>
      <c r="C134" s="11">
        <v>16.509013913190696</v>
      </c>
      <c r="D134" s="11">
        <f t="shared" si="92"/>
        <v>4.1073465819886064</v>
      </c>
      <c r="E134" s="11">
        <v>8.7652098012874085</v>
      </c>
      <c r="F134" s="11">
        <f t="shared" ref="F134:F137" si="96">SUM(D134:E134)</f>
        <v>12.872556383276015</v>
      </c>
      <c r="G134" s="200">
        <f t="shared" si="94"/>
        <v>3.6283175914004762E-2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2.5224432363046732</v>
      </c>
      <c r="C135" s="11">
        <v>2.6056103736423171</v>
      </c>
      <c r="D135" s="11">
        <f t="shared" si="92"/>
        <v>8.3167137337643915E-2</v>
      </c>
      <c r="E135" s="11">
        <v>1.6084922815771199</v>
      </c>
      <c r="F135" s="11">
        <f t="shared" si="96"/>
        <v>1.6916594189147638</v>
      </c>
      <c r="G135" s="200">
        <f t="shared" si="94"/>
        <v>3.3431751762277306E-2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0.56243821113784642</v>
      </c>
      <c r="C136" s="11">
        <v>0.86895678238629726</v>
      </c>
      <c r="D136" s="11">
        <f t="shared" si="92"/>
        <v>0.30651857124845083</v>
      </c>
      <c r="E136" s="11">
        <v>0.49652029282194876</v>
      </c>
      <c r="F136" s="11">
        <f t="shared" si="96"/>
        <v>0.80303886407039959</v>
      </c>
      <c r="G136" s="200">
        <f t="shared" si="94"/>
        <v>4.3086380609260289E-2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1.1329918435417663</v>
      </c>
      <c r="C137" s="11">
        <v>1.572783416693659</v>
      </c>
      <c r="D137" s="11">
        <f t="shared" si="92"/>
        <v>0.43979157315189266</v>
      </c>
      <c r="E137" s="11">
        <v>0.57828673959814669</v>
      </c>
      <c r="F137" s="11">
        <f t="shared" si="96"/>
        <v>1.0180783127500392</v>
      </c>
      <c r="G137" s="200">
        <f t="shared" si="94"/>
        <v>2.7873324763573404E-2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1.1777110656622354</v>
      </c>
      <c r="C138" s="11">
        <v>1.5652405243639982</v>
      </c>
      <c r="D138" s="11">
        <f t="shared" si="92"/>
        <v>0.38752945870176281</v>
      </c>
      <c r="E138" s="11">
        <v>0.74312037041499324</v>
      </c>
      <c r="F138" s="11">
        <f t="shared" ref="F138" si="97">SUM(D138:E138)</f>
        <v>1.1306498291167562</v>
      </c>
      <c r="G138" s="200">
        <f t="shared" si="94"/>
        <v>3.3149968055084411E-2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0.88256474725841649</v>
      </c>
      <c r="C139" s="11">
        <v>1.164905920726951</v>
      </c>
      <c r="D139" s="11">
        <f t="shared" si="92"/>
        <v>0.28234117346853449</v>
      </c>
      <c r="E139" s="11">
        <v>0.59149682485218946</v>
      </c>
      <c r="F139" s="11">
        <f t="shared" ref="F139" si="98">SUM(D139:E139)</f>
        <v>0.87383799832072395</v>
      </c>
      <c r="G139" s="200">
        <f t="shared" si="94"/>
        <v>3.4787728720377054E-2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14.30420035564987</v>
      </c>
      <c r="C140" s="11">
        <v>15.234064935822703</v>
      </c>
      <c r="D140" s="11">
        <f>C140-B140</f>
        <v>0.92986458017283269</v>
      </c>
      <c r="E140" s="11">
        <v>8.5671271068146346</v>
      </c>
      <c r="F140" s="11">
        <f>SUM(D140:E140)</f>
        <v>9.4969916869874673</v>
      </c>
      <c r="G140" s="200">
        <f t="shared" si="94"/>
        <v>3.1783359088907837E-2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2.2515870762182923</v>
      </c>
      <c r="C141" s="11">
        <v>3.1529268815054579</v>
      </c>
      <c r="D141" s="11">
        <f t="shared" ref="D141:D147" si="99">C141-B141</f>
        <v>0.90133980528716551</v>
      </c>
      <c r="E141" s="11">
        <v>1.6309660614059782</v>
      </c>
      <c r="F141" s="11">
        <f t="shared" ref="F141:F142" si="100">SUM(D141:E141)</f>
        <v>2.5323058666931439</v>
      </c>
      <c r="G141" s="200">
        <f t="shared" si="94"/>
        <v>3.6991613394006029E-2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8.2965813859675039E-2</v>
      </c>
      <c r="C142" s="11">
        <v>8.9172449136835502E-2</v>
      </c>
      <c r="D142" s="11">
        <f t="shared" si="99"/>
        <v>6.2066352771604633E-3</v>
      </c>
      <c r="E142" s="11">
        <v>4.5576683688205957E-2</v>
      </c>
      <c r="F142" s="11">
        <f t="shared" si="100"/>
        <v>5.1783318965366421E-2</v>
      </c>
      <c r="G142" s="200">
        <f t="shared" si="94"/>
        <v>2.9618894612693403E-2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4.3431803995618381</v>
      </c>
      <c r="C143" s="11">
        <v>5.794113422042142</v>
      </c>
      <c r="D143" s="11">
        <f t="shared" si="99"/>
        <v>1.4509330224803039</v>
      </c>
      <c r="E143" s="11">
        <v>2.6313530200445565</v>
      </c>
      <c r="F143" s="11">
        <f t="shared" ref="F143:F144" si="101">SUM(D143:E143)</f>
        <v>4.0822860425248599</v>
      </c>
      <c r="G143" s="200">
        <f t="shared" si="94"/>
        <v>3.2081086437198314E-2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1.6563943559318388</v>
      </c>
      <c r="C144" s="11">
        <v>2.6930398730183875</v>
      </c>
      <c r="D144" s="11">
        <f t="shared" si="99"/>
        <v>1.0366455170865487</v>
      </c>
      <c r="E144" s="11">
        <v>1.1565843281238122</v>
      </c>
      <c r="F144" s="11">
        <f t="shared" si="101"/>
        <v>2.1932298452103609</v>
      </c>
      <c r="G144" s="200">
        <f t="shared" si="94"/>
        <v>3.5937401868320729E-2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0.81681303732506272</v>
      </c>
      <c r="C145" s="11">
        <v>1.4340921368753712</v>
      </c>
      <c r="D145" s="11">
        <f t="shared" si="99"/>
        <v>0.61727909955030846</v>
      </c>
      <c r="E145" s="11">
        <v>0.54615398622220213</v>
      </c>
      <c r="F145" s="11">
        <f t="shared" ref="F145:F146" si="102">SUM(D145:E145)</f>
        <v>1.1634330857725106</v>
      </c>
      <c r="G145" s="200">
        <f t="shared" si="94"/>
        <v>3.472318200691249E-2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1.5083746834117628</v>
      </c>
      <c r="C146" s="11">
        <v>2.4466551246518256</v>
      </c>
      <c r="D146" s="11">
        <f t="shared" si="99"/>
        <v>0.93828044124006271</v>
      </c>
      <c r="E146" s="11">
        <v>1.2762319050086488</v>
      </c>
      <c r="F146" s="11">
        <f t="shared" si="102"/>
        <v>2.2145123462487115</v>
      </c>
      <c r="G146" s="200">
        <f t="shared" si="94"/>
        <v>4.1718333377277483E-2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0.65381637568795614</v>
      </c>
      <c r="C147" s="11">
        <v>2.81830390793374</v>
      </c>
      <c r="D147" s="11">
        <f t="shared" si="99"/>
        <v>2.1644875322457837</v>
      </c>
      <c r="E147" s="11">
        <v>1.4625099223906981</v>
      </c>
      <c r="F147" s="11">
        <f t="shared" ref="F147" si="103">SUM(D147:E147)</f>
        <v>3.6269974546364816</v>
      </c>
      <c r="G147" s="200">
        <f t="shared" si="94"/>
        <v>8.1455006869800339E-2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5.0237657908398141</v>
      </c>
      <c r="C148" s="11">
        <v>7.1443888882699493</v>
      </c>
      <c r="D148" s="11">
        <f t="shared" ref="D148" si="104">C148-B148</f>
        <v>2.1206230974301352</v>
      </c>
      <c r="E148" s="11">
        <v>3.5518822107296195</v>
      </c>
      <c r="F148" s="11">
        <f t="shared" ref="F148" si="105">SUM(D148:E148)</f>
        <v>5.6725053081597547</v>
      </c>
      <c r="G148" s="200">
        <f t="shared" ref="G148:G149" si="106">IF(B148&gt;0,(1+(E148/B148))^(1/($C$6-$B$6))-1,0)</f>
        <v>3.6292855824830772E-2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96.231484212249498</v>
      </c>
      <c r="C149" s="11">
        <f t="shared" ref="C149:F149" si="107">SUM(C123:C148)</f>
        <v>104.58234353452806</v>
      </c>
      <c r="D149" s="11">
        <f t="shared" si="107"/>
        <v>8.3508593222785432</v>
      </c>
      <c r="E149" s="11">
        <f t="shared" si="107"/>
        <v>52.756133385310577</v>
      </c>
      <c r="F149" s="11">
        <f t="shared" si="107"/>
        <v>61.106992707589107</v>
      </c>
      <c r="G149" s="200">
        <f t="shared" si="106"/>
        <v>2.9569178134872587E-2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9.0998800743593229</v>
      </c>
      <c r="C152" s="11">
        <v>8.2846999424939174</v>
      </c>
      <c r="D152" s="11">
        <f>C152-B152</f>
        <v>-0.8151801318654055</v>
      </c>
      <c r="E152" s="11">
        <v>4.3381813991035028</v>
      </c>
      <c r="F152" s="11">
        <f>SUM(D152:E152)</f>
        <v>3.5230012672380973</v>
      </c>
      <c r="G152" s="200">
        <f>IF(B152&gt;0,(1+(E152/B152))^(1/($C$6-$B$6))-1,0)</f>
        <v>2.6329306705679123E-2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3.3950235858905193</v>
      </c>
      <c r="C153" s="11">
        <v>4.2406306719817621</v>
      </c>
      <c r="D153" s="11">
        <f t="shared" ref="D153:D168" si="110">C153-B153</f>
        <v>0.8456070860912428</v>
      </c>
      <c r="E153" s="11">
        <v>2.3052810706911933</v>
      </c>
      <c r="F153" s="11">
        <f t="shared" ref="F153:F160" si="111">SUM(D153:E153)</f>
        <v>3.1508881567824361</v>
      </c>
      <c r="G153" s="200">
        <f t="shared" ref="G153:G155" si="112">IF(B153&gt;0,(1+(E153/B153))^(1/($C$6-$B$6))-1,0)</f>
        <v>3.5150949399772369E-2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9.5018825453379154</v>
      </c>
      <c r="C154" s="11">
        <v>10.079884320808935</v>
      </c>
      <c r="D154" s="11">
        <f t="shared" si="110"/>
        <v>0.57800177547101939</v>
      </c>
      <c r="E154" s="11">
        <v>3.5693936962668027</v>
      </c>
      <c r="F154" s="11">
        <f t="shared" si="111"/>
        <v>4.1473954717378216</v>
      </c>
      <c r="G154" s="200">
        <f t="shared" si="112"/>
        <v>2.1489458088278957E-2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2.1150303629944287</v>
      </c>
      <c r="C155" s="11">
        <v>2.2401178930896721</v>
      </c>
      <c r="D155" s="11">
        <f t="shared" si="110"/>
        <v>0.12508753009524343</v>
      </c>
      <c r="E155" s="11">
        <v>1.1027671284114777</v>
      </c>
      <c r="F155" s="11">
        <f t="shared" si="111"/>
        <v>1.2278546585067212</v>
      </c>
      <c r="G155" s="200">
        <f t="shared" si="112"/>
        <v>2.8370176974385375E-2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0.73827986670067236</v>
      </c>
      <c r="C156" s="11">
        <v>0.47319730627877393</v>
      </c>
      <c r="D156" s="11">
        <f t="shared" si="110"/>
        <v>-0.26508256042189843</v>
      </c>
      <c r="E156" s="11">
        <v>0.27008166276808021</v>
      </c>
      <c r="F156" s="11">
        <f t="shared" si="111"/>
        <v>4.999102346181783E-3</v>
      </c>
      <c r="G156" s="200">
        <f>IF(B156&gt;0,(1+(E156/B156))^(1/($C$6-$B$6))-1,0)</f>
        <v>2.1001428100399178E-2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6.2947566886353234</v>
      </c>
      <c r="C157" s="11">
        <v>6.890038767718039</v>
      </c>
      <c r="D157" s="11">
        <f t="shared" si="110"/>
        <v>0.59528207908271558</v>
      </c>
      <c r="E157" s="11">
        <v>3.1666656181624684</v>
      </c>
      <c r="F157" s="11">
        <f t="shared" si="111"/>
        <v>3.761947697245184</v>
      </c>
      <c r="G157" s="200">
        <f t="shared" ref="G157:G178" si="113">IF(B157&gt;0,(1+(E157/B157))^(1/($C$6-$B$6))-1,0)</f>
        <v>2.7539435882926844E-2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3.447656780166616</v>
      </c>
      <c r="C158" s="11">
        <v>2.9124198151460385</v>
      </c>
      <c r="D158" s="11">
        <f t="shared" si="110"/>
        <v>-0.53523696502057749</v>
      </c>
      <c r="E158" s="11">
        <v>1.121060343344108</v>
      </c>
      <c r="F158" s="11">
        <f t="shared" si="111"/>
        <v>0.58582337832353049</v>
      </c>
      <c r="G158" s="200">
        <f t="shared" si="113"/>
        <v>1.8946424345013924E-2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1.6141489485269047</v>
      </c>
      <c r="C159" s="11">
        <v>2.7765060633571315</v>
      </c>
      <c r="D159" s="11">
        <f t="shared" si="110"/>
        <v>1.1623571148302267</v>
      </c>
      <c r="E159" s="11">
        <v>1.3934541056422307</v>
      </c>
      <c r="F159" s="11">
        <f t="shared" si="111"/>
        <v>2.5558112204724575</v>
      </c>
      <c r="G159" s="200">
        <f t="shared" si="113"/>
        <v>4.2361736328625721E-2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0.99889671000966296</v>
      </c>
      <c r="C160" s="11">
        <v>0.95392880329626006</v>
      </c>
      <c r="D160" s="11">
        <f t="shared" si="110"/>
        <v>-4.4967906713402894E-2</v>
      </c>
      <c r="E160" s="11">
        <v>0.32475891568749132</v>
      </c>
      <c r="F160" s="11">
        <f t="shared" si="111"/>
        <v>0.27979100897408843</v>
      </c>
      <c r="G160" s="200">
        <f t="shared" si="113"/>
        <v>1.8943950271261834E-2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1.7287291381968901</v>
      </c>
      <c r="C161" s="11">
        <v>1.4023181594786887</v>
      </c>
      <c r="D161" s="11">
        <f t="shared" si="110"/>
        <v>-0.32641097871820146</v>
      </c>
      <c r="E161" s="11">
        <v>0.67758240595075914</v>
      </c>
      <c r="F161" s="11">
        <f t="shared" ref="F161:F162" si="114">SUM(D161:E161)</f>
        <v>0.35117142723255768</v>
      </c>
      <c r="G161" s="200">
        <f t="shared" si="113"/>
        <v>2.2292073623868092E-2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6.8883729654903423</v>
      </c>
      <c r="C162" s="11">
        <v>7.7155519511952626</v>
      </c>
      <c r="D162" s="11">
        <f t="shared" si="110"/>
        <v>0.82717898570492032</v>
      </c>
      <c r="E162" s="11">
        <v>3.4608194487598607</v>
      </c>
      <c r="F162" s="11">
        <f t="shared" si="114"/>
        <v>4.2879984344647806</v>
      </c>
      <c r="G162" s="200">
        <f t="shared" si="113"/>
        <v>2.7509834279463741E-2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12.283088444504846</v>
      </c>
      <c r="C163" s="11">
        <v>15.208013398525491</v>
      </c>
      <c r="D163" s="11">
        <f t="shared" si="110"/>
        <v>2.9249249540206446</v>
      </c>
      <c r="E163" s="11">
        <v>7.6858883643444189</v>
      </c>
      <c r="F163" s="11">
        <f t="shared" ref="F163:F166" si="115">SUM(D163:E163)</f>
        <v>10.610813318365064</v>
      </c>
      <c r="G163" s="200">
        <f t="shared" si="113"/>
        <v>3.2927600569052196E-2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2.0181053040639809</v>
      </c>
      <c r="C164" s="11">
        <v>2.1165069545771349</v>
      </c>
      <c r="D164" s="11">
        <f t="shared" si="110"/>
        <v>9.8401650513153971E-2</v>
      </c>
      <c r="E164" s="11">
        <v>1.1939968877459943</v>
      </c>
      <c r="F164" s="11">
        <f t="shared" si="115"/>
        <v>1.2923985382591483</v>
      </c>
      <c r="G164" s="200">
        <f t="shared" si="113"/>
        <v>3.1469447787792815E-2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0.98446577835963334</v>
      </c>
      <c r="C165" s="11">
        <v>1.6572063748466515</v>
      </c>
      <c r="D165" s="11">
        <f t="shared" si="110"/>
        <v>0.67274059648701812</v>
      </c>
      <c r="E165" s="11">
        <v>0.79548955685130573</v>
      </c>
      <c r="F165" s="11">
        <f t="shared" si="115"/>
        <v>1.468230153338324</v>
      </c>
      <c r="G165" s="200">
        <f t="shared" si="113"/>
        <v>4.0272773411392349E-2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5.3187792525921935</v>
      </c>
      <c r="C166" s="11">
        <v>6.111838637594138</v>
      </c>
      <c r="D166" s="11">
        <f t="shared" si="110"/>
        <v>0.79305938500194451</v>
      </c>
      <c r="E166" s="11">
        <v>2.4500179122200665</v>
      </c>
      <c r="F166" s="11">
        <f t="shared" si="115"/>
        <v>3.243077297222011</v>
      </c>
      <c r="G166" s="200">
        <f t="shared" si="113"/>
        <v>2.5579790844390438E-2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1.6119996525078766</v>
      </c>
      <c r="C167" s="11">
        <v>1.8893448303131413</v>
      </c>
      <c r="D167" s="11">
        <f t="shared" si="110"/>
        <v>0.27734517780526469</v>
      </c>
      <c r="E167" s="11">
        <v>0.91047082257817591</v>
      </c>
      <c r="F167" s="11">
        <f t="shared" ref="F167" si="116">SUM(D167:E167)</f>
        <v>1.1878160003834406</v>
      </c>
      <c r="G167" s="200">
        <f t="shared" si="113"/>
        <v>3.0300893648353755E-2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0.9712888026486548</v>
      </c>
      <c r="C168" s="11">
        <v>1.260362903933868</v>
      </c>
      <c r="D168" s="11">
        <f t="shared" si="110"/>
        <v>0.28907410128521316</v>
      </c>
      <c r="E168" s="11">
        <v>0.60539743903814969</v>
      </c>
      <c r="F168" s="11">
        <f t="shared" ref="F168" si="117">SUM(D168:E168)</f>
        <v>0.89447154032336285</v>
      </c>
      <c r="G168" s="200">
        <f t="shared" si="113"/>
        <v>3.2824329460531043E-2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7.6792201121824366</v>
      </c>
      <c r="C169" s="11">
        <v>8.5912922133727303</v>
      </c>
      <c r="D169" s="11">
        <f>C169-B169</f>
        <v>0.91207210119029369</v>
      </c>
      <c r="E169" s="11">
        <v>4.8142493312803882</v>
      </c>
      <c r="F169" s="11">
        <f>SUM(D169:E169)</f>
        <v>5.7263214324706819</v>
      </c>
      <c r="G169" s="200">
        <f t="shared" si="113"/>
        <v>3.2977977851726292E-2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2.5950251649098663</v>
      </c>
      <c r="C170" s="11">
        <v>3.804863141788192</v>
      </c>
      <c r="D170" s="11">
        <f t="shared" ref="D170:D176" si="118">C170-B170</f>
        <v>1.2098379768783256</v>
      </c>
      <c r="E170" s="11">
        <v>1.9368943085469048</v>
      </c>
      <c r="F170" s="11">
        <f t="shared" ref="F170:F171" si="119">SUM(D170:E170)</f>
        <v>3.1467322854252302</v>
      </c>
      <c r="G170" s="200">
        <f t="shared" si="113"/>
        <v>3.7869399402324033E-2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7.6596096611314834E-2</v>
      </c>
      <c r="C171" s="11">
        <v>6.6148540761663197E-2</v>
      </c>
      <c r="D171" s="11">
        <f t="shared" si="118"/>
        <v>-1.0447555849651638E-2</v>
      </c>
      <c r="E171" s="11">
        <v>4.2340061205473158E-2</v>
      </c>
      <c r="F171" s="11">
        <f t="shared" si="119"/>
        <v>3.189250535582152E-2</v>
      </c>
      <c r="G171" s="200">
        <f t="shared" si="113"/>
        <v>2.9770590251600781E-2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3.6105568754463517</v>
      </c>
      <c r="C172" s="11">
        <v>4.4722410774769612</v>
      </c>
      <c r="D172" s="11">
        <f t="shared" si="118"/>
        <v>0.86168420203060947</v>
      </c>
      <c r="E172" s="11">
        <v>1.8258488315171335</v>
      </c>
      <c r="F172" s="11">
        <f t="shared" ref="F172:F173" si="120">SUM(D172:E172)</f>
        <v>2.687533033547743</v>
      </c>
      <c r="G172" s="200">
        <f t="shared" si="113"/>
        <v>2.7659349963260027E-2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2.8163757640848779</v>
      </c>
      <c r="C173" s="11">
        <v>4.0302265587029567</v>
      </c>
      <c r="D173" s="11">
        <f t="shared" si="118"/>
        <v>1.2138507946180788</v>
      </c>
      <c r="E173" s="11">
        <v>1.6105370281796676</v>
      </c>
      <c r="F173" s="11">
        <f t="shared" si="120"/>
        <v>2.8243878227977461</v>
      </c>
      <c r="G173" s="200">
        <f t="shared" si="113"/>
        <v>3.0609222707022488E-2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1.8158761266825081</v>
      </c>
      <c r="C174" s="11">
        <v>2.9922414085752513</v>
      </c>
      <c r="D174" s="11">
        <f t="shared" si="118"/>
        <v>1.1763652818927433</v>
      </c>
      <c r="E174" s="11">
        <v>1.191253777903222</v>
      </c>
      <c r="F174" s="11">
        <f t="shared" ref="F174:F175" si="121">SUM(D174:E174)</f>
        <v>2.367619059795965</v>
      </c>
      <c r="G174" s="200">
        <f t="shared" si="113"/>
        <v>3.4199677565935893E-2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2.3530806062843728</v>
      </c>
      <c r="C175" s="11">
        <v>3.4214304464376073</v>
      </c>
      <c r="D175" s="11">
        <f t="shared" si="118"/>
        <v>1.0683498401532345</v>
      </c>
      <c r="E175" s="11">
        <v>1.890622980328925</v>
      </c>
      <c r="F175" s="11">
        <f t="shared" si="121"/>
        <v>2.9589728204821597</v>
      </c>
      <c r="G175" s="200">
        <f t="shared" si="113"/>
        <v>4.009709283839924E-2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0.76357809710656921</v>
      </c>
      <c r="C176" s="11">
        <v>3.2215507714295568</v>
      </c>
      <c r="D176" s="11">
        <f t="shared" si="118"/>
        <v>2.4579726743229875</v>
      </c>
      <c r="E176" s="11">
        <v>1.5578834432715025</v>
      </c>
      <c r="F176" s="11">
        <f t="shared" ref="F176" si="122">SUM(D176:E176)</f>
        <v>4.01585611759449</v>
      </c>
      <c r="G176" s="200">
        <f t="shared" si="113"/>
        <v>7.6945854129456093E-2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4.5694409858282885</v>
      </c>
      <c r="C177" s="11">
        <v>6.3627204311123418</v>
      </c>
      <c r="D177" s="11">
        <f t="shared" ref="D177" si="123">C177-B177</f>
        <v>1.7932794452840533</v>
      </c>
      <c r="E177" s="11">
        <v>3.2647508880688818</v>
      </c>
      <c r="F177" s="11">
        <f t="shared" ref="F177" si="124">SUM(D177:E177)</f>
        <v>5.0580303333529351</v>
      </c>
      <c r="G177" s="200">
        <f t="shared" si="113"/>
        <v>3.6594122560247078E-2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95.290134730122389</v>
      </c>
      <c r="C178" s="11">
        <f t="shared" ref="C178:F178" si="125">SUM(C152:C177)</f>
        <v>113.17528138429215</v>
      </c>
      <c r="D178" s="11">
        <f t="shared" si="125"/>
        <v>17.885146654169798</v>
      </c>
      <c r="E178" s="11">
        <f t="shared" si="125"/>
        <v>53.505687427868182</v>
      </c>
      <c r="F178" s="11">
        <f t="shared" si="125"/>
        <v>71.390834082037983</v>
      </c>
      <c r="G178" s="200">
        <f t="shared" si="113"/>
        <v>3.0155660158230679E-2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22.461696282836243</v>
      </c>
      <c r="C181" s="11">
        <v>21.165054299892784</v>
      </c>
      <c r="D181" s="11">
        <f>C181-B181</f>
        <v>-1.2966419829434592</v>
      </c>
      <c r="E181" s="11">
        <v>9.2014910469113715</v>
      </c>
      <c r="F181" s="11">
        <f>SUM(D181:E181)</f>
        <v>7.9048490639679123</v>
      </c>
      <c r="G181" s="200">
        <f>IF(B181&gt;0,(1+(E181/B181))^(1/($C$6-$B$6))-1,0)</f>
        <v>2.3153526137386304E-2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8.059779808179476</v>
      </c>
      <c r="C182" s="11">
        <v>8.322821598169325</v>
      </c>
      <c r="D182" s="11">
        <f t="shared" ref="D182:D197" si="128">C182-B182</f>
        <v>0.26304178998984895</v>
      </c>
      <c r="E182" s="11">
        <v>3.7758137735546913</v>
      </c>
      <c r="F182" s="11">
        <f t="shared" ref="F182:F189" si="129">SUM(D182:E182)</f>
        <v>4.0388555635445407</v>
      </c>
      <c r="G182" s="200">
        <f t="shared" ref="G182:G184" si="130">IF(B182&gt;0,(1+(E182/B182))^(1/($C$6-$B$6))-1,0)</f>
        <v>2.5945894166961914E-2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14.13206081095074</v>
      </c>
      <c r="C183" s="11">
        <v>16.721741626879954</v>
      </c>
      <c r="D183" s="11">
        <f t="shared" si="128"/>
        <v>2.5896808159292135</v>
      </c>
      <c r="E183" s="11">
        <v>4.8626365538300833</v>
      </c>
      <c r="F183" s="11">
        <f t="shared" si="129"/>
        <v>7.4523173697592968</v>
      </c>
      <c r="G183" s="200">
        <f t="shared" si="130"/>
        <v>1.9909864009209022E-2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8.9896222379200896</v>
      </c>
      <c r="C184" s="11">
        <v>8.7706624594745985</v>
      </c>
      <c r="D184" s="11">
        <f t="shared" si="128"/>
        <v>-0.21895977844549108</v>
      </c>
      <c r="E184" s="11">
        <v>5.0944451080464841</v>
      </c>
      <c r="F184" s="11">
        <f t="shared" si="129"/>
        <v>4.875485329600993</v>
      </c>
      <c r="G184" s="200">
        <f t="shared" si="130"/>
        <v>3.0384009013378233E-2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3.1797489869806408</v>
      </c>
      <c r="C185" s="11">
        <v>2.9466916760384656</v>
      </c>
      <c r="D185" s="11">
        <f t="shared" si="128"/>
        <v>-0.23305731094217519</v>
      </c>
      <c r="E185" s="11">
        <v>1.2882825989579494</v>
      </c>
      <c r="F185" s="11">
        <f t="shared" si="129"/>
        <v>1.0552252880157742</v>
      </c>
      <c r="G185" s="200">
        <f>IF(B185&gt;0,(1+(E185/B185))^(1/($C$6-$B$6))-1,0)</f>
        <v>2.2935443047031878E-2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15.377692938801344</v>
      </c>
      <c r="C186" s="11">
        <v>17.505797037870554</v>
      </c>
      <c r="D186" s="11">
        <f t="shared" si="128"/>
        <v>2.1281040990692102</v>
      </c>
      <c r="E186" s="11">
        <v>6.9879926894469335</v>
      </c>
      <c r="F186" s="11">
        <f t="shared" si="129"/>
        <v>9.1160967885161437</v>
      </c>
      <c r="G186" s="200">
        <f t="shared" ref="G186:G205" si="131">IF(B186&gt;0,(1+(E186/B186))^(1/($C$6-$B$6))-1,0)</f>
        <v>2.5288458841401296E-2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5.8935662040492547</v>
      </c>
      <c r="C187" s="11">
        <v>4.3267109455397108</v>
      </c>
      <c r="D187" s="11">
        <f t="shared" si="128"/>
        <v>-1.5668552585095439</v>
      </c>
      <c r="E187" s="11">
        <v>1.6542885406988008</v>
      </c>
      <c r="F187" s="11">
        <f t="shared" si="129"/>
        <v>8.7433282189256945E-2</v>
      </c>
      <c r="G187" s="200">
        <f t="shared" si="131"/>
        <v>1.6630241631882425E-2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6.488637367149316</v>
      </c>
      <c r="C188" s="11">
        <v>12.195173716644907</v>
      </c>
      <c r="D188" s="11">
        <f t="shared" si="128"/>
        <v>5.7065363494955914</v>
      </c>
      <c r="E188" s="11">
        <v>6.3173213788702443</v>
      </c>
      <c r="F188" s="11">
        <f t="shared" si="129"/>
        <v>12.023857728365837</v>
      </c>
      <c r="G188" s="200">
        <f t="shared" si="131"/>
        <v>4.6366691105923286E-2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3.5821030971377268</v>
      </c>
      <c r="C189" s="11">
        <v>2.8318803517840676</v>
      </c>
      <c r="D189" s="11">
        <f t="shared" si="128"/>
        <v>-0.75022274535365918</v>
      </c>
      <c r="E189" s="11">
        <v>0.76717397070281279</v>
      </c>
      <c r="F189" s="11">
        <f t="shared" si="129"/>
        <v>1.6951225349153609E-2</v>
      </c>
      <c r="G189" s="200">
        <f t="shared" si="131"/>
        <v>1.3021352628159732E-2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4.8435910970786162</v>
      </c>
      <c r="C190" s="11">
        <v>4.4977260562192383</v>
      </c>
      <c r="D190" s="11">
        <f t="shared" si="128"/>
        <v>-0.34586504085937797</v>
      </c>
      <c r="E190" s="11">
        <v>1.6949807848480118</v>
      </c>
      <c r="F190" s="11">
        <f t="shared" ref="F190:F191" si="132">SUM(D190:E190)</f>
        <v>1.3491157439886339</v>
      </c>
      <c r="G190" s="200">
        <f t="shared" si="131"/>
        <v>2.0205581837463349E-2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20.034681887813345</v>
      </c>
      <c r="C191" s="11">
        <v>18.999612906156848</v>
      </c>
      <c r="D191" s="11">
        <f t="shared" si="128"/>
        <v>-1.0350689816564973</v>
      </c>
      <c r="E191" s="11">
        <v>8.1144180604206735</v>
      </c>
      <c r="F191" s="11">
        <f t="shared" si="132"/>
        <v>7.0793490787641762</v>
      </c>
      <c r="G191" s="200">
        <f t="shared" si="131"/>
        <v>2.2928952387446744E-2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36.26316702351405</v>
      </c>
      <c r="C192" s="11">
        <v>33.533292072103912</v>
      </c>
      <c r="D192" s="11">
        <f t="shared" si="128"/>
        <v>-2.7298749514101388</v>
      </c>
      <c r="E192" s="11">
        <v>16.543310441099855</v>
      </c>
      <c r="F192" s="11">
        <f t="shared" ref="F192:F195" si="133">SUM(D192:E192)</f>
        <v>13.813435489689716</v>
      </c>
      <c r="G192" s="200">
        <f t="shared" si="131"/>
        <v>2.5371946352074293E-2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6.3707587990095673</v>
      </c>
      <c r="C193" s="11">
        <v>1.7977604153098508</v>
      </c>
      <c r="D193" s="11">
        <f t="shared" si="128"/>
        <v>-4.5729983836997166</v>
      </c>
      <c r="E193" s="11">
        <v>2.2540865929791867</v>
      </c>
      <c r="F193" s="11">
        <f t="shared" si="133"/>
        <v>-2.3189117907205299</v>
      </c>
      <c r="G193" s="200">
        <f t="shared" si="131"/>
        <v>2.0400533648526675E-2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1.574252918191174</v>
      </c>
      <c r="C194" s="11">
        <v>1.7488572464394494</v>
      </c>
      <c r="D194" s="11">
        <f t="shared" si="128"/>
        <v>0.17460432824827543</v>
      </c>
      <c r="E194" s="11">
        <v>0.86872894887809404</v>
      </c>
      <c r="F194" s="11">
        <f t="shared" si="133"/>
        <v>1.0433332771263695</v>
      </c>
      <c r="G194" s="200">
        <f t="shared" si="131"/>
        <v>2.9729249562132409E-2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29.047331507848135</v>
      </c>
      <c r="C195" s="11">
        <v>28.317996578926149</v>
      </c>
      <c r="D195" s="11">
        <f t="shared" si="128"/>
        <v>-0.72933492892198615</v>
      </c>
      <c r="E195" s="11">
        <v>10.133094247086197</v>
      </c>
      <c r="F195" s="11">
        <f t="shared" si="133"/>
        <v>9.4037593181642105</v>
      </c>
      <c r="G195" s="200">
        <f t="shared" si="131"/>
        <v>2.0150376027204375E-2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17.37905475273957</v>
      </c>
      <c r="C196" s="11">
        <v>15.399964722563034</v>
      </c>
      <c r="D196" s="11">
        <f t="shared" si="128"/>
        <v>-1.9790900301765362</v>
      </c>
      <c r="E196" s="11">
        <v>6.3836439091607637</v>
      </c>
      <c r="F196" s="11">
        <f t="shared" ref="F196" si="134">SUM(D196:E196)</f>
        <v>4.4045538789842276</v>
      </c>
      <c r="G196" s="200">
        <f t="shared" si="131"/>
        <v>2.1075777964910003E-2</v>
      </c>
    </row>
    <row r="197" spans="1:14" x14ac:dyDescent="0.2">
      <c r="A197" t="str">
        <f t="shared" si="127"/>
        <v>54 Textiles, printing and other skilled trades</v>
      </c>
      <c r="B197" s="11">
        <v>6.5404425812849549</v>
      </c>
      <c r="C197" s="11">
        <v>7.813773954437762</v>
      </c>
      <c r="D197" s="11">
        <f t="shared" si="128"/>
        <v>1.2733313731528071</v>
      </c>
      <c r="E197" s="11">
        <v>3.043006700898462</v>
      </c>
      <c r="F197" s="11">
        <f t="shared" ref="F197" si="135">SUM(D197:E197)</f>
        <v>4.3163380740512691</v>
      </c>
      <c r="G197" s="200">
        <f t="shared" si="131"/>
        <v>2.5795951637565429E-2</v>
      </c>
    </row>
    <row r="198" spans="1:14" x14ac:dyDescent="0.2">
      <c r="A198" t="str">
        <f t="shared" si="127"/>
        <v>61 Caring personal service occupations</v>
      </c>
      <c r="B198" s="11">
        <v>47.749126500552073</v>
      </c>
      <c r="C198" s="11">
        <v>54.749081859267548</v>
      </c>
      <c r="D198" s="11">
        <f>C198-B198</f>
        <v>6.999955358715475</v>
      </c>
      <c r="E198" s="11">
        <v>29.053616037696337</v>
      </c>
      <c r="F198" s="11">
        <f>SUM(D198:E198)</f>
        <v>36.053571396411812</v>
      </c>
      <c r="G198" s="200">
        <f t="shared" si="131"/>
        <v>3.2192628403829637E-2</v>
      </c>
    </row>
    <row r="199" spans="1:14" x14ac:dyDescent="0.2">
      <c r="A199" t="str">
        <f t="shared" si="127"/>
        <v>62 Leisure, travel and related personal service occupations</v>
      </c>
      <c r="B199" s="11">
        <v>7.7300223423127052</v>
      </c>
      <c r="C199" s="11">
        <v>6.5367903165776076</v>
      </c>
      <c r="D199" s="11">
        <f t="shared" ref="D199:D205" si="136">C199-B199</f>
        <v>-1.1932320257350977</v>
      </c>
      <c r="E199" s="11">
        <v>3.1372161419881373</v>
      </c>
      <c r="F199" s="11">
        <f t="shared" ref="F199:F200" si="137">SUM(D199:E199)</f>
        <v>1.9439841162530396</v>
      </c>
      <c r="G199" s="200">
        <f t="shared" si="131"/>
        <v>2.2969212398463723E-2</v>
      </c>
    </row>
    <row r="200" spans="1:14" x14ac:dyDescent="0.2">
      <c r="A200" t="str">
        <f t="shared" si="127"/>
        <v>63 Community and civil enforcement occupations</v>
      </c>
      <c r="B200" s="11">
        <v>0.27084625543835056</v>
      </c>
      <c r="C200" s="11">
        <v>0.21205667926287505</v>
      </c>
      <c r="D200" s="11">
        <f t="shared" si="136"/>
        <v>-5.8789576175475505E-2</v>
      </c>
      <c r="E200" s="11">
        <v>7.4932402809112883E-2</v>
      </c>
      <c r="F200" s="11">
        <f t="shared" si="137"/>
        <v>1.6142826633637378E-2</v>
      </c>
      <c r="G200" s="200">
        <f t="shared" si="131"/>
        <v>1.6416461108102798E-2</v>
      </c>
    </row>
    <row r="201" spans="1:14" x14ac:dyDescent="0.2">
      <c r="A201" t="str">
        <f t="shared" si="127"/>
        <v>71 Sales occupations</v>
      </c>
      <c r="B201" s="11">
        <v>24.637334125023788</v>
      </c>
      <c r="C201" s="11">
        <v>25.391381582505538</v>
      </c>
      <c r="D201" s="11">
        <f t="shared" si="136"/>
        <v>0.75404745748175017</v>
      </c>
      <c r="E201" s="11">
        <v>11.108004765251085</v>
      </c>
      <c r="F201" s="11">
        <f t="shared" ref="F201:F202" si="138">SUM(D201:E201)</f>
        <v>11.862052222732835</v>
      </c>
      <c r="G201" s="200">
        <f t="shared" si="131"/>
        <v>2.5120803454201202E-2</v>
      </c>
    </row>
    <row r="202" spans="1:14" x14ac:dyDescent="0.2">
      <c r="A202" t="str">
        <f t="shared" si="127"/>
        <v>72 Customer service occupations</v>
      </c>
      <c r="B202" s="11">
        <v>8.40574979968404</v>
      </c>
      <c r="C202" s="11">
        <v>10.75817087075897</v>
      </c>
      <c r="D202" s="11">
        <f t="shared" si="136"/>
        <v>2.3524210710749305</v>
      </c>
      <c r="E202" s="11">
        <v>4.0730116324928547</v>
      </c>
      <c r="F202" s="11">
        <f t="shared" si="138"/>
        <v>6.4254327035677852</v>
      </c>
      <c r="G202" s="200">
        <f t="shared" si="131"/>
        <v>2.6690794807145091E-2</v>
      </c>
    </row>
    <row r="203" spans="1:14" x14ac:dyDescent="0.2">
      <c r="A203" t="str">
        <f t="shared" si="127"/>
        <v>81 Process, plant and machine operatives</v>
      </c>
      <c r="B203" s="11">
        <v>12.458327424219462</v>
      </c>
      <c r="C203" s="11">
        <v>16.828501861745551</v>
      </c>
      <c r="D203" s="11">
        <f t="shared" si="136"/>
        <v>4.3701744375260887</v>
      </c>
      <c r="E203" s="11">
        <v>5.7723310471665288</v>
      </c>
      <c r="F203" s="11">
        <f t="shared" ref="F203:F204" si="139">SUM(D203:E203)</f>
        <v>10.142505484692617</v>
      </c>
      <c r="G203" s="200">
        <f t="shared" si="131"/>
        <v>2.5705870066785819E-2</v>
      </c>
    </row>
    <row r="204" spans="1:14" x14ac:dyDescent="0.2">
      <c r="A204" t="str">
        <f t="shared" si="127"/>
        <v>82 Transport and mobile machine drivers and operatives</v>
      </c>
      <c r="B204" s="11">
        <v>13.488978162221336</v>
      </c>
      <c r="C204" s="11">
        <v>19.1183663639641</v>
      </c>
      <c r="D204" s="11">
        <f t="shared" si="136"/>
        <v>5.6293882017427634</v>
      </c>
      <c r="E204" s="11">
        <v>8.5930406298521387</v>
      </c>
      <c r="F204" s="11">
        <f t="shared" si="139"/>
        <v>14.222428831594902</v>
      </c>
      <c r="G204" s="200">
        <f t="shared" si="131"/>
        <v>3.3405213544515089E-2</v>
      </c>
    </row>
    <row r="205" spans="1:14" x14ac:dyDescent="0.2">
      <c r="A205" t="str">
        <f t="shared" si="127"/>
        <v>91 Elementary trades and related occupations</v>
      </c>
      <c r="B205" s="11">
        <v>3.622946392865527</v>
      </c>
      <c r="C205" s="11">
        <v>9.5337252551494434</v>
      </c>
      <c r="D205" s="11">
        <f t="shared" si="136"/>
        <v>5.9107788622839159</v>
      </c>
      <c r="E205" s="11">
        <v>3.3703768411779707</v>
      </c>
      <c r="F205" s="11">
        <f t="shared" ref="F205" si="140">SUM(D205:E205)</f>
        <v>9.2811557034618861</v>
      </c>
      <c r="G205" s="200">
        <f t="shared" si="131"/>
        <v>4.4819925334151689E-2</v>
      </c>
    </row>
    <row r="206" spans="1:14" x14ac:dyDescent="0.2">
      <c r="A206" t="str">
        <f t="shared" si="127"/>
        <v>92 Elementary administration and service occupations</v>
      </c>
      <c r="B206" s="11">
        <v>23.05051088398724</v>
      </c>
      <c r="C206" s="11">
        <v>18.293324070560843</v>
      </c>
      <c r="D206" s="11">
        <f t="shared" ref="D206" si="141">C206-B206</f>
        <v>-4.7571868134263973</v>
      </c>
      <c r="E206" s="11">
        <v>9.7187199253884025</v>
      </c>
      <c r="F206" s="11">
        <f t="shared" ref="F206" si="142">SUM(D206:E206)</f>
        <v>4.9615331119620052</v>
      </c>
      <c r="G206" s="200">
        <f t="shared" ref="G206:G207" si="143">IF(B206&gt;0,(1+(E206/B206))^(1/($C$6-$B$6))-1,0)</f>
        <v>2.3730665905865367E-2</v>
      </c>
    </row>
    <row r="207" spans="1:14" x14ac:dyDescent="0.2">
      <c r="A207" t="str">
        <f t="shared" si="127"/>
        <v>All occupations</v>
      </c>
      <c r="B207" s="11">
        <f>SUM(B181:B206)</f>
        <v>351.6320301877887</v>
      </c>
      <c r="C207" s="11">
        <f t="shared" ref="C207:F207" si="144">SUM(C181:C206)</f>
        <v>368.31691652424308</v>
      </c>
      <c r="D207" s="11">
        <f t="shared" si="144"/>
        <v>16.684886336454319</v>
      </c>
      <c r="E207" s="11">
        <f t="shared" si="144"/>
        <v>163.88596477021321</v>
      </c>
      <c r="F207" s="11">
        <f t="shared" si="144"/>
        <v>180.57085110666748</v>
      </c>
      <c r="G207" s="200">
        <f t="shared" si="143"/>
        <v>2.5833852710346772E-2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17.260944853953834</v>
      </c>
      <c r="C210" s="11">
        <v>13.268327942182177</v>
      </c>
      <c r="D210" s="11">
        <f>C210-B210</f>
        <v>-3.9926169117716572</v>
      </c>
      <c r="E210" s="11">
        <v>7.1659550161388994</v>
      </c>
      <c r="F210" s="11">
        <f>SUM(D210:E210)</f>
        <v>3.1733381043672422</v>
      </c>
      <c r="G210" s="200">
        <f>IF(B210&gt;0,(1+(E210/B210))^(1/($C$6-$B$6))-1,0)</f>
        <v>2.3419259978276319E-2</v>
      </c>
    </row>
    <row r="211" spans="1:7" x14ac:dyDescent="0.2">
      <c r="A211" t="str">
        <f t="shared" si="146"/>
        <v>12 Other managers and proprietors</v>
      </c>
      <c r="B211" s="11">
        <v>8.9865203571982981</v>
      </c>
      <c r="C211" s="11">
        <v>9.0108184239639151</v>
      </c>
      <c r="D211" s="11">
        <f t="shared" ref="D211:D226" si="147">C211-B211</f>
        <v>2.4298066765616966E-2</v>
      </c>
      <c r="E211" s="11">
        <v>5.3547508523707723</v>
      </c>
      <c r="F211" s="11">
        <f t="shared" ref="F211:F218" si="148">SUM(D211:E211)</f>
        <v>5.3790489191363893</v>
      </c>
      <c r="G211" s="200">
        <f t="shared" ref="G211:G213" si="149">IF(B211&gt;0,(1+(E211/B211))^(1/($C$6-$B$6))-1,0)</f>
        <v>3.1651638866588838E-2</v>
      </c>
    </row>
    <row r="212" spans="1:7" x14ac:dyDescent="0.2">
      <c r="A212" t="str">
        <f t="shared" si="146"/>
        <v>21 Science, research, engineering and technology professionals</v>
      </c>
      <c r="B212" s="11">
        <v>10.214629939685109</v>
      </c>
      <c r="C212" s="11">
        <v>11.161916373722137</v>
      </c>
      <c r="D212" s="11">
        <f t="shared" si="147"/>
        <v>0.94728643403702861</v>
      </c>
      <c r="E212" s="11">
        <v>4.043455830163138</v>
      </c>
      <c r="F212" s="11">
        <f t="shared" si="148"/>
        <v>4.9907422642001666</v>
      </c>
      <c r="G212" s="200">
        <f t="shared" si="149"/>
        <v>2.2482551782766036E-2</v>
      </c>
    </row>
    <row r="213" spans="1:7" x14ac:dyDescent="0.2">
      <c r="A213" t="str">
        <f t="shared" si="146"/>
        <v>22 Health professionals</v>
      </c>
      <c r="B213" s="11">
        <v>6.513553362805764</v>
      </c>
      <c r="C213" s="11">
        <v>5.3928705831505575</v>
      </c>
      <c r="D213" s="11">
        <f t="shared" si="147"/>
        <v>-1.1206827796552066</v>
      </c>
      <c r="E213" s="11">
        <v>3.2572492968069255</v>
      </c>
      <c r="F213" s="11">
        <f t="shared" si="148"/>
        <v>2.136566517151719</v>
      </c>
      <c r="G213" s="200">
        <f t="shared" si="149"/>
        <v>2.7402972182393626E-2</v>
      </c>
    </row>
    <row r="214" spans="1:7" x14ac:dyDescent="0.2">
      <c r="A214" t="str">
        <f t="shared" si="146"/>
        <v>23 Teaching and other educational professionals</v>
      </c>
      <c r="B214" s="11">
        <v>2.4890488642256163</v>
      </c>
      <c r="C214" s="11">
        <v>1.7719407942680618</v>
      </c>
      <c r="D214" s="11">
        <f t="shared" si="147"/>
        <v>-0.71710806995755449</v>
      </c>
      <c r="E214" s="11">
        <v>1.0962882384644979</v>
      </c>
      <c r="F214" s="11">
        <f t="shared" si="148"/>
        <v>0.37918016850694336</v>
      </c>
      <c r="G214" s="200">
        <f>IF(B214&gt;0,(1+(E214/B214))^(1/($C$6-$B$6))-1,0)</f>
        <v>2.4628515558254849E-2</v>
      </c>
    </row>
    <row r="215" spans="1:7" x14ac:dyDescent="0.2">
      <c r="A215" t="str">
        <f t="shared" si="146"/>
        <v>24 Business, media and public service professionals</v>
      </c>
      <c r="B215" s="11">
        <v>9.80460142981069</v>
      </c>
      <c r="C215" s="11">
        <v>8.440171672684885</v>
      </c>
      <c r="D215" s="11">
        <f t="shared" si="147"/>
        <v>-1.3644297571258051</v>
      </c>
      <c r="E215" s="11">
        <v>4.0494720013297858</v>
      </c>
      <c r="F215" s="11">
        <f t="shared" si="148"/>
        <v>2.6850422442039807</v>
      </c>
      <c r="G215" s="200">
        <f t="shared" ref="G215:G234" si="150">IF(B215&gt;0,(1+(E215/B215))^(1/($C$6-$B$6))-1,0)</f>
        <v>2.3316168550856053E-2</v>
      </c>
    </row>
    <row r="216" spans="1:7" x14ac:dyDescent="0.2">
      <c r="A216" t="str">
        <f t="shared" si="146"/>
        <v>31 Science, engineering and technology associate professionals</v>
      </c>
      <c r="B216" s="11">
        <v>4.7662158644008263</v>
      </c>
      <c r="C216" s="11">
        <v>4.3276064782425898</v>
      </c>
      <c r="D216" s="11">
        <f t="shared" si="147"/>
        <v>-0.43860938615823652</v>
      </c>
      <c r="E216" s="11">
        <v>1.7074203101409058</v>
      </c>
      <c r="F216" s="11">
        <f t="shared" si="148"/>
        <v>1.2688109239826693</v>
      </c>
      <c r="G216" s="200">
        <f t="shared" si="150"/>
        <v>2.0622109228260133E-2</v>
      </c>
    </row>
    <row r="217" spans="1:7" x14ac:dyDescent="0.2">
      <c r="A217" t="str">
        <f t="shared" si="146"/>
        <v>32 Health and social care associate professionals</v>
      </c>
      <c r="B217" s="11">
        <v>4.5679005098327323</v>
      </c>
      <c r="C217" s="11">
        <v>6.3521459180926971</v>
      </c>
      <c r="D217" s="11">
        <f t="shared" si="147"/>
        <v>1.7842454082599648</v>
      </c>
      <c r="E217" s="11">
        <v>3.7515455057929845</v>
      </c>
      <c r="F217" s="11">
        <f t="shared" si="148"/>
        <v>5.5357909140529493</v>
      </c>
      <c r="G217" s="200">
        <f t="shared" si="150"/>
        <v>4.0778993565595334E-2</v>
      </c>
    </row>
    <row r="218" spans="1:7" x14ac:dyDescent="0.2">
      <c r="A218" t="str">
        <f t="shared" si="146"/>
        <v>33 Protective service occupations</v>
      </c>
      <c r="B218" s="11">
        <v>4.2672942892477579</v>
      </c>
      <c r="C218" s="11">
        <v>2.9251766672813391</v>
      </c>
      <c r="D218" s="11">
        <f t="shared" si="147"/>
        <v>-1.3421176219664188</v>
      </c>
      <c r="E218" s="11">
        <v>1.0503013369355934</v>
      </c>
      <c r="F218" s="11">
        <f t="shared" si="148"/>
        <v>-0.29181628503082546</v>
      </c>
      <c r="G218" s="200">
        <f t="shared" si="150"/>
        <v>1.4777542697504531E-2</v>
      </c>
    </row>
    <row r="219" spans="1:7" x14ac:dyDescent="0.2">
      <c r="A219" t="str">
        <f t="shared" si="146"/>
        <v>34 Culture, media and sports occupations</v>
      </c>
      <c r="B219" s="11">
        <v>2.267542975651395</v>
      </c>
      <c r="C219" s="11">
        <v>1.4183178918489399</v>
      </c>
      <c r="D219" s="11">
        <f t="shared" si="147"/>
        <v>-0.84922508380245509</v>
      </c>
      <c r="E219" s="11">
        <v>0.66206751944843634</v>
      </c>
      <c r="F219" s="11">
        <f t="shared" ref="F219:F220" si="151">SUM(D219:E219)</f>
        <v>-0.18715756435401876</v>
      </c>
      <c r="G219" s="200">
        <f t="shared" si="150"/>
        <v>1.7224840542469311E-2</v>
      </c>
    </row>
    <row r="220" spans="1:7" x14ac:dyDescent="0.2">
      <c r="A220" t="str">
        <f t="shared" si="146"/>
        <v>35 Business and public service associate professionals</v>
      </c>
      <c r="B220" s="11">
        <v>15.659204949607735</v>
      </c>
      <c r="C220" s="11">
        <v>12.75026680631065</v>
      </c>
      <c r="D220" s="11">
        <f t="shared" si="147"/>
        <v>-2.9089381432970853</v>
      </c>
      <c r="E220" s="11">
        <v>6.0698319461151344</v>
      </c>
      <c r="F220" s="11">
        <f t="shared" si="151"/>
        <v>3.1608938028180491</v>
      </c>
      <c r="G220" s="200">
        <f t="shared" si="150"/>
        <v>2.207959478182242E-2</v>
      </c>
    </row>
    <row r="221" spans="1:7" x14ac:dyDescent="0.2">
      <c r="A221" t="str">
        <f t="shared" si="146"/>
        <v>41 Administrative occupations</v>
      </c>
      <c r="B221" s="11">
        <v>41.47337889761689</v>
      </c>
      <c r="C221" s="11">
        <v>32.61787168912371</v>
      </c>
      <c r="D221" s="11">
        <f t="shared" si="147"/>
        <v>-8.8555072084931794</v>
      </c>
      <c r="E221" s="11">
        <v>17.927545880816236</v>
      </c>
      <c r="F221" s="11">
        <f t="shared" ref="F221:F224" si="152">SUM(D221:E221)</f>
        <v>9.0720386723230568</v>
      </c>
      <c r="G221" s="200">
        <f t="shared" si="150"/>
        <v>2.4239654046777526E-2</v>
      </c>
    </row>
    <row r="222" spans="1:7" x14ac:dyDescent="0.2">
      <c r="A222" t="str">
        <f t="shared" si="146"/>
        <v>42 Secretarial and related occupations</v>
      </c>
      <c r="B222" s="11">
        <v>7.2872236146969227</v>
      </c>
      <c r="C222" s="11">
        <v>1.3196511279443475</v>
      </c>
      <c r="D222" s="11">
        <f t="shared" si="147"/>
        <v>-5.9675724867525748</v>
      </c>
      <c r="E222" s="11">
        <v>1.9489551750141167</v>
      </c>
      <c r="F222" s="11">
        <f t="shared" si="152"/>
        <v>-4.018617311738458</v>
      </c>
      <c r="G222" s="200">
        <f t="shared" si="150"/>
        <v>1.5925860908546197E-2</v>
      </c>
    </row>
    <row r="223" spans="1:7" x14ac:dyDescent="0.2">
      <c r="A223" t="str">
        <f t="shared" si="146"/>
        <v>51 Skilled agricultural and related trades</v>
      </c>
      <c r="B223" s="11">
        <v>2.6922723754414157</v>
      </c>
      <c r="C223" s="11">
        <v>2.600512735751789</v>
      </c>
      <c r="D223" s="11">
        <f t="shared" si="147"/>
        <v>-9.1759639689626749E-2</v>
      </c>
      <c r="E223" s="11">
        <v>1.5282332513346841</v>
      </c>
      <c r="F223" s="11">
        <f t="shared" si="152"/>
        <v>1.4364736116450574</v>
      </c>
      <c r="G223" s="200">
        <f t="shared" si="150"/>
        <v>3.0424950124245953E-2</v>
      </c>
    </row>
    <row r="224" spans="1:7" x14ac:dyDescent="0.2">
      <c r="A224" t="str">
        <f t="shared" si="146"/>
        <v>52 Skilled metal, electrical and electronic trades</v>
      </c>
      <c r="B224" s="11">
        <v>17.045373490291219</v>
      </c>
      <c r="C224" s="11">
        <v>15.0883732584029</v>
      </c>
      <c r="D224" s="11">
        <f t="shared" si="147"/>
        <v>-1.9570002318883191</v>
      </c>
      <c r="E224" s="11">
        <v>6.2944763537336215</v>
      </c>
      <c r="F224" s="11">
        <f t="shared" si="152"/>
        <v>4.3374761218453024</v>
      </c>
      <c r="G224" s="200">
        <f t="shared" si="150"/>
        <v>2.1173263991274727E-2</v>
      </c>
    </row>
    <row r="225" spans="1:7" x14ac:dyDescent="0.2">
      <c r="A225" t="str">
        <f t="shared" si="146"/>
        <v>53 Skilled construction and building trades</v>
      </c>
      <c r="B225" s="11">
        <v>17.103025713009806</v>
      </c>
      <c r="C225" s="11">
        <v>17.764375394915554</v>
      </c>
      <c r="D225" s="11">
        <f t="shared" si="147"/>
        <v>0.66134968190574739</v>
      </c>
      <c r="E225" s="11">
        <v>8.4745706771567413</v>
      </c>
      <c r="F225" s="11">
        <f t="shared" ref="F225" si="153">SUM(D225:E225)</f>
        <v>9.1359203590624887</v>
      </c>
      <c r="G225" s="200">
        <f t="shared" si="150"/>
        <v>2.7193948294781833E-2</v>
      </c>
    </row>
    <row r="226" spans="1:7" x14ac:dyDescent="0.2">
      <c r="A226" t="str">
        <f t="shared" si="146"/>
        <v>54 Textiles, printing and other skilled trades</v>
      </c>
      <c r="B226" s="11">
        <v>7.1591157976388686</v>
      </c>
      <c r="C226" s="11">
        <v>7.2627222430545952</v>
      </c>
      <c r="D226" s="11">
        <f t="shared" si="147"/>
        <v>0.10360644541572661</v>
      </c>
      <c r="E226" s="11">
        <v>2.9937427579326026</v>
      </c>
      <c r="F226" s="11">
        <f t="shared" ref="F226" si="154">SUM(D226:E226)</f>
        <v>3.0973492033483292</v>
      </c>
      <c r="G226" s="200">
        <f t="shared" si="150"/>
        <v>2.3564613802851797E-2</v>
      </c>
    </row>
    <row r="227" spans="1:7" x14ac:dyDescent="0.2">
      <c r="A227" t="str">
        <f t="shared" si="146"/>
        <v>61 Caring personal service occupations</v>
      </c>
      <c r="B227" s="11">
        <v>32.464578891544591</v>
      </c>
      <c r="C227" s="11">
        <v>26.483085962235126</v>
      </c>
      <c r="D227" s="11">
        <f>C227-B227</f>
        <v>-5.9814929293094643</v>
      </c>
      <c r="E227" s="11">
        <v>15.990944202763076</v>
      </c>
      <c r="F227" s="11">
        <f>SUM(D227:E227)</f>
        <v>10.009451273453612</v>
      </c>
      <c r="G227" s="200">
        <f t="shared" si="150"/>
        <v>2.7059413577720237E-2</v>
      </c>
    </row>
    <row r="228" spans="1:7" x14ac:dyDescent="0.2">
      <c r="A228" t="str">
        <f t="shared" si="146"/>
        <v>62 Leisure, travel and related personal service occupations</v>
      </c>
      <c r="B228" s="11">
        <v>8.3139383927836707</v>
      </c>
      <c r="C228" s="11">
        <v>6.4223393473669166</v>
      </c>
      <c r="D228" s="11">
        <f t="shared" ref="D228:D234" si="155">C228-B228</f>
        <v>-1.8915990454167542</v>
      </c>
      <c r="E228" s="11">
        <v>3.6206796149828682</v>
      </c>
      <c r="F228" s="11">
        <f t="shared" ref="F228:F229" si="156">SUM(D228:E228)</f>
        <v>1.729080569566114</v>
      </c>
      <c r="G228" s="200">
        <f t="shared" si="150"/>
        <v>2.4393422849451785E-2</v>
      </c>
    </row>
    <row r="229" spans="1:7" x14ac:dyDescent="0.2">
      <c r="A229" t="str">
        <f t="shared" si="146"/>
        <v>63 Community and civil enforcement occupations</v>
      </c>
      <c r="B229" s="11">
        <v>0.43391469145679173</v>
      </c>
      <c r="C229" s="11">
        <v>0.35810150305061456</v>
      </c>
      <c r="D229" s="11">
        <f t="shared" si="155"/>
        <v>-7.5813188406177179E-2</v>
      </c>
      <c r="E229" s="11">
        <v>0.16052494563146841</v>
      </c>
      <c r="F229" s="11">
        <f t="shared" si="156"/>
        <v>8.4711757225291229E-2</v>
      </c>
      <c r="G229" s="200">
        <f t="shared" si="150"/>
        <v>2.1206476354270754E-2</v>
      </c>
    </row>
    <row r="230" spans="1:7" x14ac:dyDescent="0.2">
      <c r="A230" t="str">
        <f t="shared" si="146"/>
        <v>71 Sales occupations</v>
      </c>
      <c r="B230" s="11">
        <v>23.674752824872527</v>
      </c>
      <c r="C230" s="11">
        <v>20.612468313360171</v>
      </c>
      <c r="D230" s="11">
        <f t="shared" si="155"/>
        <v>-3.062284511512356</v>
      </c>
      <c r="E230" s="11">
        <v>11.021172554742286</v>
      </c>
      <c r="F230" s="11">
        <f t="shared" ref="F230:F231" si="157">SUM(D230:E230)</f>
        <v>7.9588880432299298</v>
      </c>
      <c r="G230" s="200">
        <f t="shared" si="150"/>
        <v>2.5808282860302567E-2</v>
      </c>
    </row>
    <row r="231" spans="1:7" x14ac:dyDescent="0.2">
      <c r="A231" t="str">
        <f t="shared" si="146"/>
        <v>72 Customer service occupations</v>
      </c>
      <c r="B231" s="11">
        <v>8.6554580378167572</v>
      </c>
      <c r="C231" s="11">
        <v>9.3967864000852934</v>
      </c>
      <c r="D231" s="11">
        <f t="shared" si="155"/>
        <v>0.74132836226853627</v>
      </c>
      <c r="E231" s="11">
        <v>4.5846584076384316</v>
      </c>
      <c r="F231" s="11">
        <f t="shared" si="157"/>
        <v>5.3259867699069678</v>
      </c>
      <c r="G231" s="200">
        <f t="shared" si="150"/>
        <v>2.8742739884549673E-2</v>
      </c>
    </row>
    <row r="232" spans="1:7" x14ac:dyDescent="0.2">
      <c r="A232" t="str">
        <f t="shared" si="146"/>
        <v>81 Process, plant and machine operatives</v>
      </c>
      <c r="B232" s="11">
        <v>15.456748086052999</v>
      </c>
      <c r="C232" s="11">
        <v>17.424573839255221</v>
      </c>
      <c r="D232" s="11">
        <f t="shared" si="155"/>
        <v>1.9678257532022219</v>
      </c>
      <c r="E232" s="11">
        <v>7.5310923735423083</v>
      </c>
      <c r="F232" s="11">
        <f t="shared" ref="F232:F233" si="158">SUM(D232:E232)</f>
        <v>9.4989181267445311</v>
      </c>
      <c r="G232" s="200">
        <f t="shared" si="150"/>
        <v>2.6814524046801402E-2</v>
      </c>
    </row>
    <row r="233" spans="1:7" x14ac:dyDescent="0.2">
      <c r="A233" t="str">
        <f t="shared" si="146"/>
        <v>82 Transport and mobile machine drivers and operatives</v>
      </c>
      <c r="B233" s="11">
        <v>21.305210646875175</v>
      </c>
      <c r="C233" s="11">
        <v>26.933406070250193</v>
      </c>
      <c r="D233" s="11">
        <f t="shared" si="155"/>
        <v>5.6281954233750184</v>
      </c>
      <c r="E233" s="11">
        <v>14.648129060918482</v>
      </c>
      <c r="F233" s="11">
        <f t="shared" si="158"/>
        <v>20.2763244842935</v>
      </c>
      <c r="G233" s="200">
        <f t="shared" si="150"/>
        <v>3.5500295230058709E-2</v>
      </c>
    </row>
    <row r="234" spans="1:7" x14ac:dyDescent="0.2">
      <c r="A234" t="str">
        <f t="shared" si="146"/>
        <v>91 Elementary trades and related occupations</v>
      </c>
      <c r="B234" s="11">
        <v>6.5323336455076513</v>
      </c>
      <c r="C234" s="11">
        <v>14.637820846660828</v>
      </c>
      <c r="D234" s="11">
        <f t="shared" si="155"/>
        <v>8.1054872011531778</v>
      </c>
      <c r="E234" s="11">
        <v>5.4638136776205357</v>
      </c>
      <c r="F234" s="11">
        <f t="shared" ref="F234" si="159">SUM(D234:E234)</f>
        <v>13.569300878773713</v>
      </c>
      <c r="G234" s="200">
        <f t="shared" si="150"/>
        <v>4.1353614523177651E-2</v>
      </c>
    </row>
    <row r="235" spans="1:7" x14ac:dyDescent="0.2">
      <c r="A235" t="str">
        <f t="shared" si="146"/>
        <v>92 Elementary administration and service occupations</v>
      </c>
      <c r="B235" s="11">
        <v>41.65437025843805</v>
      </c>
      <c r="C235" s="11">
        <v>39.33922490328824</v>
      </c>
      <c r="D235" s="11">
        <f t="shared" ref="D235" si="160">C235-B235</f>
        <v>-2.3151453551498093</v>
      </c>
      <c r="E235" s="11">
        <v>20.825515118915142</v>
      </c>
      <c r="F235" s="11">
        <f t="shared" ref="F235" si="161">SUM(D235:E235)</f>
        <v>18.510369763765333</v>
      </c>
      <c r="G235" s="200">
        <f t="shared" ref="G235:G236" si="162">IF(B235&gt;0,(1+(E235/B235))^(1/($C$6-$B$6))-1,0)</f>
        <v>2.7397828348067588E-2</v>
      </c>
    </row>
    <row r="236" spans="1:7" x14ac:dyDescent="0.2">
      <c r="A236" t="str">
        <f t="shared" si="146"/>
        <v>All occupations</v>
      </c>
      <c r="B236" s="11">
        <f>SUM(B210:B235)</f>
        <v>338.04915276046307</v>
      </c>
      <c r="C236" s="11">
        <f t="shared" ref="C236:F236" si="163">SUM(C210:C235)</f>
        <v>315.08087318649348</v>
      </c>
      <c r="D236" s="11">
        <f t="shared" si="163"/>
        <v>-22.968279573969642</v>
      </c>
      <c r="E236" s="11">
        <f t="shared" si="163"/>
        <v>161.2223919064497</v>
      </c>
      <c r="F236" s="11">
        <f t="shared" si="163"/>
        <v>138.25411233248002</v>
      </c>
      <c r="G236" s="200">
        <f t="shared" si="162"/>
        <v>2.6338130702799223E-2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12.707331176716064</v>
      </c>
      <c r="C239" s="11">
        <v>6.9096727037333787</v>
      </c>
      <c r="D239" s="11">
        <f>C239-B239</f>
        <v>-5.7976584729826852</v>
      </c>
      <c r="E239" s="11">
        <v>4.0817795944271769</v>
      </c>
      <c r="F239" s="11">
        <f>SUM(D239:E239)</f>
        <v>-1.7158788785555084</v>
      </c>
      <c r="G239" s="200">
        <f>IF(B239&gt;0,(1+(E239/B239))^(1/($C$6-$B$6))-1,0)</f>
        <v>1.87435913596532E-2</v>
      </c>
    </row>
    <row r="240" spans="1:7" x14ac:dyDescent="0.2">
      <c r="A240" t="str">
        <f t="shared" si="165"/>
        <v>12 Other managers and proprietors</v>
      </c>
      <c r="B240" s="11">
        <v>5.9922940279326991</v>
      </c>
      <c r="C240" s="11">
        <v>3.9455700825056019</v>
      </c>
      <c r="D240" s="11">
        <f t="shared" ref="D240:D255" si="166">C240-B240</f>
        <v>-2.0467239454270971</v>
      </c>
      <c r="E240" s="11">
        <v>2.4438390832583692</v>
      </c>
      <c r="F240" s="11">
        <f t="shared" ref="F240:F247" si="167">SUM(D240:E240)</f>
        <v>0.39711513783127206</v>
      </c>
      <c r="G240" s="200">
        <f t="shared" ref="G240:G242" si="168">IF(B240&gt;0,(1+(E240/B240))^(1/($C$6-$B$6))-1,0)</f>
        <v>2.3065298250858568E-2</v>
      </c>
    </row>
    <row r="241" spans="1:7" x14ac:dyDescent="0.2">
      <c r="A241" t="str">
        <f t="shared" si="165"/>
        <v>21 Science, research, engineering and technology professionals</v>
      </c>
      <c r="B241" s="11">
        <v>6.0279710248434863</v>
      </c>
      <c r="C241" s="11">
        <v>4.3779921165948599</v>
      </c>
      <c r="D241" s="11">
        <f t="shared" si="166"/>
        <v>-1.6499789082486265</v>
      </c>
      <c r="E241" s="11">
        <v>1.7496061998772936</v>
      </c>
      <c r="F241" s="11">
        <f t="shared" si="167"/>
        <v>9.9627291628667125E-2</v>
      </c>
      <c r="G241" s="200">
        <f t="shared" si="168"/>
        <v>1.713409344165151E-2</v>
      </c>
    </row>
    <row r="242" spans="1:7" x14ac:dyDescent="0.2">
      <c r="A242" t="str">
        <f t="shared" si="165"/>
        <v>22 Health professionals</v>
      </c>
      <c r="B242" s="11">
        <v>3.1310100318040064</v>
      </c>
      <c r="C242" s="11">
        <v>1.2555974597827964</v>
      </c>
      <c r="D242" s="11">
        <f t="shared" si="166"/>
        <v>-1.87541257202121</v>
      </c>
      <c r="E242" s="11">
        <v>0.92985149985886539</v>
      </c>
      <c r="F242" s="11">
        <f t="shared" si="167"/>
        <v>-0.94556107216234464</v>
      </c>
      <c r="G242" s="200">
        <f t="shared" si="168"/>
        <v>1.7487106975294431E-2</v>
      </c>
    </row>
    <row r="243" spans="1:7" x14ac:dyDescent="0.2">
      <c r="A243" t="str">
        <f t="shared" si="165"/>
        <v>23 Teaching and other educational professionals</v>
      </c>
      <c r="B243" s="11">
        <v>1.7255739748316703</v>
      </c>
      <c r="C243" s="11">
        <v>0.79454118643135119</v>
      </c>
      <c r="D243" s="11">
        <f t="shared" si="166"/>
        <v>-0.93103278840031911</v>
      </c>
      <c r="E243" s="11">
        <v>0.56945944300128071</v>
      </c>
      <c r="F243" s="11">
        <f t="shared" si="167"/>
        <v>-0.3615733453990384</v>
      </c>
      <c r="G243" s="200">
        <f>IF(B243&gt;0,(1+(E243/B243))^(1/($C$6-$B$6))-1,0)</f>
        <v>1.9194400044528104E-2</v>
      </c>
    </row>
    <row r="244" spans="1:7" x14ac:dyDescent="0.2">
      <c r="A244" t="str">
        <f t="shared" si="165"/>
        <v>24 Business, media and public service professionals</v>
      </c>
      <c r="B244" s="11">
        <v>6.043807113179577</v>
      </c>
      <c r="C244" s="11">
        <v>3.2699979269882036</v>
      </c>
      <c r="D244" s="11">
        <f t="shared" si="166"/>
        <v>-2.7738091861913734</v>
      </c>
      <c r="E244" s="11">
        <v>1.8169764947084239</v>
      </c>
      <c r="F244" s="11">
        <f t="shared" si="167"/>
        <v>-0.95683269148294947</v>
      </c>
      <c r="G244" s="200">
        <f t="shared" ref="G244:G263" si="169">IF(B244&gt;0,(1+(E244/B244))^(1/($C$6-$B$6))-1,0)</f>
        <v>1.7677914708816855E-2</v>
      </c>
    </row>
    <row r="245" spans="1:7" x14ac:dyDescent="0.2">
      <c r="A245" t="str">
        <f t="shared" si="165"/>
        <v>31 Science, engineering and technology associate professionals</v>
      </c>
      <c r="B245" s="11">
        <v>3.8620219141198491</v>
      </c>
      <c r="C245" s="11">
        <v>2.3612907408357522</v>
      </c>
      <c r="D245" s="11">
        <f t="shared" si="166"/>
        <v>-1.5007311732840969</v>
      </c>
      <c r="E245" s="11">
        <v>1.0507540806344944</v>
      </c>
      <c r="F245" s="11">
        <f t="shared" si="167"/>
        <v>-0.44997709264960251</v>
      </c>
      <c r="G245" s="200">
        <f>IF(B245&gt;0,(1+(E245/B245))^(1/($C$6-$B$6))-1,0)</f>
        <v>1.6172603401185093E-2</v>
      </c>
    </row>
    <row r="246" spans="1:7" x14ac:dyDescent="0.2">
      <c r="A246" t="str">
        <f t="shared" si="165"/>
        <v>32 Health and social care associate professionals</v>
      </c>
      <c r="B246" s="11">
        <v>1.5049437825173948</v>
      </c>
      <c r="C246" s="11">
        <v>1.0495316198761977</v>
      </c>
      <c r="D246" s="11">
        <f t="shared" si="166"/>
        <v>-0.4554121626411971</v>
      </c>
      <c r="E246" s="11">
        <v>0.68911227528744634</v>
      </c>
      <c r="F246" s="11">
        <f t="shared" si="167"/>
        <v>0.23370011264624924</v>
      </c>
      <c r="G246" s="200">
        <f t="shared" si="169"/>
        <v>2.5451590048416239E-2</v>
      </c>
    </row>
    <row r="247" spans="1:7" x14ac:dyDescent="0.2">
      <c r="A247" t="str">
        <f t="shared" si="165"/>
        <v>33 Protective service occupations</v>
      </c>
      <c r="B247" s="11">
        <v>2.306594614487024</v>
      </c>
      <c r="C247" s="11">
        <v>1.121039914952852</v>
      </c>
      <c r="D247" s="11">
        <f t="shared" si="166"/>
        <v>-1.1855546995341719</v>
      </c>
      <c r="E247" s="11">
        <v>0.53522137257548164</v>
      </c>
      <c r="F247" s="11">
        <f t="shared" si="167"/>
        <v>-0.65033332695869028</v>
      </c>
      <c r="G247" s="200">
        <f t="shared" si="169"/>
        <v>1.4008616222648484E-2</v>
      </c>
    </row>
    <row r="248" spans="1:7" x14ac:dyDescent="0.2">
      <c r="A248" t="str">
        <f t="shared" si="165"/>
        <v>34 Culture, media and sports occupations</v>
      </c>
      <c r="B248" s="11">
        <v>1.7474704515441086</v>
      </c>
      <c r="C248" s="11">
        <v>0.58692188820848035</v>
      </c>
      <c r="D248" s="11">
        <f t="shared" si="166"/>
        <v>-1.1605485633356283</v>
      </c>
      <c r="E248" s="11">
        <v>0.34895289246776823</v>
      </c>
      <c r="F248" s="11">
        <f t="shared" ref="F248:F249" si="170">SUM(D248:E248)</f>
        <v>-0.81159567086786</v>
      </c>
      <c r="G248" s="200">
        <f t="shared" si="169"/>
        <v>1.2211521614689413E-2</v>
      </c>
    </row>
    <row r="249" spans="1:7" x14ac:dyDescent="0.2">
      <c r="A249" t="str">
        <f t="shared" si="165"/>
        <v>35 Business and public service associate professionals</v>
      </c>
      <c r="B249" s="11">
        <v>9.6259517059110884</v>
      </c>
      <c r="C249" s="11">
        <v>5.065891551348229</v>
      </c>
      <c r="D249" s="11">
        <f t="shared" si="166"/>
        <v>-4.5600601545628594</v>
      </c>
      <c r="E249" s="11">
        <v>2.6316277704968378</v>
      </c>
      <c r="F249" s="11">
        <f t="shared" si="170"/>
        <v>-1.9284323840660216</v>
      </c>
      <c r="G249" s="200">
        <f t="shared" si="169"/>
        <v>1.6242615033093877E-2</v>
      </c>
    </row>
    <row r="250" spans="1:7" x14ac:dyDescent="0.2">
      <c r="A250" t="str">
        <f t="shared" si="165"/>
        <v>41 Administrative occupations</v>
      </c>
      <c r="B250" s="11">
        <v>17.970422441132829</v>
      </c>
      <c r="C250" s="11">
        <v>4.8487869817139098</v>
      </c>
      <c r="D250" s="11">
        <f t="shared" si="166"/>
        <v>-13.121635459418918</v>
      </c>
      <c r="E250" s="11">
        <v>4.1674465407740939</v>
      </c>
      <c r="F250" s="11">
        <f t="shared" ref="F250:F253" si="171">SUM(D250:E250)</f>
        <v>-8.9541889186448245</v>
      </c>
      <c r="G250" s="200">
        <f t="shared" si="169"/>
        <v>1.4001276594052259E-2</v>
      </c>
    </row>
    <row r="251" spans="1:7" x14ac:dyDescent="0.2">
      <c r="A251" t="str">
        <f t="shared" si="165"/>
        <v>42 Secretarial and related occupations</v>
      </c>
      <c r="B251" s="11">
        <v>6.4036996980950667</v>
      </c>
      <c r="C251" s="11">
        <v>0.91710927845640633</v>
      </c>
      <c r="D251" s="11">
        <f t="shared" si="166"/>
        <v>-5.4865904196386603</v>
      </c>
      <c r="E251" s="11">
        <v>1.5371727300827553</v>
      </c>
      <c r="F251" s="11">
        <f t="shared" si="171"/>
        <v>-3.9494176895559052</v>
      </c>
      <c r="G251" s="200">
        <f t="shared" si="169"/>
        <v>1.4446506243801949E-2</v>
      </c>
    </row>
    <row r="252" spans="1:7" x14ac:dyDescent="0.2">
      <c r="A252" t="str">
        <f t="shared" si="165"/>
        <v>51 Skilled agricultural and related trades</v>
      </c>
      <c r="B252" s="11">
        <v>2.4587473126152353</v>
      </c>
      <c r="C252" s="11">
        <v>2.6473993867306289</v>
      </c>
      <c r="D252" s="11">
        <f t="shared" si="166"/>
        <v>0.18865207411539364</v>
      </c>
      <c r="E252" s="11">
        <v>1.1360417382456465</v>
      </c>
      <c r="F252" s="11">
        <f t="shared" si="171"/>
        <v>1.3246938123610401</v>
      </c>
      <c r="G252" s="200">
        <f t="shared" si="169"/>
        <v>2.5645551700496538E-2</v>
      </c>
    </row>
    <row r="253" spans="1:7" x14ac:dyDescent="0.2">
      <c r="A253" t="str">
        <f t="shared" si="165"/>
        <v>52 Skilled metal, electrical and electronic trades</v>
      </c>
      <c r="B253" s="11">
        <v>8.5011798215148602</v>
      </c>
      <c r="C253" s="11">
        <v>3.8236377506174755</v>
      </c>
      <c r="D253" s="11">
        <f t="shared" si="166"/>
        <v>-4.6775420708973847</v>
      </c>
      <c r="E253" s="11">
        <v>2.1505547072556053</v>
      </c>
      <c r="F253" s="11">
        <f t="shared" si="171"/>
        <v>-2.5269873636417794</v>
      </c>
      <c r="G253" s="200">
        <f t="shared" si="169"/>
        <v>1.5148106182483856E-2</v>
      </c>
    </row>
    <row r="254" spans="1:7" x14ac:dyDescent="0.2">
      <c r="A254" t="str">
        <f t="shared" si="165"/>
        <v>53 Skilled construction and building trades</v>
      </c>
      <c r="B254" s="11">
        <v>8.1430807491265256</v>
      </c>
      <c r="C254" s="11">
        <v>4.8511150949867305</v>
      </c>
      <c r="D254" s="11">
        <f t="shared" si="166"/>
        <v>-3.291965654139795</v>
      </c>
      <c r="E254" s="11">
        <v>2.5217399099779971</v>
      </c>
      <c r="F254" s="11">
        <f t="shared" ref="F254" si="172">SUM(D254:E254)</f>
        <v>-0.7702257441617979</v>
      </c>
      <c r="G254" s="200">
        <f t="shared" si="169"/>
        <v>1.8148176285138762E-2</v>
      </c>
    </row>
    <row r="255" spans="1:7" x14ac:dyDescent="0.2">
      <c r="A255" t="str">
        <f t="shared" si="165"/>
        <v>54 Textiles, printing and other skilled trades</v>
      </c>
      <c r="B255" s="11">
        <v>5.4574073971440766</v>
      </c>
      <c r="C255" s="11">
        <v>3.1812511434991304</v>
      </c>
      <c r="D255" s="11">
        <f t="shared" si="166"/>
        <v>-2.2761562536449462</v>
      </c>
      <c r="E255" s="11">
        <v>1.6997142053917353</v>
      </c>
      <c r="F255" s="11">
        <f t="shared" ref="F255" si="173">SUM(D255:E255)</f>
        <v>-0.57644204825321088</v>
      </c>
      <c r="G255" s="200">
        <f t="shared" si="169"/>
        <v>1.8239955680651176E-2</v>
      </c>
    </row>
    <row r="256" spans="1:7" x14ac:dyDescent="0.2">
      <c r="A256" t="str">
        <f t="shared" si="165"/>
        <v>61 Caring personal service occupations</v>
      </c>
      <c r="B256" s="11">
        <v>5.1665010285524202</v>
      </c>
      <c r="C256" s="11">
        <v>2.5199029972920246</v>
      </c>
      <c r="D256" s="11">
        <f>C256-B256</f>
        <v>-2.6465980312603956</v>
      </c>
      <c r="E256" s="11">
        <v>1.1392179857067668</v>
      </c>
      <c r="F256" s="11">
        <f>SUM(D256:E256)</f>
        <v>-1.5073800455536288</v>
      </c>
      <c r="G256" s="200">
        <f t="shared" si="169"/>
        <v>1.3372713897229049E-2</v>
      </c>
    </row>
    <row r="257" spans="1:7" x14ac:dyDescent="0.2">
      <c r="A257" t="str">
        <f t="shared" si="165"/>
        <v>62 Leisure, travel and related personal service occupations</v>
      </c>
      <c r="B257" s="11">
        <v>5.1616978592899443</v>
      </c>
      <c r="C257" s="11">
        <v>2.7991929520883745</v>
      </c>
      <c r="D257" s="11">
        <f t="shared" ref="D257:D263" si="174">C257-B257</f>
        <v>-2.3625049072015698</v>
      </c>
      <c r="E257" s="11">
        <v>1.6784592089723931</v>
      </c>
      <c r="F257" s="11">
        <f t="shared" ref="F257:F258" si="175">SUM(D257:E257)</f>
        <v>-0.68404569822917671</v>
      </c>
      <c r="G257" s="200">
        <f t="shared" si="169"/>
        <v>1.8946932751061629E-2</v>
      </c>
    </row>
    <row r="258" spans="1:7" x14ac:dyDescent="0.2">
      <c r="A258" t="str">
        <f t="shared" si="165"/>
        <v>63 Community and civil enforcement occupations</v>
      </c>
      <c r="B258" s="11">
        <v>0.36459208745678517</v>
      </c>
      <c r="C258" s="11">
        <v>0.20936804057847969</v>
      </c>
      <c r="D258" s="11">
        <f t="shared" si="174"/>
        <v>-0.15522404687830549</v>
      </c>
      <c r="E258" s="11">
        <v>0.10119084532107932</v>
      </c>
      <c r="F258" s="11">
        <f t="shared" si="175"/>
        <v>-5.4033201557226171E-2</v>
      </c>
      <c r="G258" s="200">
        <f t="shared" si="169"/>
        <v>1.6463423246939612E-2</v>
      </c>
    </row>
    <row r="259" spans="1:7" x14ac:dyDescent="0.2">
      <c r="A259" t="str">
        <f t="shared" si="165"/>
        <v>71 Sales occupations</v>
      </c>
      <c r="B259" s="11">
        <v>15.15338691275312</v>
      </c>
      <c r="C259" s="11">
        <v>5.276358172366252</v>
      </c>
      <c r="D259" s="11">
        <f t="shared" si="174"/>
        <v>-9.8770287403868693</v>
      </c>
      <c r="E259" s="11">
        <v>3.7586507265504214</v>
      </c>
      <c r="F259" s="11">
        <f t="shared" ref="F259:F260" si="176">SUM(D259:E259)</f>
        <v>-6.1183780138364483</v>
      </c>
      <c r="G259" s="200">
        <f t="shared" si="169"/>
        <v>1.488127755450952E-2</v>
      </c>
    </row>
    <row r="260" spans="1:7" x14ac:dyDescent="0.2">
      <c r="A260" t="str">
        <f t="shared" si="165"/>
        <v>72 Customer service occupations</v>
      </c>
      <c r="B260" s="11">
        <v>4.1879151531984684</v>
      </c>
      <c r="C260" s="11">
        <v>3.3140212059211835</v>
      </c>
      <c r="D260" s="11">
        <f t="shared" si="174"/>
        <v>-0.87389394727728487</v>
      </c>
      <c r="E260" s="11">
        <v>1.2569539052251366</v>
      </c>
      <c r="F260" s="11">
        <f t="shared" si="176"/>
        <v>0.38305995794785175</v>
      </c>
      <c r="G260" s="200">
        <f t="shared" si="169"/>
        <v>1.7652032622584857E-2</v>
      </c>
    </row>
    <row r="261" spans="1:7" x14ac:dyDescent="0.2">
      <c r="A261" t="str">
        <f t="shared" si="165"/>
        <v>81 Process, plant and machine operatives</v>
      </c>
      <c r="B261" s="11">
        <v>12.512368557497258</v>
      </c>
      <c r="C261" s="11">
        <v>5.7461553113146175</v>
      </c>
      <c r="D261" s="11">
        <f t="shared" si="174"/>
        <v>-6.7662132461826401</v>
      </c>
      <c r="E261" s="11">
        <v>3.641739656825842</v>
      </c>
      <c r="F261" s="11">
        <f t="shared" ref="F261:F262" si="177">SUM(D261:E261)</f>
        <v>-3.1244735893567981</v>
      </c>
      <c r="G261" s="200">
        <f t="shared" si="169"/>
        <v>1.7176295293984012E-2</v>
      </c>
    </row>
    <row r="262" spans="1:7" x14ac:dyDescent="0.2">
      <c r="A262" t="str">
        <f t="shared" si="165"/>
        <v>82 Transport and mobile machine drivers and operatives</v>
      </c>
      <c r="B262" s="11">
        <v>17.412919087617905</v>
      </c>
      <c r="C262" s="11">
        <v>11.526321013818018</v>
      </c>
      <c r="D262" s="11">
        <f t="shared" si="174"/>
        <v>-5.8865980737998864</v>
      </c>
      <c r="E262" s="11">
        <v>6.7002550035314936</v>
      </c>
      <c r="F262" s="11">
        <f t="shared" si="177"/>
        <v>0.81365692973160719</v>
      </c>
      <c r="G262" s="200">
        <f t="shared" si="169"/>
        <v>2.1940286297106981E-2</v>
      </c>
    </row>
    <row r="263" spans="1:7" x14ac:dyDescent="0.2">
      <c r="A263" t="str">
        <f t="shared" si="165"/>
        <v>91 Elementary trades and related occupations</v>
      </c>
      <c r="B263" s="11">
        <v>8.4542716724998694</v>
      </c>
      <c r="C263" s="11">
        <v>11.737440141661395</v>
      </c>
      <c r="D263" s="11">
        <f t="shared" si="174"/>
        <v>3.2831684691615255</v>
      </c>
      <c r="E263" s="11">
        <v>5.4950788433906634</v>
      </c>
      <c r="F263" s="11">
        <f t="shared" ref="F263" si="178">SUM(D263:E263)</f>
        <v>8.7782473125521889</v>
      </c>
      <c r="G263" s="200">
        <f t="shared" si="169"/>
        <v>3.3947575521775297E-2</v>
      </c>
    </row>
    <row r="264" spans="1:7" x14ac:dyDescent="0.2">
      <c r="A264" t="str">
        <f t="shared" si="165"/>
        <v>92 Elementary administration and service occupations</v>
      </c>
      <c r="B264" s="11">
        <v>35.723308309428781</v>
      </c>
      <c r="C264" s="11">
        <v>19.219082093438079</v>
      </c>
      <c r="D264" s="11">
        <f t="shared" ref="D264" si="179">C264-B264</f>
        <v>-16.504226215990702</v>
      </c>
      <c r="E264" s="11">
        <v>10.916358001790043</v>
      </c>
      <c r="F264" s="11">
        <f>SUM(D264:E264)</f>
        <v>-5.5878682142006593</v>
      </c>
      <c r="G264" s="200">
        <f t="shared" ref="G264:G265" si="180">IF(B264&gt;0,(1+(E264/B264))^(1/($C$6-$B$6))-1,0)</f>
        <v>1.7935477537665223E-2</v>
      </c>
    </row>
    <row r="265" spans="1:7" x14ac:dyDescent="0.2">
      <c r="A265" t="str">
        <f t="shared" si="165"/>
        <v>All occupations</v>
      </c>
      <c r="B265" s="11">
        <f>SUM(B239:B264)</f>
        <v>207.74646790581011</v>
      </c>
      <c r="C265" s="11">
        <f t="shared" ref="C265:F265" si="181">SUM(C239:C264)</f>
        <v>113.35518875574041</v>
      </c>
      <c r="D265" s="11">
        <f t="shared" si="181"/>
        <v>-94.391279150069707</v>
      </c>
      <c r="E265" s="11">
        <f t="shared" si="181"/>
        <v>64.747754715635111</v>
      </c>
      <c r="F265" s="11">
        <f t="shared" si="181"/>
        <v>-29.643524434434596</v>
      </c>
      <c r="G265" s="200">
        <f t="shared" si="180"/>
        <v>1.8251151801558896E-2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3.957145939734819</v>
      </c>
      <c r="C268" s="11">
        <v>2.074248748782082</v>
      </c>
      <c r="D268" s="11">
        <f>C268-B268</f>
        <v>-1.882897190952737</v>
      </c>
      <c r="E268" s="11">
        <v>0.8838735626859211</v>
      </c>
      <c r="F268" s="11">
        <f>SUM(D268:E268)</f>
        <v>-0.9990236282668159</v>
      </c>
      <c r="G268" s="200">
        <f>IF(B268&gt;0,(1+(E268/B268))^(1/($C$6-$B$6))-1,0)</f>
        <v>1.3530877947987463E-2</v>
      </c>
    </row>
    <row r="269" spans="1:7" x14ac:dyDescent="0.2">
      <c r="A269" t="str">
        <f t="shared" si="183"/>
        <v>12 Other managers and proprietors</v>
      </c>
      <c r="B269" s="11">
        <v>2.5982337182414503</v>
      </c>
      <c r="C269" s="11">
        <v>1.2378420760160951</v>
      </c>
      <c r="D269" s="11">
        <f t="shared" ref="D269:D284" si="184">C269-B269</f>
        <v>-1.3603916422253552</v>
      </c>
      <c r="E269" s="11">
        <v>0.65412181850562212</v>
      </c>
      <c r="F269" s="11">
        <f t="shared" ref="F269:F276" si="185">SUM(D269:E269)</f>
        <v>-0.70626982371973313</v>
      </c>
      <c r="G269" s="200">
        <f t="shared" ref="G269:G271" si="186">IF(B269&gt;0,(1+(E269/B269))^(1/($C$6-$B$6))-1,0)</f>
        <v>1.5082451928139395E-2</v>
      </c>
    </row>
    <row r="270" spans="1:7" x14ac:dyDescent="0.2">
      <c r="A270" t="str">
        <f t="shared" si="183"/>
        <v>21 Science, research, engineering and technology professionals</v>
      </c>
      <c r="B270" s="11">
        <v>2.2010459805985505</v>
      </c>
      <c r="C270" s="11">
        <v>1.5986490455253339</v>
      </c>
      <c r="D270" s="11">
        <f t="shared" si="184"/>
        <v>-0.60239693507321657</v>
      </c>
      <c r="E270" s="11">
        <v>0.58723028589139314</v>
      </c>
      <c r="F270" s="11">
        <f t="shared" si="185"/>
        <v>-1.5166649181823422E-2</v>
      </c>
      <c r="G270" s="200">
        <f t="shared" si="186"/>
        <v>1.5890999127724958E-2</v>
      </c>
    </row>
    <row r="271" spans="1:7" x14ac:dyDescent="0.2">
      <c r="A271" t="str">
        <f t="shared" si="183"/>
        <v>22 Health professionals</v>
      </c>
      <c r="B271" s="11">
        <v>1.0145373745153548</v>
      </c>
      <c r="C271" s="11">
        <v>0.57273915443942969</v>
      </c>
      <c r="D271" s="11">
        <f t="shared" si="184"/>
        <v>-0.44179822007592506</v>
      </c>
      <c r="E271" s="11">
        <v>0.29318200520034565</v>
      </c>
      <c r="F271" s="11">
        <f t="shared" si="185"/>
        <v>-0.14861621487557941</v>
      </c>
      <c r="G271" s="200">
        <f t="shared" si="186"/>
        <v>1.7067477651649288E-2</v>
      </c>
    </row>
    <row r="272" spans="1:7" x14ac:dyDescent="0.2">
      <c r="A272" t="str">
        <f t="shared" si="183"/>
        <v>23 Teaching and other educational professionals</v>
      </c>
      <c r="B272" s="11">
        <v>0.6953900253576849</v>
      </c>
      <c r="C272" s="11">
        <v>0.35557358026105079</v>
      </c>
      <c r="D272" s="11">
        <f t="shared" si="184"/>
        <v>-0.33981644509663411</v>
      </c>
      <c r="E272" s="11">
        <v>0.203172201372121</v>
      </c>
      <c r="F272" s="11">
        <f t="shared" si="185"/>
        <v>-0.13664424372451311</v>
      </c>
      <c r="G272" s="200">
        <f>IF(B272&gt;0,(1+(E272/B272))^(1/($C$6-$B$6))-1,0)</f>
        <v>1.7235044218703699E-2</v>
      </c>
    </row>
    <row r="273" spans="1:7" x14ac:dyDescent="0.2">
      <c r="A273" t="str">
        <f t="shared" si="183"/>
        <v>24 Business, media and public service professionals</v>
      </c>
      <c r="B273" s="11">
        <v>2.4047361754617147</v>
      </c>
      <c r="C273" s="11">
        <v>1.325020865365113</v>
      </c>
      <c r="D273" s="11">
        <f t="shared" si="184"/>
        <v>-1.0797153100966017</v>
      </c>
      <c r="E273" s="11">
        <v>0.61633012309974522</v>
      </c>
      <c r="F273" s="11">
        <f t="shared" si="185"/>
        <v>-0.46338518699685649</v>
      </c>
      <c r="G273" s="200">
        <f t="shared" ref="G273" si="187">IF(B273&gt;0,(1+(E273/B273))^(1/($C$6-$B$6))-1,0)</f>
        <v>1.5327590746236242E-2</v>
      </c>
    </row>
    <row r="274" spans="1:7" x14ac:dyDescent="0.2">
      <c r="A274" t="str">
        <f t="shared" si="183"/>
        <v>31 Science, engineering and technology associate professionals</v>
      </c>
      <c r="B274" s="11">
        <v>1.2724573638091077</v>
      </c>
      <c r="C274" s="11">
        <v>1.1845211463500203</v>
      </c>
      <c r="D274" s="11">
        <f t="shared" si="184"/>
        <v>-8.7936217459087418E-2</v>
      </c>
      <c r="E274" s="11">
        <v>0.4277566968371308</v>
      </c>
      <c r="F274" s="11">
        <f t="shared" si="185"/>
        <v>0.33982047937804338</v>
      </c>
      <c r="G274" s="200">
        <f>IF(B274&gt;0,(1+(E274/B274))^(1/($C$6-$B$6))-1,0)</f>
        <v>1.9508124267674454E-2</v>
      </c>
    </row>
    <row r="275" spans="1:7" x14ac:dyDescent="0.2">
      <c r="A275" t="str">
        <f t="shared" si="183"/>
        <v>32 Health and social care associate professionals</v>
      </c>
      <c r="B275" s="11">
        <v>0.421935334119445</v>
      </c>
      <c r="C275" s="11">
        <v>0.40260581826424746</v>
      </c>
      <c r="D275" s="11">
        <f t="shared" si="184"/>
        <v>-1.9329515855197543E-2</v>
      </c>
      <c r="E275" s="11">
        <v>0.18113865705998966</v>
      </c>
      <c r="F275" s="11">
        <f t="shared" si="185"/>
        <v>0.16180914120479212</v>
      </c>
      <c r="G275" s="200">
        <f t="shared" ref="G275:G292" si="188">IF(B275&gt;0,(1+(E275/B275))^(1/($C$6-$B$6))-1,0)</f>
        <v>2.4098303901135543E-2</v>
      </c>
    </row>
    <row r="276" spans="1:7" x14ac:dyDescent="0.2">
      <c r="A276" t="str">
        <f t="shared" si="183"/>
        <v>33 Protective service occupations</v>
      </c>
      <c r="B276" s="11">
        <v>0.49700563843563256</v>
      </c>
      <c r="C276" s="11">
        <v>0.2740777577303255</v>
      </c>
      <c r="D276" s="11">
        <f t="shared" si="184"/>
        <v>-0.22292788070530706</v>
      </c>
      <c r="E276" s="11">
        <v>7.7926249464116706E-2</v>
      </c>
      <c r="F276" s="11">
        <f t="shared" si="185"/>
        <v>-0.14500163124119037</v>
      </c>
      <c r="G276" s="200">
        <f t="shared" si="188"/>
        <v>9.7573089376026267E-3</v>
      </c>
    </row>
    <row r="277" spans="1:7" x14ac:dyDescent="0.2">
      <c r="A277" t="str">
        <f t="shared" si="183"/>
        <v>34 Culture, media and sports occupations</v>
      </c>
      <c r="B277" s="11">
        <v>1.1109436919954865</v>
      </c>
      <c r="C277" s="11">
        <v>0.53473555194270994</v>
      </c>
      <c r="D277" s="11">
        <f t="shared" si="184"/>
        <v>-0.57620814005277654</v>
      </c>
      <c r="E277" s="11">
        <v>0.24818596562553927</v>
      </c>
      <c r="F277" s="11">
        <f t="shared" ref="F277:F278" si="189">SUM(D277:E277)</f>
        <v>-0.32802217442723725</v>
      </c>
      <c r="G277" s="200">
        <f t="shared" si="188"/>
        <v>1.3533068105743951E-2</v>
      </c>
    </row>
    <row r="278" spans="1:7" x14ac:dyDescent="0.2">
      <c r="A278" t="str">
        <f t="shared" si="183"/>
        <v>35 Business and public service associate professionals</v>
      </c>
      <c r="B278" s="11">
        <v>3.4469370605777665</v>
      </c>
      <c r="C278" s="11">
        <v>1.915249032583469</v>
      </c>
      <c r="D278" s="11">
        <f t="shared" si="184"/>
        <v>-1.5316880279942975</v>
      </c>
      <c r="E278" s="11">
        <v>0.75034214648617859</v>
      </c>
      <c r="F278" s="11">
        <f t="shared" si="189"/>
        <v>-0.7813458815081189</v>
      </c>
      <c r="G278" s="200">
        <f t="shared" si="188"/>
        <v>1.3216609332499463E-2</v>
      </c>
    </row>
    <row r="279" spans="1:7" x14ac:dyDescent="0.2">
      <c r="A279" t="str">
        <f t="shared" si="183"/>
        <v>41 Administrative occupations</v>
      </c>
      <c r="B279" s="11">
        <v>7.6279543385497668</v>
      </c>
      <c r="C279" s="11">
        <v>4.0794092686296652</v>
      </c>
      <c r="D279" s="11">
        <f t="shared" si="184"/>
        <v>-3.5485450699201015</v>
      </c>
      <c r="E279" s="11">
        <v>1.7388950346897611</v>
      </c>
      <c r="F279" s="11">
        <f t="shared" ref="F279:F282" si="190">SUM(D279:E279)</f>
        <v>-1.8096500352303404</v>
      </c>
      <c r="G279" s="200">
        <f t="shared" si="188"/>
        <v>1.3784616444560971E-2</v>
      </c>
    </row>
    <row r="280" spans="1:7" x14ac:dyDescent="0.2">
      <c r="A280" t="str">
        <f t="shared" si="183"/>
        <v>42 Secretarial and related occupations</v>
      </c>
      <c r="B280" s="11">
        <v>2.7690937270993916</v>
      </c>
      <c r="C280" s="11">
        <v>1.786419717653096</v>
      </c>
      <c r="D280" s="11">
        <f t="shared" si="184"/>
        <v>-0.98267400944629557</v>
      </c>
      <c r="E280" s="11">
        <v>0.90556167434125612</v>
      </c>
      <c r="F280" s="11">
        <f t="shared" si="190"/>
        <v>-7.7112335105039453E-2</v>
      </c>
      <c r="G280" s="200">
        <f t="shared" si="188"/>
        <v>1.9041640859891018E-2</v>
      </c>
    </row>
    <row r="281" spans="1:7" x14ac:dyDescent="0.2">
      <c r="A281" t="str">
        <f t="shared" si="183"/>
        <v>51 Skilled agricultural and related trades</v>
      </c>
      <c r="B281" s="11">
        <v>1.8115489369811322</v>
      </c>
      <c r="C281" s="11">
        <v>0.79646045218169848</v>
      </c>
      <c r="D281" s="11">
        <f t="shared" si="184"/>
        <v>-1.0150884847994337</v>
      </c>
      <c r="E281" s="11">
        <v>0.46683344968502943</v>
      </c>
      <c r="F281" s="11">
        <f t="shared" si="190"/>
        <v>-0.54825503511440421</v>
      </c>
      <c r="G281" s="200">
        <f t="shared" si="188"/>
        <v>1.5402986164496424E-2</v>
      </c>
    </row>
    <row r="282" spans="1:7" x14ac:dyDescent="0.2">
      <c r="A282" t="str">
        <f t="shared" si="183"/>
        <v>52 Skilled metal, electrical and electronic trades</v>
      </c>
      <c r="B282" s="11">
        <v>4.3290957841488584</v>
      </c>
      <c r="C282" s="11">
        <v>1.5796359091087853</v>
      </c>
      <c r="D282" s="11">
        <f t="shared" si="184"/>
        <v>-2.7494598750400732</v>
      </c>
      <c r="E282" s="11">
        <v>0.83898016774906081</v>
      </c>
      <c r="F282" s="11">
        <f t="shared" si="190"/>
        <v>-1.9104797072910125</v>
      </c>
      <c r="G282" s="200">
        <f t="shared" si="188"/>
        <v>1.1879458116888397E-2</v>
      </c>
    </row>
    <row r="283" spans="1:7" x14ac:dyDescent="0.2">
      <c r="A283" t="str">
        <f t="shared" si="183"/>
        <v>53 Skilled construction and building trades</v>
      </c>
      <c r="B283" s="11">
        <v>6.064138827713446</v>
      </c>
      <c r="C283" s="11">
        <v>0.57498754368914717</v>
      </c>
      <c r="D283" s="11">
        <f t="shared" si="184"/>
        <v>-5.4891512840242989</v>
      </c>
      <c r="E283" s="11">
        <v>0.74171346774983293</v>
      </c>
      <c r="F283" s="11">
        <f t="shared" ref="F283" si="191">SUM(D283:E283)</f>
        <v>-4.7474378162744664</v>
      </c>
      <c r="G283" s="200">
        <f t="shared" si="188"/>
        <v>7.7223535426447221E-3</v>
      </c>
    </row>
    <row r="284" spans="1:7" x14ac:dyDescent="0.2">
      <c r="A284" t="str">
        <f t="shared" si="183"/>
        <v>54 Textiles, printing and other skilled trades</v>
      </c>
      <c r="B284" s="11">
        <v>3.8943635294202497</v>
      </c>
      <c r="C284" s="11">
        <v>1.5211361033843493</v>
      </c>
      <c r="D284" s="11">
        <f t="shared" si="184"/>
        <v>-2.3732274260359003</v>
      </c>
      <c r="E284" s="11">
        <v>0.71373436464731599</v>
      </c>
      <c r="F284" s="11">
        <f t="shared" ref="F284" si="192">SUM(D284:E284)</f>
        <v>-1.6594930613885843</v>
      </c>
      <c r="G284" s="200">
        <f t="shared" si="188"/>
        <v>1.1282162831786957E-2</v>
      </c>
    </row>
    <row r="285" spans="1:7" x14ac:dyDescent="0.2">
      <c r="A285" t="str">
        <f t="shared" si="183"/>
        <v>61 Caring personal service occupations</v>
      </c>
      <c r="B285" s="11">
        <v>1.8167883997221126</v>
      </c>
      <c r="C285" s="11">
        <v>1.0175408162104382</v>
      </c>
      <c r="D285" s="11">
        <f>C285-B285</f>
        <v>-0.79924758351167435</v>
      </c>
      <c r="E285" s="11">
        <v>0.40293747835689142</v>
      </c>
      <c r="F285" s="11">
        <f>SUM(D285:E285)</f>
        <v>-0.39631010515478293</v>
      </c>
      <c r="G285" s="200">
        <f t="shared" si="188"/>
        <v>1.3443791462596888E-2</v>
      </c>
    </row>
    <row r="286" spans="1:7" x14ac:dyDescent="0.2">
      <c r="A286" t="str">
        <f t="shared" si="183"/>
        <v>62 Leisure, travel and related personal service occupations</v>
      </c>
      <c r="B286" s="11">
        <v>2.7480651241884675</v>
      </c>
      <c r="C286" s="11">
        <v>0.85961637943948843</v>
      </c>
      <c r="D286" s="11">
        <f t="shared" ref="D286:D292" si="193">C286-B286</f>
        <v>-1.8884487447489791</v>
      </c>
      <c r="E286" s="11">
        <v>0.44250367418607711</v>
      </c>
      <c r="F286" s="11">
        <f t="shared" ref="F286:F287" si="194">SUM(D286:E286)</f>
        <v>-1.445945070562902</v>
      </c>
      <c r="G286" s="200">
        <f t="shared" si="188"/>
        <v>1.0003176250781287E-2</v>
      </c>
    </row>
    <row r="287" spans="1:7" x14ac:dyDescent="0.2">
      <c r="A287" t="str">
        <f t="shared" si="183"/>
        <v>63 Community and civil enforcement occupations</v>
      </c>
      <c r="B287" s="11">
        <v>0.15144121525782175</v>
      </c>
      <c r="C287" s="11">
        <v>2.5492991705124899E-2</v>
      </c>
      <c r="D287" s="11">
        <f t="shared" si="193"/>
        <v>-0.12594822355269686</v>
      </c>
      <c r="E287" s="11">
        <v>1.356306143605091E-2</v>
      </c>
      <c r="F287" s="11">
        <f t="shared" si="194"/>
        <v>-0.11238516211664595</v>
      </c>
      <c r="G287" s="200">
        <f t="shared" si="188"/>
        <v>5.7346378663476472E-3</v>
      </c>
    </row>
    <row r="288" spans="1:7" x14ac:dyDescent="0.2">
      <c r="A288" t="str">
        <f t="shared" si="183"/>
        <v>71 Sales occupations</v>
      </c>
      <c r="B288" s="11">
        <v>9.2277599474576419</v>
      </c>
      <c r="C288" s="11">
        <v>2.6164659792638276</v>
      </c>
      <c r="D288" s="11">
        <f t="shared" si="193"/>
        <v>-6.6112939681938148</v>
      </c>
      <c r="E288" s="11">
        <v>1.2819648078310439</v>
      </c>
      <c r="F288" s="11">
        <f t="shared" ref="F288:F289" si="195">SUM(D288:E288)</f>
        <v>-5.3293291603627706</v>
      </c>
      <c r="G288" s="200">
        <f t="shared" si="188"/>
        <v>8.7100247154385801E-3</v>
      </c>
    </row>
    <row r="289" spans="1:7" x14ac:dyDescent="0.2">
      <c r="A289" t="str">
        <f t="shared" si="183"/>
        <v>72 Customer service occupations</v>
      </c>
      <c r="B289" s="11">
        <v>2.0173365143224764</v>
      </c>
      <c r="C289" s="11">
        <v>1.5057172668998022</v>
      </c>
      <c r="D289" s="11">
        <f t="shared" si="193"/>
        <v>-0.51161924742267417</v>
      </c>
      <c r="E289" s="11">
        <v>0.56439423963885504</v>
      </c>
      <c r="F289" s="11">
        <f t="shared" si="195"/>
        <v>5.2774992216180872E-2</v>
      </c>
      <c r="G289" s="200">
        <f t="shared" si="188"/>
        <v>1.658143260408429E-2</v>
      </c>
    </row>
    <row r="290" spans="1:7" x14ac:dyDescent="0.2">
      <c r="A290" t="str">
        <f t="shared" si="183"/>
        <v>81 Process, plant and machine operatives</v>
      </c>
      <c r="B290" s="11">
        <v>7.3130266171599922</v>
      </c>
      <c r="C290" s="11">
        <v>1.0595933278161689</v>
      </c>
      <c r="D290" s="11">
        <f t="shared" si="193"/>
        <v>-6.2534332893438229</v>
      </c>
      <c r="E290" s="11">
        <v>0.68412747881300617</v>
      </c>
      <c r="F290" s="11">
        <f t="shared" ref="F290:F291" si="196">SUM(D290:E290)</f>
        <v>-5.5693058105308166</v>
      </c>
      <c r="G290" s="200">
        <f t="shared" si="188"/>
        <v>5.9797084627861707E-3</v>
      </c>
    </row>
    <row r="291" spans="1:7" x14ac:dyDescent="0.2">
      <c r="A291" t="str">
        <f t="shared" si="183"/>
        <v>82 Transport and mobile machine drivers and operatives</v>
      </c>
      <c r="B291" s="11">
        <v>12.183690514636664</v>
      </c>
      <c r="C291" s="11">
        <v>3.1865455954132065</v>
      </c>
      <c r="D291" s="11">
        <f t="shared" si="193"/>
        <v>-8.9971449192234587</v>
      </c>
      <c r="E291" s="11">
        <v>2.6449405005856468</v>
      </c>
      <c r="F291" s="11">
        <f t="shared" si="196"/>
        <v>-6.3522044186378119</v>
      </c>
      <c r="G291" s="200">
        <f t="shared" si="188"/>
        <v>1.3183588896864995E-2</v>
      </c>
    </row>
    <row r="292" spans="1:7" x14ac:dyDescent="0.2">
      <c r="A292" t="str">
        <f t="shared" si="183"/>
        <v>91 Elementary trades and related occupations</v>
      </c>
      <c r="B292" s="11">
        <v>6.0831452879883505</v>
      </c>
      <c r="C292" s="11">
        <v>6.1377775982471174</v>
      </c>
      <c r="D292" s="11">
        <f t="shared" si="193"/>
        <v>5.4632310258766914E-2</v>
      </c>
      <c r="E292" s="11">
        <v>2.5645952130309548</v>
      </c>
      <c r="F292" s="11">
        <f t="shared" ref="F292" si="197">SUM(D292:E292)</f>
        <v>2.6192275232897217</v>
      </c>
      <c r="G292" s="200">
        <f t="shared" si="188"/>
        <v>2.372890079615364E-2</v>
      </c>
    </row>
    <row r="293" spans="1:7" x14ac:dyDescent="0.2">
      <c r="A293" t="str">
        <f t="shared" si="183"/>
        <v>92 Elementary administration and service occupations</v>
      </c>
      <c r="B293" s="11">
        <v>21.102804602256047</v>
      </c>
      <c r="C293" s="11">
        <v>5.6735257998567743</v>
      </c>
      <c r="D293" s="11">
        <f t="shared" ref="D293" si="198">C293-B293</f>
        <v>-15.429278802399272</v>
      </c>
      <c r="E293" s="11">
        <v>3.0890993235579751</v>
      </c>
      <c r="F293" s="11">
        <f t="shared" ref="F293" si="199">SUM(D293:E293)</f>
        <v>-12.340179478841296</v>
      </c>
      <c r="G293" s="200">
        <f t="shared" ref="G293:G294" si="200">IF(B293&gt;0,(1+(E293/B293))^(1/($C$6-$B$6))-1,0)</f>
        <v>9.1490710456707536E-3</v>
      </c>
    </row>
    <row r="294" spans="1:7" x14ac:dyDescent="0.2">
      <c r="A294" s="24" t="str">
        <f t="shared" si="183"/>
        <v>All occupations</v>
      </c>
      <c r="B294" s="34">
        <f>SUM(B268:B293)</f>
        <v>108.76062166974941</v>
      </c>
      <c r="C294" s="34">
        <f t="shared" ref="C294:F294" si="201">SUM(C268:C293)</f>
        <v>43.895587526758568</v>
      </c>
      <c r="D294" s="34">
        <f t="shared" si="201"/>
        <v>-64.865034142990865</v>
      </c>
      <c r="E294" s="34">
        <f t="shared" si="201"/>
        <v>22.017103648526856</v>
      </c>
      <c r="F294" s="34">
        <f t="shared" si="201"/>
        <v>-42.847930494463995</v>
      </c>
      <c r="G294" s="234">
        <f t="shared" si="200"/>
        <v>1.2365818425242203E-2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West Midlands and Warwickshire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1.2518895317125214</v>
      </c>
      <c r="Q7" s="11">
        <f>'Occ T1'!J16</f>
        <v>86.544849180998909</v>
      </c>
    </row>
    <row r="8" spans="1:17" x14ac:dyDescent="0.2">
      <c r="O8" t="str">
        <f>name!E11</f>
        <v>Process, plant and machine operatives</v>
      </c>
      <c r="P8" s="11">
        <f>'Occ T1'!H15</f>
        <v>2.7342339435181628</v>
      </c>
      <c r="Q8" s="11">
        <f>'Occ T1'!J15</f>
        <v>64.619100166461521</v>
      </c>
    </row>
    <row r="9" spans="1:17" x14ac:dyDescent="0.2">
      <c r="O9" t="str">
        <f>name!E10</f>
        <v>Sales and customer service occupations</v>
      </c>
      <c r="P9" s="11">
        <f>'Occ T1'!H14</f>
        <v>4.0068105167073327</v>
      </c>
      <c r="Q9" s="11">
        <f>'Occ T1'!J14</f>
        <v>65.018975839935678</v>
      </c>
    </row>
    <row r="10" spans="1:17" x14ac:dyDescent="0.2">
      <c r="O10" t="str">
        <f>name!E9</f>
        <v>Caring, leisure and other service occupations</v>
      </c>
      <c r="P10" s="11">
        <f>'Occ T1'!H13</f>
        <v>16.07497042185588</v>
      </c>
      <c r="Q10" s="11">
        <f>'Occ T1'!J13</f>
        <v>113.22083470452542</v>
      </c>
    </row>
    <row r="11" spans="1:17" x14ac:dyDescent="0.2">
      <c r="O11" t="str">
        <f>name!E8</f>
        <v>Skilled trades occupations</v>
      </c>
      <c r="P11" s="11">
        <f>'Occ T1'!H12</f>
        <v>-13.128292051066438</v>
      </c>
      <c r="Q11" s="11">
        <f>'Occ T1'!J12</f>
        <v>51.979690199706397</v>
      </c>
    </row>
    <row r="12" spans="1:17" x14ac:dyDescent="0.2">
      <c r="O12" t="str">
        <f>name!E7</f>
        <v>Administrative and secretarial occupations</v>
      </c>
      <c r="P12" s="11">
        <f>'Occ T1'!H11</f>
        <v>-7.8986597734229917</v>
      </c>
      <c r="Q12" s="11">
        <f>'Occ T1'!J11</f>
        <v>98.120288198106238</v>
      </c>
    </row>
    <row r="13" spans="1:17" x14ac:dyDescent="0.2">
      <c r="O13" t="str">
        <f>name!E6</f>
        <v>Associate professional occupations</v>
      </c>
      <c r="P13" s="11">
        <f>'Occ T1'!H10</f>
        <v>36.75725894044686</v>
      </c>
      <c r="Q13" s="11">
        <f>'Occ T1'!J10</f>
        <v>151.54163001055366</v>
      </c>
    </row>
    <row r="14" spans="1:17" x14ac:dyDescent="0.2">
      <c r="O14" t="str">
        <f>name!E5</f>
        <v>Professional occupations</v>
      </c>
      <c r="P14" s="11">
        <f>'Occ T1'!H9</f>
        <v>69.244420804508991</v>
      </c>
      <c r="Q14" s="11">
        <f>'Occ T1'!J9</f>
        <v>257.72002247732229</v>
      </c>
    </row>
    <row r="15" spans="1:17" x14ac:dyDescent="0.2">
      <c r="O15" t="str">
        <f>name!E4</f>
        <v>Managers, directors and senior officials</v>
      </c>
      <c r="P15" s="11">
        <f>'Occ T1'!H8</f>
        <v>7.4073676657386898</v>
      </c>
      <c r="Q15" s="11">
        <f>'Occ T1'!J8</f>
        <v>95.276477001651728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West Midlands and Warwickshire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-0.99693155498688668</v>
      </c>
      <c r="Q37" s="11">
        <f>'Occ T2'!J8</f>
        <v>57.327430479232703</v>
      </c>
    </row>
    <row r="38" spans="1:17" x14ac:dyDescent="0.2">
      <c r="O38" s="10" t="str">
        <f>name!D5</f>
        <v>12 Other managers and proprietors</v>
      </c>
      <c r="P38" s="11">
        <f>'Occ T2'!H9</f>
        <v>8.4042992207255622</v>
      </c>
      <c r="Q38" s="11">
        <f>'Occ T2'!J9</f>
        <v>37.94904652241901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38.330265760091365</v>
      </c>
      <c r="Q39" s="11">
        <f>'Occ T2'!J10</f>
        <v>84.869839147979576</v>
      </c>
    </row>
    <row r="40" spans="1:17" x14ac:dyDescent="0.2">
      <c r="O40" s="10" t="str">
        <f>name!D7</f>
        <v>22 Health professionals</v>
      </c>
      <c r="P40" s="11">
        <f>'Occ T2'!H11</f>
        <v>4.9457433796516881</v>
      </c>
      <c r="Q40" s="11">
        <f>'Occ T2'!J11</f>
        <v>50.717683951020511</v>
      </c>
    </row>
    <row r="41" spans="1:17" x14ac:dyDescent="0.2">
      <c r="O41" s="10" t="str">
        <f>name!D8</f>
        <v>23 Teaching and other educational professionals</v>
      </c>
      <c r="P41" s="11">
        <f>'Occ T2'!H12</f>
        <v>8.3080352145975098</v>
      </c>
      <c r="Q41" s="11">
        <f>'Occ T2'!J12</f>
        <v>49.045393060557018</v>
      </c>
    </row>
    <row r="42" spans="1:17" x14ac:dyDescent="0.2">
      <c r="O42" s="10" t="str">
        <f>name!D9</f>
        <v>24 Business, media and public service professionals</v>
      </c>
      <c r="P42" s="11">
        <f>'Occ T2'!H13</f>
        <v>17.660376450168428</v>
      </c>
      <c r="Q42" s="11">
        <f>'Occ T2'!J13</f>
        <v>73.087106317765162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-0.18867212116830245</v>
      </c>
      <c r="Q43" s="11">
        <f>'Occ T2'!J14</f>
        <v>12.521780980792268</v>
      </c>
    </row>
    <row r="44" spans="1:17" x14ac:dyDescent="0.2">
      <c r="O44" s="10" t="str">
        <f>name!D11</f>
        <v>32 Health and social care associate professionals</v>
      </c>
      <c r="P44" s="11">
        <f>'Occ T2'!H15</f>
        <v>32.50825602036975</v>
      </c>
      <c r="Q44" s="11">
        <f>'Occ T2'!J15</f>
        <v>66.527456569178199</v>
      </c>
    </row>
    <row r="45" spans="1:17" x14ac:dyDescent="0.2">
      <c r="O45" s="10" t="str">
        <f>name!D12</f>
        <v>33 Protective service occupations</v>
      </c>
      <c r="P45" s="11">
        <f>'Occ T2'!H16</f>
        <v>-1.1846113710357287</v>
      </c>
      <c r="Q45" s="11">
        <f>'Occ T2'!J16</f>
        <v>4.4602991576805806</v>
      </c>
    </row>
    <row r="46" spans="1:17" x14ac:dyDescent="0.2">
      <c r="O46" s="10" t="str">
        <f>name!D13</f>
        <v>34 Culture, media and sports occupations</v>
      </c>
      <c r="P46" s="11">
        <f>'Occ T2'!H17</f>
        <v>-1.6039982324778244</v>
      </c>
      <c r="Q46" s="11">
        <f>'Occ T2'!J17</f>
        <v>10.68260601366001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7.2262846447589766</v>
      </c>
      <c r="Q47" s="11">
        <f>'Occ T2'!J18</f>
        <v>57.349487289242603</v>
      </c>
    </row>
    <row r="48" spans="1:17" x14ac:dyDescent="0.2">
      <c r="O48" s="10" t="str">
        <f>name!D15</f>
        <v>41 Administrative occupations</v>
      </c>
      <c r="P48" s="11">
        <f>'Occ T2'!H19</f>
        <v>5.7966224933184094</v>
      </c>
      <c r="Q48" s="11">
        <f>'Occ T2'!J19</f>
        <v>96.768707768142278</v>
      </c>
    </row>
    <row r="49" spans="15:17" x14ac:dyDescent="0.2">
      <c r="O49" s="10" t="str">
        <f>name!D16</f>
        <v>42 Secretarial and related occupations</v>
      </c>
      <c r="P49" s="11">
        <f>'Occ T2'!H20</f>
        <v>-13.695282266741398</v>
      </c>
      <c r="Q49" s="11">
        <f>'Occ T2'!J20</f>
        <v>1.351580429963958</v>
      </c>
    </row>
    <row r="50" spans="15:17" x14ac:dyDescent="0.2">
      <c r="O50" s="10" t="str">
        <f>name!D17</f>
        <v>51 Skilled agricultural and related trades</v>
      </c>
      <c r="P50" s="11">
        <f>'Occ T2'!H21</f>
        <v>1.0921588346928655</v>
      </c>
      <c r="Q50" s="11">
        <f>'Occ T2'!J21</f>
        <v>7.6719839132989733</v>
      </c>
    </row>
    <row r="51" spans="15:17" x14ac:dyDescent="0.2">
      <c r="O51" s="10" t="str">
        <f>name!D18</f>
        <v>52 Skilled metal, electrical and electronic trades</v>
      </c>
      <c r="P51" s="11">
        <f>'Occ T2'!H22</f>
        <v>-5.5442081330017601</v>
      </c>
      <c r="Q51" s="11">
        <f>'Occ T2'!J22</f>
        <v>19.798683609130265</v>
      </c>
    </row>
    <row r="52" spans="15:17" x14ac:dyDescent="0.2">
      <c r="O52" s="10" t="str">
        <f>name!D19</f>
        <v>53 Skilled construction and building trades</v>
      </c>
      <c r="P52" s="11">
        <f>'Occ T2'!H23</f>
        <v>-8.5788354704808398</v>
      </c>
      <c r="Q52" s="11">
        <f>'Occ T2'!J23</f>
        <v>12.413054228143594</v>
      </c>
    </row>
    <row r="53" spans="15:17" x14ac:dyDescent="0.2">
      <c r="O53" s="10" t="str">
        <f>name!D20</f>
        <v>54 Textiles, printing and other skilled trades</v>
      </c>
      <c r="P53" s="11">
        <f>'Occ T2'!H24</f>
        <v>-9.7407282276726903E-2</v>
      </c>
      <c r="Q53" s="11">
        <f>'Occ T2'!J24</f>
        <v>12.095968449133551</v>
      </c>
    </row>
    <row r="54" spans="15:17" x14ac:dyDescent="0.2">
      <c r="O54" s="10" t="str">
        <f>name!D21</f>
        <v>61 Caring personal service occupations</v>
      </c>
      <c r="P54" s="11">
        <f>'Occ T2'!H25</f>
        <v>18.504783388518348</v>
      </c>
      <c r="Q54" s="11">
        <f>'Occ T2'!J25</f>
        <v>99.091235123284704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-2.1597948135789302</v>
      </c>
      <c r="Q55" s="11">
        <f>'Occ T2'!J26</f>
        <v>13.704450304370747</v>
      </c>
    </row>
    <row r="56" spans="15:17" x14ac:dyDescent="0.2">
      <c r="O56" s="10" t="str">
        <f>name!D23</f>
        <v>63 Community and civil enforcement occupations</v>
      </c>
      <c r="P56" s="11">
        <f>'Occ T2'!H27</f>
        <v>-0.27001815308350752</v>
      </c>
      <c r="Q56" s="11">
        <f>'Occ T2'!J27</f>
        <v>0.42514927686998927</v>
      </c>
    </row>
    <row r="57" spans="15:17" x14ac:dyDescent="0.2">
      <c r="O57" s="10" t="str">
        <f>name!D24</f>
        <v>71 Sales occupations</v>
      </c>
      <c r="P57" s="11">
        <f>'Occ T2'!H28</f>
        <v>-5.599554793469764</v>
      </c>
      <c r="Q57" s="11">
        <f>'Occ T2'!J28</f>
        <v>37.106116750730344</v>
      </c>
    </row>
    <row r="58" spans="15:17" x14ac:dyDescent="0.2">
      <c r="O58" s="10" t="str">
        <f>name!D25</f>
        <v>72 Customer service occupations</v>
      </c>
      <c r="P58" s="11">
        <f>'Occ T2'!H29</f>
        <v>9.6063653101770896</v>
      </c>
      <c r="Q58" s="11">
        <f>'Occ T2'!J29</f>
        <v>27.91285908920533</v>
      </c>
    </row>
    <row r="59" spans="15:17" x14ac:dyDescent="0.2">
      <c r="O59" s="10" t="str">
        <f>name!D26</f>
        <v>81 Process, plant and machine operatives</v>
      </c>
      <c r="P59" s="11">
        <f>'Occ T2'!H30</f>
        <v>-0.59864075759273305</v>
      </c>
      <c r="Q59" s="11">
        <f>'Occ T2'!J30</f>
        <v>21.235515945920131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3.3328747011109101</v>
      </c>
      <c r="Q60" s="11">
        <f>'Occ T2'!J31</f>
        <v>43.383584220541401</v>
      </c>
    </row>
    <row r="61" spans="15:17" x14ac:dyDescent="0.2">
      <c r="O61" s="10" t="str">
        <f>name!D28</f>
        <v>91 Elementary trades and related occupations</v>
      </c>
      <c r="P61" s="11">
        <f>'Occ T2'!H32</f>
        <v>27.290556568463938</v>
      </c>
      <c r="Q61" s="11">
        <f>'Occ T2'!J32</f>
        <v>50.201767096108455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-26.03866703675142</v>
      </c>
      <c r="Q62" s="11">
        <f>'Occ T2'!J33</f>
        <v>36.343082084890455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116.44999999999914</v>
      </c>
      <c r="Q64" s="11">
        <f>'Occ T2'!J35</f>
        <v>984.04186777926179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West Midlands and Warwickshire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1738.9649999999997</v>
      </c>
      <c r="C8" s="305">
        <f>SUM(C9:C17)</f>
        <v>1788.1640000000002</v>
      </c>
      <c r="D8" s="305">
        <f>SUM(D9:D17)</f>
        <v>1855.4149999999993</v>
      </c>
      <c r="E8" s="304"/>
      <c r="F8" s="305">
        <f>SUM(F9:F17)</f>
        <v>25.883216874640617</v>
      </c>
      <c r="G8" s="305">
        <f>SUM(G9:G17)</f>
        <v>33.407615300032234</v>
      </c>
      <c r="H8" s="305">
        <f>SUM(H9:H17)</f>
        <v>49.030975848445813</v>
      </c>
      <c r="I8" s="304"/>
      <c r="J8" s="305">
        <f>SUM(J9:J17)</f>
        <v>178.61278769657835</v>
      </c>
      <c r="K8" s="305">
        <f>SUM(K9:K17)</f>
        <v>227.20226570533217</v>
      </c>
      <c r="L8" s="305">
        <f>SUM(L9:L17)</f>
        <v>334.65197216646715</v>
      </c>
      <c r="M8" s="304"/>
      <c r="N8" s="305">
        <f>SUM(N9:N17)</f>
        <v>336.75910396259752</v>
      </c>
      <c r="O8" s="305">
        <f>SUM(O9:O17)</f>
        <v>359.59446638310283</v>
      </c>
      <c r="P8" s="305">
        <f>SUM(P9:P17)</f>
        <v>413.3258610730303</v>
      </c>
      <c r="Q8" s="306"/>
      <c r="R8" s="305">
        <f>SUM(R9:R17)</f>
        <v>96.231484212249498</v>
      </c>
      <c r="S8" s="305">
        <f>SUM(S9:S17)</f>
        <v>94.641974106217873</v>
      </c>
      <c r="T8" s="305">
        <f>SUM(T9:T17)</f>
        <v>104.58234353452805</v>
      </c>
      <c r="U8" s="306"/>
      <c r="V8" s="305">
        <f>SUM(V9:V17)</f>
        <v>95.290134730122361</v>
      </c>
      <c r="W8" s="305">
        <f>SUM(W9:W17)</f>
        <v>98.919845386233078</v>
      </c>
      <c r="X8" s="305">
        <f>SUM(X9:X17)</f>
        <v>113.17528138429218</v>
      </c>
      <c r="Y8" s="306"/>
      <c r="Z8" s="305">
        <f>SUM(Z9:Z17)</f>
        <v>351.63203018778887</v>
      </c>
      <c r="AA8" s="305">
        <f>SUM(AA9:AA17)</f>
        <v>366.26368947040442</v>
      </c>
      <c r="AB8" s="305">
        <f>SUM(AB9:AB17)</f>
        <v>368.31691652424297</v>
      </c>
      <c r="AC8" s="306"/>
      <c r="AD8" s="305">
        <f>SUM(AD9:AD17)</f>
        <v>338.04915276046313</v>
      </c>
      <c r="AE8" s="305">
        <f>SUM(AE9:AE17)</f>
        <v>357.46142787160892</v>
      </c>
      <c r="AF8" s="305">
        <f>SUM(AF9:AF17)</f>
        <v>315.08087318649342</v>
      </c>
      <c r="AG8" s="306"/>
      <c r="AH8" s="305">
        <f>SUM(AH9:AH17)</f>
        <v>207.74646790581008</v>
      </c>
      <c r="AI8" s="305">
        <f>SUM(AI9:AI17)</f>
        <v>180.86839311266965</v>
      </c>
      <c r="AJ8" s="305">
        <f>SUM(AJ9:AJ17)</f>
        <v>113.35518875574041</v>
      </c>
      <c r="AK8" s="306"/>
      <c r="AL8" s="305">
        <f>SUM(AL9:AL17)</f>
        <v>108.76062166974944</v>
      </c>
      <c r="AM8" s="305">
        <f>SUM(AM9:AM17)</f>
        <v>69.80432266439891</v>
      </c>
      <c r="AN8" s="305">
        <f>SUM(AN9:AN17)</f>
        <v>43.895587526758561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169.00886075203516</v>
      </c>
      <c r="C9" s="304">
        <f t="shared" ref="B9:D17" si="0">SUM(C21,C33,C51,C63,C75,C93)</f>
        <v>159.3844370311956</v>
      </c>
      <c r="D9" s="304">
        <f t="shared" si="0"/>
        <v>176.41622841777394</v>
      </c>
      <c r="E9" s="304"/>
      <c r="F9" s="304">
        <f t="shared" ref="F9:H17" si="1">SUM(F21,F33,F51,F63,F75,F93)</f>
        <v>2.1132570254589735</v>
      </c>
      <c r="G9" s="304">
        <f t="shared" si="1"/>
        <v>2.5639877348221338</v>
      </c>
      <c r="H9" s="304">
        <f t="shared" si="1"/>
        <v>4.0604733752905142</v>
      </c>
      <c r="I9" s="304"/>
      <c r="J9" s="304">
        <f t="shared" ref="J9:L17" si="2">SUM(J21,J33,J51,J63,J75,J93)</f>
        <v>19.29402321860459</v>
      </c>
      <c r="K9" s="304">
        <f t="shared" si="2"/>
        <v>22.636174520063033</v>
      </c>
      <c r="L9" s="304">
        <f t="shared" si="2"/>
        <v>34.998614775100229</v>
      </c>
      <c r="M9" s="304"/>
      <c r="N9" s="304">
        <f t="shared" ref="N9:P17" si="3">SUM(N21,N33,N51,N63,N75,N93)</f>
        <v>43.745448690520881</v>
      </c>
      <c r="O9" s="304">
        <f t="shared" si="3"/>
        <v>42.176152428119686</v>
      </c>
      <c r="P9" s="304">
        <f t="shared" si="3"/>
        <v>49.05745494184562</v>
      </c>
      <c r="Q9" s="306"/>
      <c r="R9" s="304">
        <f t="shared" ref="R9:T9" si="4">SUM(R21,R33,R51,R63,R75,R93)</f>
        <v>9.3372819924080375</v>
      </c>
      <c r="S9" s="304">
        <f t="shared" si="4"/>
        <v>8.5876877309102664</v>
      </c>
      <c r="T9" s="304">
        <f t="shared" si="4"/>
        <v>9.8399988358165427</v>
      </c>
      <c r="U9" s="306"/>
      <c r="V9" s="304">
        <f t="shared" ref="V9:X9" si="5">SUM(V21,V33,V51,V63,V75,V93)</f>
        <v>12.494903660249836</v>
      </c>
      <c r="W9" s="304">
        <f t="shared" si="5"/>
        <v>11.375122389637465</v>
      </c>
      <c r="X9" s="304">
        <f t="shared" si="5"/>
        <v>12.52533061447568</v>
      </c>
      <c r="Y9" s="306"/>
      <c r="Z9" s="304">
        <f t="shared" ref="Z9:AB9" si="6">SUM(Z21,Z33,Z51,Z63,Z75,Z93)</f>
        <v>30.521476091015721</v>
      </c>
      <c r="AA9" s="304">
        <f t="shared" si="6"/>
        <v>27.912431247967021</v>
      </c>
      <c r="AB9" s="304">
        <f t="shared" si="6"/>
        <v>29.487875898062107</v>
      </c>
      <c r="AC9" s="306"/>
      <c r="AD9" s="304">
        <f>SUM(AD21,AD33,AD51,AD63,AD75,AD93)</f>
        <v>26.247465211152125</v>
      </c>
      <c r="AE9" s="304">
        <f t="shared" ref="AE9:AF9" si="7">SUM(AE21,AE33,AE51,AE63,AE75,AE93)</f>
        <v>24.643926503454253</v>
      </c>
      <c r="AF9" s="304">
        <f t="shared" si="7"/>
        <v>22.27914636614609</v>
      </c>
      <c r="AG9" s="306"/>
      <c r="AH9" s="304">
        <f t="shared" ref="AH9:AJ9" si="8">SUM(AH21,AH33,AH51,AH63,AH75,AH93)</f>
        <v>18.699625204648758</v>
      </c>
      <c r="AI9" s="304">
        <f t="shared" si="8"/>
        <v>15.109053610719306</v>
      </c>
      <c r="AJ9" s="304">
        <f t="shared" si="8"/>
        <v>10.855242786238978</v>
      </c>
      <c r="AK9" s="306"/>
      <c r="AL9" s="304">
        <f t="shared" ref="AL9:AN9" si="9">SUM(AL21,AL33,AL51,AL63,AL75,AL93)</f>
        <v>6.5553796579762684</v>
      </c>
      <c r="AM9" s="304">
        <f t="shared" si="9"/>
        <v>4.3799008655024156</v>
      </c>
      <c r="AN9" s="304">
        <f t="shared" si="9"/>
        <v>3.3120908247981773</v>
      </c>
    </row>
    <row r="10" spans="1:40" x14ac:dyDescent="0.2">
      <c r="A10" s="13" t="str">
        <f>name!E5</f>
        <v>Professional occupations</v>
      </c>
      <c r="B10" s="304">
        <f t="shared" si="0"/>
        <v>375.38464037057594</v>
      </c>
      <c r="C10" s="304">
        <f t="shared" si="0"/>
        <v>400.2226232907957</v>
      </c>
      <c r="D10" s="304">
        <f t="shared" si="0"/>
        <v>444.62906117508487</v>
      </c>
      <c r="E10" s="304"/>
      <c r="F10" s="304">
        <f t="shared" si="1"/>
        <v>19.118440446869513</v>
      </c>
      <c r="G10" s="304">
        <f t="shared" si="1"/>
        <v>24.471654936090591</v>
      </c>
      <c r="H10" s="304">
        <f t="shared" si="1"/>
        <v>34.308739006833449</v>
      </c>
      <c r="I10" s="304"/>
      <c r="J10" s="304">
        <f t="shared" si="2"/>
        <v>99.157993747176135</v>
      </c>
      <c r="K10" s="304">
        <f t="shared" si="2"/>
        <v>122.50443357135849</v>
      </c>
      <c r="L10" s="304">
        <f t="shared" si="2"/>
        <v>167.03553537763037</v>
      </c>
      <c r="M10" s="304"/>
      <c r="N10" s="304">
        <f t="shared" si="3"/>
        <v>125.06298654946127</v>
      </c>
      <c r="O10" s="304">
        <f t="shared" si="3"/>
        <v>125.10597630472368</v>
      </c>
      <c r="P10" s="304">
        <f t="shared" si="3"/>
        <v>126.49525295576649</v>
      </c>
      <c r="Q10" s="306"/>
      <c r="R10" s="304">
        <f t="shared" ref="R10:T10" si="10">SUM(R22,R34,R52,R64,R76,R94)</f>
        <v>19.450239891628662</v>
      </c>
      <c r="S10" s="304">
        <f t="shared" si="10"/>
        <v>13.873857222901979</v>
      </c>
      <c r="T10" s="304">
        <f t="shared" si="10"/>
        <v>10.844391987481806</v>
      </c>
      <c r="U10" s="306"/>
      <c r="V10" s="304">
        <f t="shared" ref="V10:X10" si="11">SUM(V22,V34,V52,V64,V76,V94)</f>
        <v>18.649949463668346</v>
      </c>
      <c r="W10" s="304">
        <f t="shared" si="11"/>
        <v>19.033070187970832</v>
      </c>
      <c r="X10" s="304">
        <f t="shared" si="11"/>
        <v>19.683238287895428</v>
      </c>
      <c r="Y10" s="306"/>
      <c r="Z10" s="304">
        <f t="shared" ref="Z10:AB10" si="12">SUM(Z22,Z34,Z52,Z64,Z76,Z94)</f>
        <v>41.679124974652815</v>
      </c>
      <c r="AA10" s="304">
        <f t="shared" si="12"/>
        <v>44.449993558468364</v>
      </c>
      <c r="AB10" s="304">
        <f t="shared" si="12"/>
        <v>45.944892800263545</v>
      </c>
      <c r="AC10" s="306"/>
      <c r="AD10" s="304">
        <f t="shared" ref="AD10:AF10" si="13">SUM(AD22,AD34,AD52,AD64,AD76,AD94)</f>
        <v>29.021833596527181</v>
      </c>
      <c r="AE10" s="304">
        <f t="shared" si="13"/>
        <v>30.621281302514991</v>
      </c>
      <c r="AF10" s="304">
        <f t="shared" si="13"/>
        <v>26.766899423825635</v>
      </c>
      <c r="AG10" s="306"/>
      <c r="AH10" s="304">
        <f t="shared" ref="AH10:AJ10" si="14">SUM(AH22,AH34,AH52,AH64,AH76,AH94)</f>
        <v>16.928362144658742</v>
      </c>
      <c r="AI10" s="304">
        <f t="shared" si="14"/>
        <v>15.264348712413106</v>
      </c>
      <c r="AJ10" s="304">
        <f t="shared" si="14"/>
        <v>9.6981286897972119</v>
      </c>
      <c r="AK10" s="306"/>
      <c r="AL10" s="304">
        <f t="shared" ref="AL10:AN10" si="15">SUM(AL22,AL34,AL52,AL64,AL76,AL94)</f>
        <v>6.3157095559333065</v>
      </c>
      <c r="AM10" s="304">
        <f t="shared" si="15"/>
        <v>4.8980074943536298</v>
      </c>
      <c r="AN10" s="304">
        <f t="shared" si="15"/>
        <v>3.851982645590927</v>
      </c>
    </row>
    <row r="11" spans="1:40" x14ac:dyDescent="0.2">
      <c r="A11" s="13" t="str">
        <f>name!E6</f>
        <v>Associate professional occupations</v>
      </c>
      <c r="B11" s="304">
        <f>SUM(B23,B35,B53,B65,B77,B95)</f>
        <v>223.95178645360318</v>
      </c>
      <c r="C11" s="304">
        <f t="shared" si="0"/>
        <v>237.35780628901068</v>
      </c>
      <c r="D11" s="304">
        <f>SUM(D23,D35,D53,D65,D77,D95)</f>
        <v>260.70904539405001</v>
      </c>
      <c r="E11" s="304"/>
      <c r="F11" s="304">
        <f t="shared" si="1"/>
        <v>2.4099491911206137</v>
      </c>
      <c r="G11" s="304">
        <f t="shared" si="1"/>
        <v>3.193616512547063</v>
      </c>
      <c r="H11" s="304">
        <f t="shared" si="1"/>
        <v>5.2581680038366727</v>
      </c>
      <c r="I11" s="304"/>
      <c r="J11" s="304">
        <f t="shared" si="2"/>
        <v>27.673735020914819</v>
      </c>
      <c r="K11" s="304">
        <f t="shared" si="2"/>
        <v>36.391539968561574</v>
      </c>
      <c r="L11" s="304">
        <f t="shared" si="2"/>
        <v>56.505316634571855</v>
      </c>
      <c r="M11" s="304"/>
      <c r="N11" s="304">
        <f t="shared" si="3"/>
        <v>62.900249895072044</v>
      </c>
      <c r="O11" s="304">
        <f t="shared" si="3"/>
        <v>68.881568079125159</v>
      </c>
      <c r="P11" s="304">
        <f t="shared" si="3"/>
        <v>79.259669041985461</v>
      </c>
      <c r="Q11" s="306"/>
      <c r="R11" s="304">
        <f t="shared" ref="R11:T11" si="16">SUM(R23,R35,R53,R65,R77,R95)</f>
        <v>18.123048004619665</v>
      </c>
      <c r="S11" s="304">
        <f t="shared" si="16"/>
        <v>18.832565029122037</v>
      </c>
      <c r="T11" s="304">
        <f t="shared" si="16"/>
        <v>18.804684160969376</v>
      </c>
      <c r="U11" s="306"/>
      <c r="V11" s="304">
        <f t="shared" ref="V11:X11" si="17">SUM(V23,V35,V53,V65,V77,V95)</f>
        <v>14.677804542390415</v>
      </c>
      <c r="W11" s="304">
        <f t="shared" si="17"/>
        <v>14.47990041127083</v>
      </c>
      <c r="X11" s="304">
        <f t="shared" si="17"/>
        <v>15.760724792473381</v>
      </c>
      <c r="Y11" s="306"/>
      <c r="Z11" s="304">
        <f t="shared" ref="Z11:AB11" si="18">SUM(Z23,Z35,Z53,Z65,Z77,Z95)</f>
        <v>40.842579653228256</v>
      </c>
      <c r="AA11" s="304">
        <f t="shared" si="18"/>
        <v>42.693705777652312</v>
      </c>
      <c r="AB11" s="304">
        <f t="shared" si="18"/>
        <v>42.85110397634476</v>
      </c>
      <c r="AC11" s="306"/>
      <c r="AD11" s="304">
        <f t="shared" ref="AD11:AF11" si="19">SUM(AD23,AD35,AD53,AD65,AD77,AD95)</f>
        <v>31.52815858874045</v>
      </c>
      <c r="AE11" s="304">
        <f t="shared" si="19"/>
        <v>32.521667024698878</v>
      </c>
      <c r="AF11" s="304">
        <f t="shared" si="19"/>
        <v>27.773513761776215</v>
      </c>
      <c r="AG11" s="306"/>
      <c r="AH11" s="304">
        <f t="shared" ref="AH11:AJ11" si="20">SUM(AH23,AH35,AH53,AH65,AH77,AH95)</f>
        <v>19.046982468579461</v>
      </c>
      <c r="AI11" s="304">
        <f t="shared" si="20"/>
        <v>15.622719327827749</v>
      </c>
      <c r="AJ11" s="304">
        <f t="shared" si="20"/>
        <v>10.184675715221516</v>
      </c>
      <c r="AK11" s="306"/>
      <c r="AL11" s="304">
        <f t="shared" ref="AL11:AN11" si="21">SUM(AL23,AL35,AL53,AL65,AL77,AL95)</f>
        <v>6.7492790889374392</v>
      </c>
      <c r="AM11" s="304">
        <f t="shared" si="21"/>
        <v>4.7405241582050932</v>
      </c>
      <c r="AN11" s="304">
        <f t="shared" si="21"/>
        <v>4.3111893068707721</v>
      </c>
    </row>
    <row r="12" spans="1:40" x14ac:dyDescent="0.2">
      <c r="A12" s="13" t="str">
        <f>name!E7</f>
        <v>Administrative and secretarial occupations</v>
      </c>
      <c r="B12" s="304">
        <f t="shared" si="0"/>
        <v>210.38265007640121</v>
      </c>
      <c r="C12" s="304">
        <f t="shared" si="0"/>
        <v>215.49975722922133</v>
      </c>
      <c r="D12" s="304">
        <f t="shared" si="0"/>
        <v>202.48399030297813</v>
      </c>
      <c r="E12" s="304"/>
      <c r="F12" s="304">
        <f t="shared" si="1"/>
        <v>1.1968813874315398</v>
      </c>
      <c r="G12" s="304">
        <f t="shared" si="1"/>
        <v>1.6735491887969736</v>
      </c>
      <c r="H12" s="304">
        <f t="shared" si="1"/>
        <v>2.8257489525358315</v>
      </c>
      <c r="I12" s="304"/>
      <c r="J12" s="304">
        <f t="shared" si="2"/>
        <v>13.35264115183006</v>
      </c>
      <c r="K12" s="304">
        <f t="shared" si="2"/>
        <v>18.122130334000158</v>
      </c>
      <c r="L12" s="304">
        <f t="shared" si="2"/>
        <v>25.880003890017591</v>
      </c>
      <c r="M12" s="304"/>
      <c r="N12" s="304">
        <f t="shared" si="3"/>
        <v>40.442124681349547</v>
      </c>
      <c r="O12" s="304">
        <f t="shared" si="3"/>
        <v>46.787398683080617</v>
      </c>
      <c r="P12" s="304">
        <f t="shared" si="3"/>
        <v>56.438792269554185</v>
      </c>
      <c r="Q12" s="306"/>
      <c r="R12" s="304">
        <f t="shared" ref="R12:T12" si="22">SUM(R24,R36,R54,R66,R78,R96)</f>
        <v>14.924110567506766</v>
      </c>
      <c r="S12" s="304">
        <f t="shared" si="22"/>
        <v>16.3777027214356</v>
      </c>
      <c r="T12" s="304">
        <f t="shared" si="22"/>
        <v>19.11462428683301</v>
      </c>
      <c r="U12" s="306"/>
      <c r="V12" s="304">
        <f t="shared" ref="V12:X12" si="23">SUM(V24,V36,V54,V66,V78,V96)</f>
        <v>14.301193748568826</v>
      </c>
      <c r="W12" s="304">
        <f t="shared" si="23"/>
        <v>15.154530770507792</v>
      </c>
      <c r="X12" s="304">
        <f t="shared" si="23"/>
        <v>17.324520353102624</v>
      </c>
      <c r="Y12" s="306"/>
      <c r="Z12" s="304">
        <f t="shared" ref="Z12:AA12" si="24">SUM(Z24,Z36,Z54,Z66,Z78,Z96)</f>
        <v>42.633925822523608</v>
      </c>
      <c r="AA12" s="304">
        <f t="shared" si="24"/>
        <v>43.025920798611466</v>
      </c>
      <c r="AB12" s="304">
        <f>SUM(AB24,AB36,AB54,AB66,AB78,AB96)</f>
        <v>35.33105248741375</v>
      </c>
      <c r="AC12" s="306"/>
      <c r="AD12" s="304">
        <f t="shared" ref="AD12:AE12" si="25">SUM(AD24,AD36,AD54,AD66,AD78,AD96)</f>
        <v>48.76060251231381</v>
      </c>
      <c r="AE12" s="304">
        <f t="shared" si="25"/>
        <v>48.2498663600798</v>
      </c>
      <c r="AF12" s="304">
        <f>SUM(AF24,AF36,AF54,AF66,AF78,AF96)</f>
        <v>33.93752281706805</v>
      </c>
      <c r="AG12" s="306"/>
      <c r="AH12" s="304">
        <f t="shared" ref="AH12:AI12" si="26">SUM(AH24,AH36,AH54,AH66,AH78,AH96)</f>
        <v>24.374122139227893</v>
      </c>
      <c r="AI12" s="304">
        <f t="shared" si="26"/>
        <v>18.429395764338437</v>
      </c>
      <c r="AJ12" s="304">
        <f>SUM(AJ24,AJ36,AJ54,AJ66,AJ78,AJ96)</f>
        <v>5.7658962601703143</v>
      </c>
      <c r="AK12" s="306"/>
      <c r="AL12" s="304">
        <f t="shared" ref="AL12:AM12" si="27">SUM(AL24,AL36,AL54,AL66,AL78,AL96)</f>
        <v>10.397048065649159</v>
      </c>
      <c r="AM12" s="304">
        <f t="shared" si="27"/>
        <v>7.6792626083705073</v>
      </c>
      <c r="AN12" s="304">
        <f>SUM(AN24,AN36,AN54,AN66,AN78,AN96)</f>
        <v>5.8658289862827608</v>
      </c>
    </row>
    <row r="13" spans="1:40" x14ac:dyDescent="0.2">
      <c r="A13" s="13" t="str">
        <f>name!E8</f>
        <v>Skilled trades occupations</v>
      </c>
      <c r="B13" s="304">
        <f t="shared" si="0"/>
        <v>163.11992792601711</v>
      </c>
      <c r="C13" s="304">
        <f t="shared" si="0"/>
        <v>161.11958683231273</v>
      </c>
      <c r="D13" s="304">
        <f t="shared" si="0"/>
        <v>149.9916358749507</v>
      </c>
      <c r="E13" s="304"/>
      <c r="F13" s="304">
        <f t="shared" si="1"/>
        <v>0.18709035247885342</v>
      </c>
      <c r="G13" s="304">
        <f t="shared" si="1"/>
        <v>0.25130974767337827</v>
      </c>
      <c r="H13" s="304">
        <f t="shared" si="1"/>
        <v>0.35467854531264897</v>
      </c>
      <c r="I13" s="304"/>
      <c r="J13" s="304">
        <f t="shared" si="2"/>
        <v>2.8258142053751896</v>
      </c>
      <c r="K13" s="304">
        <f t="shared" si="2"/>
        <v>4.0742711561631904</v>
      </c>
      <c r="L13" s="304">
        <f t="shared" si="2"/>
        <v>6.5090623856506591</v>
      </c>
      <c r="M13" s="304"/>
      <c r="N13" s="304">
        <f t="shared" si="3"/>
        <v>8.2643525193448912</v>
      </c>
      <c r="O13" s="304">
        <f t="shared" si="3"/>
        <v>9.7509441369543737</v>
      </c>
      <c r="P13" s="304">
        <f t="shared" si="3"/>
        <v>12.065056034439513</v>
      </c>
      <c r="Q13" s="306"/>
      <c r="R13" s="304">
        <f t="shared" ref="R13:T13" si="28">SUM(R25,R37,R55,R67,R79,R97)</f>
        <v>3.7557058676002635</v>
      </c>
      <c r="S13" s="304">
        <f t="shared" si="28"/>
        <v>4.2075992697481155</v>
      </c>
      <c r="T13" s="304">
        <f t="shared" si="28"/>
        <v>5.1718866441709048</v>
      </c>
      <c r="U13" s="306"/>
      <c r="V13" s="304">
        <f t="shared" ref="V13:X13" si="29">SUM(V25,V37,V55,V67,V79,V97)</f>
        <v>8.8865334861083536</v>
      </c>
      <c r="W13" s="304">
        <f t="shared" si="29"/>
        <v>9.5340595605914764</v>
      </c>
      <c r="X13" s="304">
        <f t="shared" si="29"/>
        <v>10.918752746687801</v>
      </c>
      <c r="Y13" s="306"/>
      <c r="Z13" s="304">
        <f t="shared" ref="Z13:AB13" si="30">SUM(Z25,Z37,Z55,Z67,Z79,Z97)</f>
        <v>54.541081760063854</v>
      </c>
      <c r="AA13" s="304">
        <f t="shared" si="30"/>
        <v>55.904873042158933</v>
      </c>
      <c r="AB13" s="304">
        <f t="shared" si="30"/>
        <v>53.28059250236641</v>
      </c>
      <c r="AC13" s="306"/>
      <c r="AD13" s="304">
        <f t="shared" ref="AD13:AF13" si="31">SUM(AD25,AD37,AD55,AD67,AD79,AD97)</f>
        <v>43.999787376381313</v>
      </c>
      <c r="AE13" s="304">
        <f t="shared" si="31"/>
        <v>46.638007520455282</v>
      </c>
      <c r="AF13" s="304">
        <f t="shared" si="31"/>
        <v>42.715983632124825</v>
      </c>
      <c r="AG13" s="306"/>
      <c r="AH13" s="304">
        <f t="shared" ref="AH13:AJ13" si="32">SUM(AH25,AH37,AH55,AH67,AH79,AH97)</f>
        <v>24.560415280400701</v>
      </c>
      <c r="AI13" s="304">
        <f t="shared" si="32"/>
        <v>21.496002365881839</v>
      </c>
      <c r="AJ13" s="304">
        <f t="shared" si="32"/>
        <v>14.503403375833965</v>
      </c>
      <c r="AK13" s="306"/>
      <c r="AL13" s="304">
        <f t="shared" ref="AL13:AN13" si="33">SUM(AL25,AL37,AL55,AL67,AL79,AL97)</f>
        <v>16.099147078263687</v>
      </c>
      <c r="AM13" s="304">
        <f t="shared" si="33"/>
        <v>9.2625200326861368</v>
      </c>
      <c r="AN13" s="304">
        <f t="shared" si="33"/>
        <v>4.4722200083639798</v>
      </c>
    </row>
    <row r="14" spans="1:40" x14ac:dyDescent="0.2">
      <c r="A14" s="13" t="str">
        <f>name!E9</f>
        <v>Caring, leisure and other service occupations</v>
      </c>
      <c r="B14" s="304">
        <f t="shared" si="0"/>
        <v>167.37506884555836</v>
      </c>
      <c r="C14" s="304">
        <f t="shared" si="0"/>
        <v>170.46870277734004</v>
      </c>
      <c r="D14" s="304">
        <f t="shared" si="0"/>
        <v>183.45003926741435</v>
      </c>
      <c r="E14" s="304"/>
      <c r="F14" s="304">
        <f t="shared" si="1"/>
        <v>0.14712345605828422</v>
      </c>
      <c r="G14" s="304">
        <f t="shared" si="1"/>
        <v>0.20352862081061146</v>
      </c>
      <c r="H14" s="304">
        <f t="shared" si="1"/>
        <v>0.35894390195295511</v>
      </c>
      <c r="I14" s="304"/>
      <c r="J14" s="304">
        <f t="shared" si="2"/>
        <v>6.7310033055306988</v>
      </c>
      <c r="K14" s="304">
        <f t="shared" si="2"/>
        <v>9.4873831092742229</v>
      </c>
      <c r="L14" s="304">
        <f t="shared" si="2"/>
        <v>17.947647646646477</v>
      </c>
      <c r="M14" s="304"/>
      <c r="N14" s="304">
        <f t="shared" si="3"/>
        <v>21.135834675982142</v>
      </c>
      <c r="O14" s="304">
        <f t="shared" si="3"/>
        <v>24.332516795751662</v>
      </c>
      <c r="P14" s="304">
        <f t="shared" si="3"/>
        <v>32.012409711352703</v>
      </c>
      <c r="Q14" s="306"/>
      <c r="R14" s="304">
        <f>SUM(R26,R38,R56,R68,R80,R98)</f>
        <v>16.638753245727834</v>
      </c>
      <c r="S14" s="304">
        <f t="shared" ref="S14:T14" si="34">SUM(S26,S38,S56,S68,S80,S98)</f>
        <v>16.13182487845404</v>
      </c>
      <c r="T14" s="304">
        <f t="shared" si="34"/>
        <v>18.476164266464998</v>
      </c>
      <c r="U14" s="306"/>
      <c r="V14" s="304">
        <f t="shared" ref="V14:X14" si="35">SUM(V26,V38,V56,V68,V80,V98)</f>
        <v>10.35084137370362</v>
      </c>
      <c r="W14" s="304">
        <f t="shared" si="35"/>
        <v>10.319002954505635</v>
      </c>
      <c r="X14" s="304">
        <f t="shared" si="35"/>
        <v>12.462303895922584</v>
      </c>
      <c r="Y14" s="306"/>
      <c r="Z14" s="304">
        <f t="shared" ref="Z14:AB14" si="36">SUM(Z26,Z38,Z56,Z68,Z80,Z98)</f>
        <v>55.74999509830316</v>
      </c>
      <c r="AA14" s="304">
        <f t="shared" si="36"/>
        <v>58.120188913723808</v>
      </c>
      <c r="AB14" s="304">
        <f t="shared" si="36"/>
        <v>61.497928855108029</v>
      </c>
      <c r="AC14" s="306"/>
      <c r="AD14" s="304">
        <f t="shared" ref="AD14:AF14" si="37">SUM(AD26,AD38,AD56,AD68,AD80,AD98)</f>
        <v>41.212431975785066</v>
      </c>
      <c r="AE14" s="304">
        <f t="shared" si="37"/>
        <v>40.768828108509325</v>
      </c>
      <c r="AF14" s="304">
        <f t="shared" si="37"/>
        <v>33.263526812652657</v>
      </c>
      <c r="AG14" s="306"/>
      <c r="AH14" s="304">
        <f t="shared" ref="AH14:AJ14" si="38">SUM(AH26,AH38,AH56,AH68,AH80,AH98)</f>
        <v>10.692790975299149</v>
      </c>
      <c r="AI14" s="304">
        <f t="shared" si="38"/>
        <v>8.1972339147730064</v>
      </c>
      <c r="AJ14" s="304">
        <f t="shared" si="38"/>
        <v>5.5284639899588806</v>
      </c>
      <c r="AK14" s="306"/>
      <c r="AL14" s="304">
        <f t="shared" ref="AL14:AN14" si="39">SUM(AL26,AL38,AL56,AL68,AL80,AL98)</f>
        <v>4.7162947391684025</v>
      </c>
      <c r="AM14" s="304">
        <f t="shared" si="39"/>
        <v>2.9081954815377435</v>
      </c>
      <c r="AN14" s="304">
        <f t="shared" si="39"/>
        <v>1.9026501873550514</v>
      </c>
    </row>
    <row r="15" spans="1:40" x14ac:dyDescent="0.2">
      <c r="A15" s="13" t="str">
        <f>name!E10</f>
        <v>Sales and customer service occupations</v>
      </c>
      <c r="B15" s="304">
        <f t="shared" si="0"/>
        <v>132.19238420840395</v>
      </c>
      <c r="C15" s="304">
        <f t="shared" si="0"/>
        <v>134.4203888682955</v>
      </c>
      <c r="D15" s="304">
        <f t="shared" si="0"/>
        <v>136.19919472511143</v>
      </c>
      <c r="E15" s="304"/>
      <c r="F15" s="304">
        <f t="shared" si="1"/>
        <v>0.34237031529600981</v>
      </c>
      <c r="G15" s="304">
        <f t="shared" si="1"/>
        <v>0.48661064313229629</v>
      </c>
      <c r="H15" s="304">
        <f t="shared" si="1"/>
        <v>0.80758304804570813</v>
      </c>
      <c r="I15" s="304"/>
      <c r="J15" s="304">
        <f t="shared" si="2"/>
        <v>4.7411892759737322</v>
      </c>
      <c r="K15" s="304">
        <f t="shared" si="2"/>
        <v>6.6436134846849964</v>
      </c>
      <c r="L15" s="304">
        <f t="shared" si="2"/>
        <v>11.56862925255213</v>
      </c>
      <c r="M15" s="304"/>
      <c r="N15" s="304">
        <f t="shared" si="3"/>
        <v>18.722623906980473</v>
      </c>
      <c r="O15" s="304">
        <f t="shared" si="3"/>
        <v>21.304701662875214</v>
      </c>
      <c r="P15" s="304">
        <f t="shared" si="3"/>
        <v>27.961991702112076</v>
      </c>
      <c r="Q15" s="306"/>
      <c r="R15" s="304">
        <f t="shared" ref="R15:T15" si="40">SUM(R27,R39,R57,R69,R81,R99)</f>
        <v>5.9995747554936774</v>
      </c>
      <c r="S15" s="304">
        <f t="shared" si="40"/>
        <v>6.5238618862502795</v>
      </c>
      <c r="T15" s="304">
        <f t="shared" si="40"/>
        <v>8.48715329506053</v>
      </c>
      <c r="U15" s="306"/>
      <c r="V15" s="304">
        <f t="shared" ref="V15:X15" si="41">SUM(V27,V39,V57,V69,V81,V99)</f>
        <v>6.4269326395312261</v>
      </c>
      <c r="W15" s="304">
        <f t="shared" si="41"/>
        <v>7.057603511644758</v>
      </c>
      <c r="X15" s="304">
        <f t="shared" si="41"/>
        <v>8.5024676361799187</v>
      </c>
      <c r="Y15" s="306"/>
      <c r="Z15" s="304">
        <f t="shared" ref="Z15:AB15" si="42">SUM(Z27,Z39,Z57,Z69,Z81,Z99)</f>
        <v>33.04308392470783</v>
      </c>
      <c r="AA15" s="304">
        <f t="shared" si="42"/>
        <v>35.164720157441863</v>
      </c>
      <c r="AB15" s="304">
        <f t="shared" si="42"/>
        <v>36.149552453264519</v>
      </c>
      <c r="AC15" s="306"/>
      <c r="AD15" s="304">
        <f t="shared" ref="AD15:AF15" si="43">SUM(AD27,AD39,AD57,AD69,AD81,AD99)</f>
        <v>32.330210862689285</v>
      </c>
      <c r="AE15" s="304">
        <f t="shared" si="43"/>
        <v>34.14591563451782</v>
      </c>
      <c r="AF15" s="304">
        <f t="shared" si="43"/>
        <v>30.009254713445461</v>
      </c>
      <c r="AG15" s="306"/>
      <c r="AH15" s="304">
        <f t="shared" ref="AH15:AJ15" si="44">SUM(AH27,AH39,AH57,AH69,AH81,AH99)</f>
        <v>19.341302065951595</v>
      </c>
      <c r="AI15" s="304">
        <f t="shared" si="44"/>
        <v>16.213731011212424</v>
      </c>
      <c r="AJ15" s="304">
        <f t="shared" si="44"/>
        <v>8.5903793782874391</v>
      </c>
      <c r="AK15" s="306"/>
      <c r="AL15" s="304">
        <f t="shared" ref="AL15:AN15" si="45">SUM(AL27,AL39,AL57,AL69,AL81,AL99)</f>
        <v>11.245096461780115</v>
      </c>
      <c r="AM15" s="304">
        <f t="shared" si="45"/>
        <v>6.8796308765358409</v>
      </c>
      <c r="AN15" s="304">
        <f t="shared" si="45"/>
        <v>4.1221832461636296</v>
      </c>
    </row>
    <row r="16" spans="1:40" x14ac:dyDescent="0.2">
      <c r="A16" s="13" t="str">
        <f>name!E11</f>
        <v>Process, plant and machine operatives</v>
      </c>
      <c r="B16" s="304">
        <f t="shared" si="0"/>
        <v>125.39796921654512</v>
      </c>
      <c r="C16" s="304">
        <f t="shared" si="0"/>
        <v>131.11325196701151</v>
      </c>
      <c r="D16" s="304">
        <f t="shared" si="0"/>
        <v>128.13220316006328</v>
      </c>
      <c r="E16" s="304"/>
      <c r="F16" s="304">
        <f t="shared" si="1"/>
        <v>0.25324229584861319</v>
      </c>
      <c r="G16" s="304">
        <f t="shared" si="1"/>
        <v>0.406744624096601</v>
      </c>
      <c r="H16" s="304">
        <f t="shared" si="1"/>
        <v>0.79632660483418316</v>
      </c>
      <c r="I16" s="304"/>
      <c r="J16" s="304">
        <f t="shared" si="2"/>
        <v>1.5127684969416326</v>
      </c>
      <c r="K16" s="304">
        <f t="shared" si="2"/>
        <v>2.4228428828247419</v>
      </c>
      <c r="L16" s="304">
        <f t="shared" si="2"/>
        <v>4.4028779414856833</v>
      </c>
      <c r="M16" s="304"/>
      <c r="N16" s="304">
        <f t="shared" si="3"/>
        <v>5.0065448737703973</v>
      </c>
      <c r="O16" s="304">
        <f t="shared" si="3"/>
        <v>6.941627535088025</v>
      </c>
      <c r="P16" s="304">
        <f t="shared" si="3"/>
        <v>10.81511611362629</v>
      </c>
      <c r="Q16" s="306"/>
      <c r="R16" s="304">
        <f t="shared" ref="R16:T16" si="46">SUM(R28,R40,R58,R70,R82,R100)</f>
        <v>2.3251877207368259</v>
      </c>
      <c r="S16" s="304">
        <f t="shared" si="46"/>
        <v>2.9628360322123881</v>
      </c>
      <c r="T16" s="304">
        <f t="shared" si="46"/>
        <v>3.8807472615271954</v>
      </c>
      <c r="U16" s="306"/>
      <c r="V16" s="304">
        <f t="shared" ref="V16:X16" si="47">SUM(V28,V40,V58,V70,V82,V100)</f>
        <v>4.1689567329668806</v>
      </c>
      <c r="W16" s="304">
        <f t="shared" si="47"/>
        <v>5.0437617378235986</v>
      </c>
      <c r="X16" s="304">
        <f t="shared" si="47"/>
        <v>6.4136718550128577</v>
      </c>
      <c r="Y16" s="306"/>
      <c r="Z16" s="304">
        <f t="shared" ref="Z16:AB16" si="48">SUM(Z28,Z40,Z58,Z70,Z82,Z100)</f>
        <v>25.947305586440795</v>
      </c>
      <c r="AA16" s="304">
        <f t="shared" si="48"/>
        <v>31.397291025097509</v>
      </c>
      <c r="AB16" s="304">
        <f t="shared" si="48"/>
        <v>35.946868225709643</v>
      </c>
      <c r="AC16" s="306"/>
      <c r="AD16" s="304">
        <f t="shared" ref="AD16:AF16" si="49">SUM(AD28,AD40,AD58,AD70,AD82,AD100)</f>
        <v>36.761958732928179</v>
      </c>
      <c r="AE16" s="304">
        <f t="shared" si="49"/>
        <v>44.436293562234098</v>
      </c>
      <c r="AF16" s="304">
        <f t="shared" si="49"/>
        <v>44.357979909505431</v>
      </c>
      <c r="AG16" s="306"/>
      <c r="AH16" s="304">
        <f t="shared" ref="AH16:AJ16" si="50">SUM(AH28,AH40,AH58,AH70,AH82,AH100)</f>
        <v>29.925287645115148</v>
      </c>
      <c r="AI16" s="304">
        <f t="shared" si="50"/>
        <v>27.302520666599129</v>
      </c>
      <c r="AJ16" s="304">
        <f t="shared" si="50"/>
        <v>17.272476325132644</v>
      </c>
      <c r="AK16" s="306"/>
      <c r="AL16" s="304">
        <f t="shared" ref="AL16:AN16" si="51">SUM(AL28,AL40,AL58,AL70,AL82,AL100)</f>
        <v>19.496717131796647</v>
      </c>
      <c r="AM16" s="304">
        <f t="shared" si="51"/>
        <v>10.199333901035438</v>
      </c>
      <c r="AN16" s="304">
        <f t="shared" si="51"/>
        <v>4.2461389232293749</v>
      </c>
    </row>
    <row r="17" spans="1:40" x14ac:dyDescent="0.2">
      <c r="A17" s="13" t="str">
        <f>name!E12</f>
        <v>Elementary occupations</v>
      </c>
      <c r="B17" s="304">
        <f t="shared" si="0"/>
        <v>172.15171215085974</v>
      </c>
      <c r="C17" s="304">
        <f t="shared" si="0"/>
        <v>178.57744571481706</v>
      </c>
      <c r="D17" s="304">
        <f t="shared" si="0"/>
        <v>173.40360168257232</v>
      </c>
      <c r="E17" s="304"/>
      <c r="F17" s="304">
        <f t="shared" si="1"/>
        <v>0.11486240407821657</v>
      </c>
      <c r="G17" s="304">
        <f t="shared" si="1"/>
        <v>0.15661329206258906</v>
      </c>
      <c r="H17" s="304">
        <f t="shared" si="1"/>
        <v>0.26031440980384407</v>
      </c>
      <c r="I17" s="304"/>
      <c r="J17" s="304">
        <f t="shared" si="2"/>
        <v>3.3236192742314845</v>
      </c>
      <c r="K17" s="304">
        <f t="shared" si="2"/>
        <v>4.9198766784017645</v>
      </c>
      <c r="L17" s="304">
        <f t="shared" si="2"/>
        <v>9.804284262812164</v>
      </c>
      <c r="M17" s="304"/>
      <c r="N17" s="304">
        <f t="shared" si="3"/>
        <v>11.478938170115885</v>
      </c>
      <c r="O17" s="304">
        <f t="shared" si="3"/>
        <v>14.313580757384464</v>
      </c>
      <c r="P17" s="304">
        <f t="shared" si="3"/>
        <v>19.220118302348006</v>
      </c>
      <c r="Q17" s="306"/>
      <c r="R17" s="304">
        <f t="shared" ref="R17:T17" si="52">SUM(R29,R41,R59,R71,R83,R101)</f>
        <v>5.6775821665277713</v>
      </c>
      <c r="S17" s="304">
        <f t="shared" si="52"/>
        <v>7.1440393351831668</v>
      </c>
      <c r="T17" s="304">
        <f t="shared" si="52"/>
        <v>9.9626927962036937</v>
      </c>
      <c r="U17" s="306"/>
      <c r="V17" s="304">
        <f t="shared" ref="V17:X17" si="53">SUM(V29,V41,V59,V71,V83,V101)</f>
        <v>5.3330190829348592</v>
      </c>
      <c r="W17" s="304">
        <f t="shared" si="53"/>
        <v>6.9227938622806988</v>
      </c>
      <c r="X17" s="304">
        <f t="shared" si="53"/>
        <v>9.5842712025418972</v>
      </c>
      <c r="Y17" s="306"/>
      <c r="Z17" s="304">
        <f t="shared" ref="Z17:AB17" si="54">SUM(Z29,Z41,Z59,Z71,Z83,Z101)</f>
        <v>26.673457276852762</v>
      </c>
      <c r="AA17" s="304">
        <f t="shared" si="54"/>
        <v>27.594564949283154</v>
      </c>
      <c r="AB17" s="304">
        <f t="shared" si="54"/>
        <v>27.827049325710288</v>
      </c>
      <c r="AC17" s="306"/>
      <c r="AD17" s="304">
        <f t="shared" ref="AD17:AF17" si="55">SUM(AD29,AD41,AD59,AD71,AD83,AD101)</f>
        <v>48.186703903945727</v>
      </c>
      <c r="AE17" s="304">
        <f t="shared" si="55"/>
        <v>55.435641855144489</v>
      </c>
      <c r="AF17" s="304">
        <f t="shared" si="55"/>
        <v>53.977045749949063</v>
      </c>
      <c r="AG17" s="306"/>
      <c r="AH17" s="304">
        <f t="shared" ref="AH17:AJ17" si="56">SUM(AH29,AH41,AH59,AH71,AH83,AH101)</f>
        <v>44.177579981928631</v>
      </c>
      <c r="AI17" s="304">
        <f t="shared" si="56"/>
        <v>43.233387738904653</v>
      </c>
      <c r="AJ17" s="304">
        <f t="shared" si="56"/>
        <v>30.956522235099474</v>
      </c>
      <c r="AK17" s="306"/>
      <c r="AL17" s="304">
        <f t="shared" ref="AL17:AN17" si="57">SUM(AL29,AL41,AL59,AL71,AL83,AL101)</f>
        <v>27.185949890244409</v>
      </c>
      <c r="AM17" s="304">
        <f t="shared" si="57"/>
        <v>18.856947246172098</v>
      </c>
      <c r="AN17" s="304">
        <f t="shared" si="57"/>
        <v>11.811303398103892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28.388999999999978</v>
      </c>
      <c r="C20" s="305">
        <f>SUM(C21:C29)</f>
        <v>28.356999999999992</v>
      </c>
      <c r="D20" s="305">
        <f>SUM(D21:D29)</f>
        <v>28.314999999999991</v>
      </c>
      <c r="E20" s="304"/>
      <c r="F20" s="305">
        <f>SUM(F21:F29)</f>
        <v>0.35943123498377544</v>
      </c>
      <c r="G20" s="305">
        <f>SUM(G21:G29)</f>
        <v>0.47964207130270592</v>
      </c>
      <c r="H20" s="305">
        <f>SUM(H21:H29)</f>
        <v>0.73894865202806204</v>
      </c>
      <c r="I20" s="304"/>
      <c r="J20" s="305">
        <f>SUM(J21:J29)</f>
        <v>2.0299119736426836</v>
      </c>
      <c r="K20" s="305">
        <f>SUM(K21:K29)</f>
        <v>2.6015101280170412</v>
      </c>
      <c r="L20" s="305">
        <f>SUM(L21:L29)</f>
        <v>3.8584884157015513</v>
      </c>
      <c r="M20" s="304"/>
      <c r="N20" s="305">
        <f>SUM(N21:N29)</f>
        <v>4.9295635302689149</v>
      </c>
      <c r="O20" s="305">
        <f>SUM(O21:O29)</f>
        <v>5.0966107965139873</v>
      </c>
      <c r="P20" s="305">
        <f>SUM(P21:P29)</f>
        <v>5.651653814169233</v>
      </c>
      <c r="Q20" s="306"/>
      <c r="R20" s="305">
        <f>SUM(R21:R29)</f>
        <v>0.83693296854212851</v>
      </c>
      <c r="S20" s="305">
        <f>SUM(S21:S29)</f>
        <v>0.88523837928683669</v>
      </c>
      <c r="T20" s="305">
        <f>SUM(T21:T29)</f>
        <v>1.0195984958197171</v>
      </c>
      <c r="U20" s="306"/>
      <c r="V20" s="305">
        <f>SUM(V21:V29)</f>
        <v>2.4526833194838717</v>
      </c>
      <c r="W20" s="305">
        <f>SUM(W21:W29)</f>
        <v>2.483055548840515</v>
      </c>
      <c r="X20" s="305">
        <f>SUM(X21:X29)</f>
        <v>2.7081848950665286</v>
      </c>
      <c r="Y20" s="306"/>
      <c r="Z20" s="305">
        <f>SUM(Z21:Z29)</f>
        <v>5.7781127709032507</v>
      </c>
      <c r="AA20" s="305">
        <f>SUM(AA21:AA29)</f>
        <v>5.799104609455628</v>
      </c>
      <c r="AB20" s="305">
        <f>SUM(AB21:AB29)</f>
        <v>5.7998806057831693</v>
      </c>
      <c r="AC20" s="306"/>
      <c r="AD20" s="305">
        <f>SUM(AD21:AD29)</f>
        <v>5.1969533926546854</v>
      </c>
      <c r="AE20" s="305">
        <f>SUM(AE21:AE29)</f>
        <v>5.3476249096680482</v>
      </c>
      <c r="AF20" s="305">
        <f>SUM(AF21:AF29)</f>
        <v>4.6360777311367274</v>
      </c>
      <c r="AG20" s="306"/>
      <c r="AH20" s="305">
        <f>SUM(AH21:AH29)</f>
        <v>3.6387403961755207</v>
      </c>
      <c r="AI20" s="305">
        <f>SUM(AI21:AI29)</f>
        <v>3.1660075737463669</v>
      </c>
      <c r="AJ20" s="305">
        <f>SUM(AJ21:AJ29)</f>
        <v>2.2281308708160741</v>
      </c>
      <c r="AK20" s="306"/>
      <c r="AL20" s="305">
        <f>SUM(AL21:AL29)</f>
        <v>3.1666704133451464</v>
      </c>
      <c r="AM20" s="305">
        <f>SUM(AM21:AM29)</f>
        <v>2.498205983168861</v>
      </c>
      <c r="AN20" s="305">
        <f>SUM(AN21:AN29)</f>
        <v>1.6740365194789288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2.7493560942700519</v>
      </c>
      <c r="C21" s="304">
        <f t="shared" ref="C21:D21" si="59">SUM(G21,K21,O21,S21,W21,AA21,AE21,AI21,AM21)</f>
        <v>2.529514347936876</v>
      </c>
      <c r="D21" s="304">
        <f t="shared" si="59"/>
        <v>2.6377871733372888</v>
      </c>
      <c r="E21" s="304"/>
      <c r="F21" s="304">
        <v>6.4804812862631317E-2</v>
      </c>
      <c r="G21" s="304">
        <v>8.0511075773458632E-2</v>
      </c>
      <c r="H21" s="304">
        <v>0.1139489042885089</v>
      </c>
      <c r="I21" s="304"/>
      <c r="J21" s="304">
        <v>0.43787491567391024</v>
      </c>
      <c r="K21" s="304">
        <v>0.47708504040571958</v>
      </c>
      <c r="L21" s="304">
        <v>0.63482882031325927</v>
      </c>
      <c r="M21" s="304"/>
      <c r="N21" s="304">
        <v>0.62051458211862909</v>
      </c>
      <c r="O21" s="304">
        <v>0.55093331073947782</v>
      </c>
      <c r="P21" s="304">
        <v>0.58823369418911486</v>
      </c>
      <c r="Q21" s="306"/>
      <c r="R21" s="304">
        <v>0.10182984609372325</v>
      </c>
      <c r="S21" s="304">
        <v>8.8520478739754424E-2</v>
      </c>
      <c r="T21" s="304">
        <v>8.5564192339269846E-2</v>
      </c>
      <c r="U21" s="306"/>
      <c r="V21" s="304">
        <v>0.19865519924166147</v>
      </c>
      <c r="W21" s="304">
        <v>0.15783578925488692</v>
      </c>
      <c r="X21" s="304">
        <v>0.1491273795648424</v>
      </c>
      <c r="Y21" s="306"/>
      <c r="Z21" s="304">
        <v>0.38804836400054488</v>
      </c>
      <c r="AA21" s="304">
        <v>0.37172958625144359</v>
      </c>
      <c r="AB21" s="304">
        <v>0.42689679998127772</v>
      </c>
      <c r="AC21" s="306"/>
      <c r="AD21" s="304">
        <v>0.37840409029834132</v>
      </c>
      <c r="AE21" s="304">
        <v>0.37147169703575728</v>
      </c>
      <c r="AF21" s="304">
        <v>0.32601833462046081</v>
      </c>
      <c r="AG21" s="306"/>
      <c r="AH21" s="304">
        <v>0.26743742784121716</v>
      </c>
      <c r="AI21" s="304">
        <v>0.21502195037679048</v>
      </c>
      <c r="AJ21" s="304">
        <v>0.14258678726701401</v>
      </c>
      <c r="AK21" s="306"/>
      <c r="AL21" s="304">
        <v>0.29178685613939292</v>
      </c>
      <c r="AM21" s="304">
        <v>0.21640541935958743</v>
      </c>
      <c r="AN21" s="304">
        <v>0.17058226077354077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4.5090361368808747</v>
      </c>
      <c r="C22" s="304">
        <f t="shared" ref="C22:C29" si="61">SUM(G22,K22,O22,S22,W22,AA22,AE22,AI22,AM22)</f>
        <v>5.0114062241433146</v>
      </c>
      <c r="D22" s="304">
        <f t="shared" ref="D22:D29" si="62">SUM(H22,L22,P22,T22,X22,AB22,AF22,AJ22,AN22)</f>
        <v>5.5972893033927527</v>
      </c>
      <c r="E22" s="304"/>
      <c r="F22" s="304">
        <v>0.17029104153781915</v>
      </c>
      <c r="G22" s="304">
        <v>0.2461840410497329</v>
      </c>
      <c r="H22" s="304">
        <v>0.38153670278469115</v>
      </c>
      <c r="I22" s="304"/>
      <c r="J22" s="304">
        <v>0.80280541073482958</v>
      </c>
      <c r="K22" s="304">
        <v>1.114402787934142</v>
      </c>
      <c r="L22" s="304">
        <v>1.6726725647559333</v>
      </c>
      <c r="M22" s="304"/>
      <c r="N22" s="304">
        <v>1.4550269425968492</v>
      </c>
      <c r="O22" s="304">
        <v>1.5405284831160955</v>
      </c>
      <c r="P22" s="304">
        <v>1.6237419886030429</v>
      </c>
      <c r="Q22" s="306"/>
      <c r="R22" s="304">
        <v>0.15783106929838059</v>
      </c>
      <c r="S22" s="304">
        <v>0.17709569818038876</v>
      </c>
      <c r="T22" s="304">
        <v>0.18783120036504408</v>
      </c>
      <c r="U22" s="306"/>
      <c r="V22" s="304">
        <v>0.54353991555148617</v>
      </c>
      <c r="W22" s="304">
        <v>0.55783728984067393</v>
      </c>
      <c r="X22" s="304">
        <v>0.54829050414548397</v>
      </c>
      <c r="Y22" s="306"/>
      <c r="Z22" s="304">
        <v>0.60998767767751927</v>
      </c>
      <c r="AA22" s="304">
        <v>0.64309159935217219</v>
      </c>
      <c r="AB22" s="304">
        <v>0.60408298728599741</v>
      </c>
      <c r="AC22" s="306"/>
      <c r="AD22" s="304">
        <v>0.326438629946042</v>
      </c>
      <c r="AE22" s="304">
        <v>0.32038655371802266</v>
      </c>
      <c r="AF22" s="304">
        <v>0.28114741858810105</v>
      </c>
      <c r="AG22" s="306"/>
      <c r="AH22" s="304">
        <v>0.25255933731291258</v>
      </c>
      <c r="AI22" s="304">
        <v>0.23968115983812094</v>
      </c>
      <c r="AJ22" s="304">
        <v>0.16763054618104045</v>
      </c>
      <c r="AK22" s="306"/>
      <c r="AL22" s="304">
        <v>0.19055611222503649</v>
      </c>
      <c r="AM22" s="304">
        <v>0.17219861111396628</v>
      </c>
      <c r="AN22" s="304">
        <v>0.13035539068341873</v>
      </c>
    </row>
    <row r="23" spans="1:40" x14ac:dyDescent="0.2">
      <c r="A23" s="13" t="str">
        <f t="shared" si="58"/>
        <v>Associate professional occupations</v>
      </c>
      <c r="B23" s="304">
        <f t="shared" si="60"/>
        <v>4.0526974947802739</v>
      </c>
      <c r="C23" s="304">
        <f t="shared" si="61"/>
        <v>3.8024766854768615</v>
      </c>
      <c r="D23" s="304">
        <f t="shared" si="62"/>
        <v>4.0922795330283686</v>
      </c>
      <c r="E23" s="304"/>
      <c r="F23" s="304">
        <v>7.1540738341159704E-2</v>
      </c>
      <c r="G23" s="304">
        <v>8.5876115014982948E-2</v>
      </c>
      <c r="H23" s="304">
        <v>0.14415673733580009</v>
      </c>
      <c r="I23" s="304"/>
      <c r="J23" s="304">
        <v>0.33719029201102274</v>
      </c>
      <c r="K23" s="304">
        <v>0.39774807149107388</v>
      </c>
      <c r="L23" s="304">
        <v>0.61631251362059636</v>
      </c>
      <c r="M23" s="304"/>
      <c r="N23" s="304">
        <v>0.96825464593962152</v>
      </c>
      <c r="O23" s="304">
        <v>0.8992217288469897</v>
      </c>
      <c r="P23" s="304">
        <v>0.95362123466413173</v>
      </c>
      <c r="Q23" s="306"/>
      <c r="R23" s="304">
        <v>9.2848512110847159E-2</v>
      </c>
      <c r="S23" s="304">
        <v>9.3153173789828098E-2</v>
      </c>
      <c r="T23" s="304">
        <v>0.11426700597359431</v>
      </c>
      <c r="U23" s="306"/>
      <c r="V23" s="304">
        <v>0.60181280033703677</v>
      </c>
      <c r="W23" s="304">
        <v>0.57433989487858184</v>
      </c>
      <c r="X23" s="304">
        <v>0.66307059764258502</v>
      </c>
      <c r="Y23" s="306"/>
      <c r="Z23" s="304">
        <v>1.0089572701903207</v>
      </c>
      <c r="AA23" s="304">
        <v>0.9450199953583317</v>
      </c>
      <c r="AB23" s="304">
        <v>0.96840240448132275</v>
      </c>
      <c r="AC23" s="306"/>
      <c r="AD23" s="304">
        <v>0.40336488227304651</v>
      </c>
      <c r="AE23" s="304">
        <v>0.32920514481530505</v>
      </c>
      <c r="AF23" s="304">
        <v>0.22215746804916051</v>
      </c>
      <c r="AG23" s="306"/>
      <c r="AH23" s="304">
        <v>0.34315674116881423</v>
      </c>
      <c r="AI23" s="304">
        <v>0.29458387016025595</v>
      </c>
      <c r="AJ23" s="304">
        <v>0.20458186212014418</v>
      </c>
      <c r="AK23" s="306"/>
      <c r="AL23" s="304">
        <v>0.22557161240840526</v>
      </c>
      <c r="AM23" s="304">
        <v>0.18332869112151257</v>
      </c>
      <c r="AN23" s="304">
        <v>0.20570970914103334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3.1262890241538956</v>
      </c>
      <c r="C24" s="304">
        <f t="shared" si="61"/>
        <v>3.1250833021766682</v>
      </c>
      <c r="D24" s="304">
        <f t="shared" si="62"/>
        <v>2.8569940485496645</v>
      </c>
      <c r="E24" s="304"/>
      <c r="F24" s="304">
        <v>1.2930710700188273E-2</v>
      </c>
      <c r="G24" s="304">
        <v>1.5492466209174745E-2</v>
      </c>
      <c r="H24" s="304">
        <v>2.1360914131409645E-2</v>
      </c>
      <c r="I24" s="304"/>
      <c r="J24" s="304">
        <v>0.17058735785777931</v>
      </c>
      <c r="K24" s="304">
        <v>0.24465204198809912</v>
      </c>
      <c r="L24" s="304">
        <v>0.38332190309321884</v>
      </c>
      <c r="M24" s="304"/>
      <c r="N24" s="304">
        <v>0.63772808954604099</v>
      </c>
      <c r="O24" s="304">
        <v>0.68975811039865664</v>
      </c>
      <c r="P24" s="304">
        <v>0.74320293535007786</v>
      </c>
      <c r="Q24" s="306"/>
      <c r="R24" s="304">
        <v>7.3641422710784124E-2</v>
      </c>
      <c r="S24" s="304">
        <v>6.9753641641912278E-2</v>
      </c>
      <c r="T24" s="304">
        <v>6.6306583068671959E-2</v>
      </c>
      <c r="U24" s="306"/>
      <c r="V24" s="304">
        <v>0.2509526127976856</v>
      </c>
      <c r="W24" s="304">
        <v>0.24607254687278515</v>
      </c>
      <c r="X24" s="304">
        <v>0.24311442932410923</v>
      </c>
      <c r="Y24" s="306"/>
      <c r="Z24" s="304">
        <v>0.59347676829399743</v>
      </c>
      <c r="AA24" s="304">
        <v>0.57141437688153718</v>
      </c>
      <c r="AB24" s="304">
        <v>0.43950826785014629</v>
      </c>
      <c r="AC24" s="306"/>
      <c r="AD24" s="304">
        <v>0.57574098912494021</v>
      </c>
      <c r="AE24" s="304">
        <v>0.5453325747892751</v>
      </c>
      <c r="AF24" s="304">
        <v>0.41792764723502418</v>
      </c>
      <c r="AG24" s="306"/>
      <c r="AH24" s="304">
        <v>0.44536471641786046</v>
      </c>
      <c r="AI24" s="304">
        <v>0.41146033519623348</v>
      </c>
      <c r="AJ24" s="304">
        <v>0.24202149956835139</v>
      </c>
      <c r="AK24" s="306"/>
      <c r="AL24" s="304">
        <v>0.36586635670461914</v>
      </c>
      <c r="AM24" s="304">
        <v>0.33114720819899457</v>
      </c>
      <c r="AN24" s="304">
        <v>0.30022986892865516</v>
      </c>
    </row>
    <row r="25" spans="1:40" x14ac:dyDescent="0.2">
      <c r="A25" s="13" t="str">
        <f t="shared" si="58"/>
        <v>Skilled trades occupations</v>
      </c>
      <c r="B25" s="304">
        <f t="shared" si="60"/>
        <v>6.5125346272585602</v>
      </c>
      <c r="C25" s="304">
        <f t="shared" si="61"/>
        <v>6.342839816367265</v>
      </c>
      <c r="D25" s="304">
        <f t="shared" si="62"/>
        <v>5.7530370653065805</v>
      </c>
      <c r="E25" s="304"/>
      <c r="F25" s="304">
        <v>2.6784458654310457E-2</v>
      </c>
      <c r="G25" s="304">
        <v>3.2450077500513742E-2</v>
      </c>
      <c r="H25" s="304">
        <v>4.6103911425778653E-2</v>
      </c>
      <c r="I25" s="304"/>
      <c r="J25" s="304">
        <v>0.11659800023493481</v>
      </c>
      <c r="K25" s="304">
        <v>0.14294547326665719</v>
      </c>
      <c r="L25" s="304">
        <v>0.21078311965283064</v>
      </c>
      <c r="M25" s="304"/>
      <c r="N25" s="304">
        <v>0.77402158640239527</v>
      </c>
      <c r="O25" s="304">
        <v>0.88395929548693986</v>
      </c>
      <c r="P25" s="304">
        <v>1.1312872059343824</v>
      </c>
      <c r="Q25" s="306"/>
      <c r="R25" s="304">
        <v>0.23428303704468728</v>
      </c>
      <c r="S25" s="304">
        <v>0.25527064331031363</v>
      </c>
      <c r="T25" s="304">
        <v>0.29862310646302748</v>
      </c>
      <c r="U25" s="306"/>
      <c r="V25" s="304">
        <v>0.59838948575684103</v>
      </c>
      <c r="W25" s="304">
        <v>0.64498620065440404</v>
      </c>
      <c r="X25" s="304">
        <v>0.75206123057174379</v>
      </c>
      <c r="Y25" s="306"/>
      <c r="Z25" s="304">
        <v>1.512289122484054</v>
      </c>
      <c r="AA25" s="304">
        <v>1.3878840336629454</v>
      </c>
      <c r="AB25" s="304">
        <v>1.1121437714373033</v>
      </c>
      <c r="AC25" s="306"/>
      <c r="AD25" s="304">
        <v>1.4610110200310691</v>
      </c>
      <c r="AE25" s="304">
        <v>1.5157092044211886</v>
      </c>
      <c r="AF25" s="304">
        <v>1.2825584484295658</v>
      </c>
      <c r="AG25" s="306"/>
      <c r="AH25" s="304">
        <v>1.0001922253314428</v>
      </c>
      <c r="AI25" s="304">
        <v>0.90213662096847247</v>
      </c>
      <c r="AJ25" s="304">
        <v>0.69053099524711925</v>
      </c>
      <c r="AK25" s="306"/>
      <c r="AL25" s="304">
        <v>0.78896569131882577</v>
      </c>
      <c r="AM25" s="304">
        <v>0.57749826709582974</v>
      </c>
      <c r="AN25" s="304">
        <v>0.22894527614482929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0.68387611242752555</v>
      </c>
      <c r="C26" s="304">
        <f t="shared" si="61"/>
        <v>0.68797598390166914</v>
      </c>
      <c r="D26" s="304">
        <f t="shared" si="62"/>
        <v>0.71280240592128596</v>
      </c>
      <c r="E26" s="304"/>
      <c r="F26" s="304">
        <v>4.8411938845902697E-3</v>
      </c>
      <c r="G26" s="304">
        <v>7.5253637612712667E-3</v>
      </c>
      <c r="H26" s="304">
        <v>1.0403926467438854E-2</v>
      </c>
      <c r="I26" s="304"/>
      <c r="J26" s="304">
        <v>5.5780869179534925E-2</v>
      </c>
      <c r="K26" s="304">
        <v>7.4110740262477853E-2</v>
      </c>
      <c r="L26" s="304">
        <v>0.10279490706055941</v>
      </c>
      <c r="M26" s="304"/>
      <c r="N26" s="304">
        <v>0.18823531034225582</v>
      </c>
      <c r="O26" s="304">
        <v>0.20633489629016477</v>
      </c>
      <c r="P26" s="304">
        <v>0.20667638754216569</v>
      </c>
      <c r="Q26" s="306"/>
      <c r="R26" s="304">
        <v>4.4044851425650906E-2</v>
      </c>
      <c r="S26" s="304">
        <v>5.2199152108781212E-2</v>
      </c>
      <c r="T26" s="304">
        <v>6.390823469242482E-2</v>
      </c>
      <c r="U26" s="306"/>
      <c r="V26" s="304">
        <v>2.7121209206945013E-2</v>
      </c>
      <c r="W26" s="304">
        <v>2.7332169117325326E-2</v>
      </c>
      <c r="X26" s="304">
        <v>2.7160251750362099E-2</v>
      </c>
      <c r="Y26" s="306"/>
      <c r="Z26" s="304">
        <v>8.6974899615602147E-2</v>
      </c>
      <c r="AA26" s="304">
        <v>8.2822939795823322E-2</v>
      </c>
      <c r="AB26" s="304">
        <v>8.5071003367259285E-2</v>
      </c>
      <c r="AC26" s="306"/>
      <c r="AD26" s="304">
        <v>7.0642635340037105E-2</v>
      </c>
      <c r="AE26" s="304">
        <v>6.2933379171573836E-2</v>
      </c>
      <c r="AF26" s="304">
        <v>4.877228153942012E-2</v>
      </c>
      <c r="AG26" s="306"/>
      <c r="AH26" s="304">
        <v>0.11018905292581631</v>
      </c>
      <c r="AI26" s="304">
        <v>9.7587358751355241E-2</v>
      </c>
      <c r="AJ26" s="304">
        <v>8.5843179542697351E-2</v>
      </c>
      <c r="AK26" s="306"/>
      <c r="AL26" s="304">
        <v>9.604609050709316E-2</v>
      </c>
      <c r="AM26" s="304">
        <v>7.7129984642896179E-2</v>
      </c>
      <c r="AN26" s="304">
        <v>8.2172233958958382E-2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1.5582686201855274</v>
      </c>
      <c r="C27" s="304">
        <f t="shared" si="61"/>
        <v>1.5012340428683368</v>
      </c>
      <c r="D27" s="304">
        <f t="shared" si="62"/>
        <v>1.542364234143272</v>
      </c>
      <c r="E27" s="304"/>
      <c r="F27" s="304">
        <v>7.9374763392107174E-3</v>
      </c>
      <c r="G27" s="304">
        <v>1.1213600317025407E-2</v>
      </c>
      <c r="H27" s="304">
        <v>2.0845184133625544E-2</v>
      </c>
      <c r="I27" s="304"/>
      <c r="J27" s="304">
        <v>4.8541174127980778E-2</v>
      </c>
      <c r="K27" s="304">
        <v>6.1463655194461224E-2</v>
      </c>
      <c r="L27" s="304">
        <v>8.8316305488231175E-2</v>
      </c>
      <c r="M27" s="304"/>
      <c r="N27" s="304">
        <v>0.1675202513119545</v>
      </c>
      <c r="O27" s="304">
        <v>0.17353262434609479</v>
      </c>
      <c r="P27" s="304">
        <v>0.21687417927146815</v>
      </c>
      <c r="Q27" s="306"/>
      <c r="R27" s="304">
        <v>7.5088509607461773E-2</v>
      </c>
      <c r="S27" s="304">
        <v>8.1043332245472471E-2</v>
      </c>
      <c r="T27" s="304">
        <v>0.12082808995852289</v>
      </c>
      <c r="U27" s="306"/>
      <c r="V27" s="304">
        <v>9.753807149096147E-2</v>
      </c>
      <c r="W27" s="304">
        <v>8.905329618705847E-2</v>
      </c>
      <c r="X27" s="304">
        <v>8.6176917222832689E-2</v>
      </c>
      <c r="Y27" s="306"/>
      <c r="Z27" s="304">
        <v>0.47952376932817126</v>
      </c>
      <c r="AA27" s="304">
        <v>0.47656090650403432</v>
      </c>
      <c r="AB27" s="304">
        <v>0.52293388613144132</v>
      </c>
      <c r="AC27" s="306"/>
      <c r="AD27" s="304">
        <v>0.27266452564421173</v>
      </c>
      <c r="AE27" s="304">
        <v>0.27773735039631059</v>
      </c>
      <c r="AF27" s="304">
        <v>0.27273010944642162</v>
      </c>
      <c r="AG27" s="306"/>
      <c r="AH27" s="304">
        <v>0.26965306855994786</v>
      </c>
      <c r="AI27" s="304">
        <v>0.23528380243321581</v>
      </c>
      <c r="AJ27" s="304">
        <v>0.15293622213405098</v>
      </c>
      <c r="AK27" s="306"/>
      <c r="AL27" s="304">
        <v>0.13980177377562711</v>
      </c>
      <c r="AM27" s="304">
        <v>9.5345475244663802E-2</v>
      </c>
      <c r="AN27" s="304">
        <v>6.0723340356677855E-2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2.8907823411594524</v>
      </c>
      <c r="C28" s="304">
        <f t="shared" si="61"/>
        <v>2.8798152168305013</v>
      </c>
      <c r="D28" s="304">
        <f t="shared" si="62"/>
        <v>2.875974533809341</v>
      </c>
      <c r="E28" s="304"/>
      <c r="F28" s="304">
        <v>1.9345600075383666E-4</v>
      </c>
      <c r="G28" s="304">
        <v>2.7677465278597E-4</v>
      </c>
      <c r="H28" s="304">
        <v>4.0545679003407066E-4</v>
      </c>
      <c r="I28" s="304"/>
      <c r="J28" s="304">
        <v>3.0395009335661426E-2</v>
      </c>
      <c r="K28" s="304">
        <v>4.1466100959833344E-2</v>
      </c>
      <c r="L28" s="304">
        <v>5.4800136891135817E-2</v>
      </c>
      <c r="M28" s="304"/>
      <c r="N28" s="304">
        <v>7.8481694480230402E-2</v>
      </c>
      <c r="O28" s="304">
        <v>9.561491208517324E-2</v>
      </c>
      <c r="P28" s="304">
        <v>0.12062374737940537</v>
      </c>
      <c r="Q28" s="306"/>
      <c r="R28" s="304">
        <v>3.3435335812096206E-2</v>
      </c>
      <c r="S28" s="304">
        <v>3.7698523757074678E-2</v>
      </c>
      <c r="T28" s="304">
        <v>4.8089010525954032E-2</v>
      </c>
      <c r="U28" s="306"/>
      <c r="V28" s="304">
        <v>6.5434871047579127E-2</v>
      </c>
      <c r="W28" s="304">
        <v>7.4806857223482626E-2</v>
      </c>
      <c r="X28" s="304">
        <v>8.5797429677740455E-2</v>
      </c>
      <c r="Y28" s="306"/>
      <c r="Z28" s="304">
        <v>0.77388474713640132</v>
      </c>
      <c r="AA28" s="304">
        <v>0.92927616719451434</v>
      </c>
      <c r="AB28" s="304">
        <v>1.2544964551928419</v>
      </c>
      <c r="AC28" s="306"/>
      <c r="AD28" s="304">
        <v>0.8937382821147114</v>
      </c>
      <c r="AE28" s="304">
        <v>0.9755728427033189</v>
      </c>
      <c r="AF28" s="304">
        <v>0.92628633384606096</v>
      </c>
      <c r="AG28" s="306"/>
      <c r="AH28" s="304">
        <v>0.28812690243439293</v>
      </c>
      <c r="AI28" s="304">
        <v>0.19145735111729051</v>
      </c>
      <c r="AJ28" s="304">
        <v>0.11324212169236848</v>
      </c>
      <c r="AK28" s="306"/>
      <c r="AL28" s="304">
        <v>0.72709204279762574</v>
      </c>
      <c r="AM28" s="304">
        <v>0.53364568713702765</v>
      </c>
      <c r="AN28" s="304">
        <v>0.27223384181379995</v>
      </c>
    </row>
    <row r="29" spans="1:40" x14ac:dyDescent="0.2">
      <c r="A29" s="13" t="str">
        <f t="shared" si="58"/>
        <v>Elementary occupations</v>
      </c>
      <c r="B29" s="304">
        <f t="shared" si="60"/>
        <v>2.3061595488838149</v>
      </c>
      <c r="C29" s="304">
        <f t="shared" si="61"/>
        <v>2.476654380298497</v>
      </c>
      <c r="D29" s="304">
        <f t="shared" si="62"/>
        <v>2.2464717025114367</v>
      </c>
      <c r="E29" s="304"/>
      <c r="F29" s="304">
        <v>1.0734666311181237E-4</v>
      </c>
      <c r="G29" s="304">
        <v>1.1255702376026786E-4</v>
      </c>
      <c r="H29" s="304">
        <v>1.8691467077515181E-4</v>
      </c>
      <c r="I29" s="304"/>
      <c r="J29" s="304">
        <v>3.0138944487029726E-2</v>
      </c>
      <c r="K29" s="304">
        <v>4.7636216514577015E-2</v>
      </c>
      <c r="L29" s="304">
        <v>9.4658144825786286E-2</v>
      </c>
      <c r="M29" s="304"/>
      <c r="N29" s="304">
        <v>3.9780427530937489E-2</v>
      </c>
      <c r="O29" s="304">
        <v>5.6727435204395403E-2</v>
      </c>
      <c r="P29" s="304">
        <v>6.7392441235443912E-2</v>
      </c>
      <c r="Q29" s="306"/>
      <c r="R29" s="304">
        <v>2.3930384438497286E-2</v>
      </c>
      <c r="S29" s="304">
        <v>3.0503735513311106E-2</v>
      </c>
      <c r="T29" s="304">
        <v>3.4181072433207775E-2</v>
      </c>
      <c r="U29" s="306"/>
      <c r="V29" s="304">
        <v>6.9239154053675839E-2</v>
      </c>
      <c r="W29" s="304">
        <v>0.11079150481131705</v>
      </c>
      <c r="X29" s="304">
        <v>0.15338615516682871</v>
      </c>
      <c r="Y29" s="306"/>
      <c r="Z29" s="304">
        <v>0.32497015217663933</v>
      </c>
      <c r="AA29" s="304">
        <v>0.39130500445482591</v>
      </c>
      <c r="AB29" s="304">
        <v>0.3863450300555788</v>
      </c>
      <c r="AC29" s="306"/>
      <c r="AD29" s="304">
        <v>0.81494833788228649</v>
      </c>
      <c r="AE29" s="304">
        <v>0.94927616261729564</v>
      </c>
      <c r="AF29" s="304">
        <v>0.85847968938251229</v>
      </c>
      <c r="AG29" s="306"/>
      <c r="AH29" s="304">
        <v>0.66206092418311602</v>
      </c>
      <c r="AI29" s="304">
        <v>0.57879512490463203</v>
      </c>
      <c r="AJ29" s="304">
        <v>0.42875765706328811</v>
      </c>
      <c r="AK29" s="306"/>
      <c r="AL29" s="304">
        <v>0.34098387746852094</v>
      </c>
      <c r="AM29" s="304">
        <v>0.31150663925438277</v>
      </c>
      <c r="AN29" s="304">
        <v>0.22308459767801564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168.86199999999999</v>
      </c>
      <c r="C32" s="305">
        <f>SUM(C33:C41)</f>
        <v>167.66900000000001</v>
      </c>
      <c r="D32" s="305">
        <f>SUM(D33:D41)</f>
        <v>154.57599999999974</v>
      </c>
      <c r="E32" s="304"/>
      <c r="F32" s="305">
        <f>SUM(F33:F41)</f>
        <v>1.7155605706017609</v>
      </c>
      <c r="G32" s="305">
        <f>SUM(G33:G41)</f>
        <v>2.221792232161119</v>
      </c>
      <c r="H32" s="305">
        <f>SUM(H33:H41)</f>
        <v>3.0449429456719739</v>
      </c>
      <c r="I32" s="304"/>
      <c r="J32" s="305">
        <f>SUM(J33:J41)</f>
        <v>9.3800501465357442</v>
      </c>
      <c r="K32" s="305">
        <f>SUM(K33:K41)</f>
        <v>12.299874219998177</v>
      </c>
      <c r="L32" s="305">
        <f>SUM(L33:L41)</f>
        <v>17.281987848361066</v>
      </c>
      <c r="M32" s="304"/>
      <c r="N32" s="305">
        <f>SUM(N33:N41)</f>
        <v>23.116667946534211</v>
      </c>
      <c r="O32" s="305">
        <f>SUM(O33:O41)</f>
        <v>24.241179785485219</v>
      </c>
      <c r="P32" s="305">
        <f>SUM(P33:P41)</f>
        <v>24.897764663374438</v>
      </c>
      <c r="Q32" s="306"/>
      <c r="R32" s="305">
        <f>SUM(R33:R41)</f>
        <v>5.6175750565262934</v>
      </c>
      <c r="S32" s="305">
        <f>SUM(S33:S41)</f>
        <v>5.9061691342195779</v>
      </c>
      <c r="T32" s="305">
        <f>SUM(T33:T41)</f>
        <v>6.2346426193560252</v>
      </c>
      <c r="U32" s="306"/>
      <c r="V32" s="305">
        <f>SUM(V33:V41)</f>
        <v>12.921601547392317</v>
      </c>
      <c r="W32" s="305">
        <f>SUM(W33:W41)</f>
        <v>13.117123388974553</v>
      </c>
      <c r="X32" s="305">
        <f>SUM(X33:X41)</f>
        <v>12.947377221123078</v>
      </c>
      <c r="Y32" s="306"/>
      <c r="Z32" s="305">
        <f>SUM(Z33:Z41)</f>
        <v>42.030163143720529</v>
      </c>
      <c r="AA32" s="305">
        <f>SUM(AA33:AA41)</f>
        <v>44.344370498493234</v>
      </c>
      <c r="AB32" s="305">
        <f>SUM(AB33:AB41)</f>
        <v>42.928033121188889</v>
      </c>
      <c r="AC32" s="306"/>
      <c r="AD32" s="305">
        <f>SUM(AD33:AD41)</f>
        <v>36.782713706459262</v>
      </c>
      <c r="AE32" s="305">
        <f>SUM(AE33:AE41)</f>
        <v>38.964122249840393</v>
      </c>
      <c r="AF32" s="305">
        <f>SUM(AF33:AF41)</f>
        <v>32.279243632066311</v>
      </c>
      <c r="AG32" s="306"/>
      <c r="AH32" s="305">
        <f>SUM(AH33:AH41)</f>
        <v>24.709883517144966</v>
      </c>
      <c r="AI32" s="305">
        <f>SUM(AI33:AI41)</f>
        <v>20.659063468039427</v>
      </c>
      <c r="AJ32" s="305">
        <f>SUM(AJ33:AJ41)</f>
        <v>11.61033267363652</v>
      </c>
      <c r="AK32" s="306"/>
      <c r="AL32" s="305">
        <f>SUM(AL33:AL41)</f>
        <v>12.58778436508492</v>
      </c>
      <c r="AM32" s="305">
        <f>SUM(AM33:AM41)</f>
        <v>5.915305022788317</v>
      </c>
      <c r="AN32" s="305">
        <f>SUM(AN33:AN41)</f>
        <v>3.3516752752214294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17.148717282813131</v>
      </c>
      <c r="C33" s="304">
        <f t="shared" ref="C33:C41" si="64">SUM(G33,K33,O33,S33,W33,AA33,AE33,AI33,AM33)</f>
        <v>15.211814986112294</v>
      </c>
      <c r="D33" s="304">
        <f t="shared" ref="D33:D40" si="65">SUM(H33,L33,P33,T33,X33,AB33,AF33,AJ33,AN33)</f>
        <v>14.617260344750033</v>
      </c>
      <c r="E33" s="304"/>
      <c r="F33" s="304">
        <v>0.24260149544665535</v>
      </c>
      <c r="G33" s="304">
        <v>0.24199832107632227</v>
      </c>
      <c r="H33" s="304">
        <v>0.3100457748324979</v>
      </c>
      <c r="I33" s="304"/>
      <c r="J33" s="304">
        <v>1.7315158028736337</v>
      </c>
      <c r="K33" s="304">
        <v>1.9375621235154388</v>
      </c>
      <c r="L33" s="304">
        <v>2.5587969074820656</v>
      </c>
      <c r="M33" s="304"/>
      <c r="N33" s="304">
        <v>4.4534355191274502</v>
      </c>
      <c r="O33" s="304">
        <v>4.0192116764762842</v>
      </c>
      <c r="P33" s="304">
        <v>3.9503479995986299</v>
      </c>
      <c r="Q33" s="306"/>
      <c r="R33" s="304">
        <v>0.94711179418079017</v>
      </c>
      <c r="S33" s="304">
        <v>0.85333328979123391</v>
      </c>
      <c r="T33" s="304">
        <v>0.82512676213420233</v>
      </c>
      <c r="U33" s="306"/>
      <c r="V33" s="304">
        <v>2.1848725066769084</v>
      </c>
      <c r="W33" s="304">
        <v>1.9197312600397427</v>
      </c>
      <c r="X33" s="304">
        <v>1.8837238036823709</v>
      </c>
      <c r="Y33" s="306"/>
      <c r="Z33" s="304">
        <v>3.0732503617443712</v>
      </c>
      <c r="AA33" s="304">
        <v>2.6529455691094284</v>
      </c>
      <c r="AB33" s="304">
        <v>2.3732988175704621</v>
      </c>
      <c r="AC33" s="306"/>
      <c r="AD33" s="304">
        <v>2.5035213398890979</v>
      </c>
      <c r="AE33" s="304">
        <v>2.1816803632060631</v>
      </c>
      <c r="AF33" s="304">
        <v>1.7607947035165208</v>
      </c>
      <c r="AG33" s="306"/>
      <c r="AH33" s="304">
        <v>1.4315196111575148</v>
      </c>
      <c r="AI33" s="304">
        <v>0.99451903582168555</v>
      </c>
      <c r="AJ33" s="304">
        <v>0.6019180149933262</v>
      </c>
      <c r="AK33" s="306"/>
      <c r="AL33" s="304">
        <v>0.58088885171671178</v>
      </c>
      <c r="AM33" s="304">
        <v>0.41083334707609537</v>
      </c>
      <c r="AN33" s="304">
        <v>0.35320756093995787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27.379265896019426</v>
      </c>
      <c r="C34" s="304">
        <f t="shared" si="64"/>
        <v>31.220833832787758</v>
      </c>
      <c r="D34" s="304">
        <f t="shared" si="65"/>
        <v>32.159982255977738</v>
      </c>
      <c r="E34" s="304"/>
      <c r="F34" s="304">
        <v>1.1056755382969348</v>
      </c>
      <c r="G34" s="304">
        <v>1.5247179959078365</v>
      </c>
      <c r="H34" s="304">
        <v>2.0895046123278687</v>
      </c>
      <c r="I34" s="304"/>
      <c r="J34" s="304">
        <v>4.0899028690225947</v>
      </c>
      <c r="K34" s="304">
        <v>5.7137930247022917</v>
      </c>
      <c r="L34" s="304">
        <v>8.0016649128261239</v>
      </c>
      <c r="M34" s="304"/>
      <c r="N34" s="304">
        <v>7.5794440369292122</v>
      </c>
      <c r="O34" s="304">
        <v>8.1344058692602772</v>
      </c>
      <c r="P34" s="304">
        <v>7.7374407648939805</v>
      </c>
      <c r="Q34" s="306"/>
      <c r="R34" s="304">
        <v>0.84816007175076757</v>
      </c>
      <c r="S34" s="304">
        <v>0.91825563662934251</v>
      </c>
      <c r="T34" s="304">
        <v>0.90360013668136574</v>
      </c>
      <c r="U34" s="306"/>
      <c r="V34" s="304">
        <v>3.3767917116796471</v>
      </c>
      <c r="W34" s="304">
        <v>3.7288742675084179</v>
      </c>
      <c r="X34" s="304">
        <v>3.6330172995285959</v>
      </c>
      <c r="Y34" s="306"/>
      <c r="Z34" s="304">
        <v>4.9752353235859168</v>
      </c>
      <c r="AA34" s="304">
        <v>5.5931759206109231</v>
      </c>
      <c r="AB34" s="304">
        <v>5.366297807598559</v>
      </c>
      <c r="AC34" s="306"/>
      <c r="AD34" s="304">
        <v>2.9293501759890104</v>
      </c>
      <c r="AE34" s="304">
        <v>3.2828690606561604</v>
      </c>
      <c r="AF34" s="304">
        <v>2.6857181637527514</v>
      </c>
      <c r="AG34" s="306"/>
      <c r="AH34" s="304">
        <v>1.9613535761696368</v>
      </c>
      <c r="AI34" s="304">
        <v>1.9057885323674852</v>
      </c>
      <c r="AJ34" s="304">
        <v>1.4522140201030833</v>
      </c>
      <c r="AK34" s="306"/>
      <c r="AL34" s="304">
        <v>0.51335259259570931</v>
      </c>
      <c r="AM34" s="304">
        <v>0.41895352514502826</v>
      </c>
      <c r="AN34" s="304">
        <v>0.29052453826540675</v>
      </c>
    </row>
    <row r="35" spans="1:40" x14ac:dyDescent="0.2">
      <c r="A35" s="13" t="str">
        <f t="shared" si="63"/>
        <v>Associate professional occupations</v>
      </c>
      <c r="B35" s="304">
        <f t="shared" si="66"/>
        <v>17.455236899193359</v>
      </c>
      <c r="C35" s="304">
        <f t="shared" si="64"/>
        <v>16.498680550112852</v>
      </c>
      <c r="D35" s="304">
        <f t="shared" si="65"/>
        <v>15.821177288258214</v>
      </c>
      <c r="E35" s="304"/>
      <c r="F35" s="304">
        <v>0.19967424540123993</v>
      </c>
      <c r="G35" s="304">
        <v>0.23231447401914126</v>
      </c>
      <c r="H35" s="304">
        <v>0.3231632683745812</v>
      </c>
      <c r="I35" s="304"/>
      <c r="J35" s="304">
        <v>1.5548979945386185</v>
      </c>
      <c r="K35" s="304">
        <v>1.8367358008142296</v>
      </c>
      <c r="L35" s="304">
        <v>2.5367846455601692</v>
      </c>
      <c r="M35" s="304"/>
      <c r="N35" s="304">
        <v>4.2352592976670254</v>
      </c>
      <c r="O35" s="304">
        <v>4.1431902453955534</v>
      </c>
      <c r="P35" s="304">
        <v>4.0208225471477812</v>
      </c>
      <c r="Q35" s="306"/>
      <c r="R35" s="304">
        <v>1.2140065429677644</v>
      </c>
      <c r="S35" s="304">
        <v>1.2195730943323093</v>
      </c>
      <c r="T35" s="304">
        <v>1.2618967450893801</v>
      </c>
      <c r="U35" s="306"/>
      <c r="V35" s="304">
        <v>1.6432421348061022</v>
      </c>
      <c r="W35" s="304">
        <v>1.4470956639130044</v>
      </c>
      <c r="X35" s="304">
        <v>1.3454014449491603</v>
      </c>
      <c r="Y35" s="306"/>
      <c r="Z35" s="304">
        <v>3.9069569942616034</v>
      </c>
      <c r="AA35" s="304">
        <v>3.6858218058488217</v>
      </c>
      <c r="AB35" s="304">
        <v>3.3503475220054426</v>
      </c>
      <c r="AC35" s="306"/>
      <c r="AD35" s="304">
        <v>2.866360073822507</v>
      </c>
      <c r="AE35" s="304">
        <v>2.66094567881317</v>
      </c>
      <c r="AF35" s="304">
        <v>2.1701216045927887</v>
      </c>
      <c r="AG35" s="306"/>
      <c r="AH35" s="304">
        <v>1.5088129957680987</v>
      </c>
      <c r="AI35" s="304">
        <v>1.0247443744359461</v>
      </c>
      <c r="AJ35" s="304">
        <v>0.63579622858844131</v>
      </c>
      <c r="AK35" s="306"/>
      <c r="AL35" s="304">
        <v>0.32602661996039728</v>
      </c>
      <c r="AM35" s="304">
        <v>0.24825941254067793</v>
      </c>
      <c r="AN35" s="304">
        <v>0.17684328195046903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13.672525827672638</v>
      </c>
      <c r="C36" s="304">
        <f t="shared" si="64"/>
        <v>13.232285094771163</v>
      </c>
      <c r="D36" s="304">
        <f t="shared" si="65"/>
        <v>11.874627711711087</v>
      </c>
      <c r="E36" s="304"/>
      <c r="F36" s="304">
        <v>5.2295265730325044E-2</v>
      </c>
      <c r="G36" s="304">
        <v>6.828660361752574E-2</v>
      </c>
      <c r="H36" s="304">
        <v>9.4845469965770798E-2</v>
      </c>
      <c r="I36" s="304"/>
      <c r="J36" s="304">
        <v>0.58211230629477673</v>
      </c>
      <c r="K36" s="304">
        <v>0.77235299383994371</v>
      </c>
      <c r="L36" s="304">
        <v>1.101468079169126</v>
      </c>
      <c r="M36" s="304"/>
      <c r="N36" s="304">
        <v>2.3896557953680975</v>
      </c>
      <c r="O36" s="304">
        <v>2.6322757204924745</v>
      </c>
      <c r="P36" s="304">
        <v>2.8093677360472444</v>
      </c>
      <c r="Q36" s="306"/>
      <c r="R36" s="304">
        <v>0.74017158229190305</v>
      </c>
      <c r="S36" s="304">
        <v>0.78885273164652614</v>
      </c>
      <c r="T36" s="304">
        <v>0.85307505552370178</v>
      </c>
      <c r="U36" s="306"/>
      <c r="V36" s="304">
        <v>0.97165812532504625</v>
      </c>
      <c r="W36" s="304">
        <v>1.0277476126863001</v>
      </c>
      <c r="X36" s="304">
        <v>1.0857891088678915</v>
      </c>
      <c r="Y36" s="306"/>
      <c r="Z36" s="304">
        <v>3.1315002400900886</v>
      </c>
      <c r="AA36" s="304">
        <v>3.2547381134956384</v>
      </c>
      <c r="AB36" s="304">
        <v>3.084216303647914</v>
      </c>
      <c r="AC36" s="306"/>
      <c r="AD36" s="304">
        <v>3.9938648733019302</v>
      </c>
      <c r="AE36" s="304">
        <v>3.6569469967071324</v>
      </c>
      <c r="AF36" s="304">
        <v>2.4423309973438641</v>
      </c>
      <c r="AG36" s="306"/>
      <c r="AH36" s="304">
        <v>1.4158814870083691</v>
      </c>
      <c r="AI36" s="304">
        <v>0.71789311242201548</v>
      </c>
      <c r="AJ36" s="304">
        <v>0.14863545897797351</v>
      </c>
      <c r="AK36" s="306"/>
      <c r="AL36" s="304">
        <v>0.39538615226210122</v>
      </c>
      <c r="AM36" s="304">
        <v>0.31319120986360632</v>
      </c>
      <c r="AN36" s="304">
        <v>0.25489950216759927</v>
      </c>
    </row>
    <row r="37" spans="1:40" x14ac:dyDescent="0.2">
      <c r="A37" s="13" t="str">
        <f t="shared" si="63"/>
        <v>Skilled trades occupations</v>
      </c>
      <c r="B37" s="304">
        <f t="shared" si="66"/>
        <v>42.4202705119285</v>
      </c>
      <c r="C37" s="304">
        <f t="shared" si="64"/>
        <v>40.124976853217774</v>
      </c>
      <c r="D37" s="304">
        <f t="shared" si="65"/>
        <v>34.294472853386914</v>
      </c>
      <c r="E37" s="304"/>
      <c r="F37" s="304">
        <v>3.4614609896204795E-2</v>
      </c>
      <c r="G37" s="304">
        <v>4.9300958647345912E-2</v>
      </c>
      <c r="H37" s="304">
        <v>7.0121867013302336E-2</v>
      </c>
      <c r="I37" s="304"/>
      <c r="J37" s="304">
        <v>0.75210218666383188</v>
      </c>
      <c r="K37" s="304">
        <v>1.0368189460557884</v>
      </c>
      <c r="L37" s="304">
        <v>1.4773029768515249</v>
      </c>
      <c r="M37" s="304"/>
      <c r="N37" s="304">
        <v>1.8261170169912193</v>
      </c>
      <c r="O37" s="304">
        <v>2.0226913048360378</v>
      </c>
      <c r="P37" s="304">
        <v>2.1924439453269446</v>
      </c>
      <c r="Q37" s="306"/>
      <c r="R37" s="304">
        <v>0.69047768024395906</v>
      </c>
      <c r="S37" s="304">
        <v>0.71585034864958741</v>
      </c>
      <c r="T37" s="304">
        <v>0.72900868241529215</v>
      </c>
      <c r="U37" s="306"/>
      <c r="V37" s="304">
        <v>3.015954077185409</v>
      </c>
      <c r="W37" s="304">
        <v>2.9740821026856663</v>
      </c>
      <c r="X37" s="304">
        <v>2.8406037680386795</v>
      </c>
      <c r="Y37" s="306"/>
      <c r="Z37" s="304">
        <v>16.24725013317191</v>
      </c>
      <c r="AA37" s="304">
        <v>16.659999668104021</v>
      </c>
      <c r="AB37" s="304">
        <v>15.856830002542218</v>
      </c>
      <c r="AC37" s="306"/>
      <c r="AD37" s="304">
        <v>10.507970422567302</v>
      </c>
      <c r="AE37" s="304">
        <v>10.493314213815387</v>
      </c>
      <c r="AF37" s="304">
        <v>7.890059457696152</v>
      </c>
      <c r="AG37" s="306"/>
      <c r="AH37" s="304">
        <v>6.1339806153386203</v>
      </c>
      <c r="AI37" s="304">
        <v>4.8254302200778394</v>
      </c>
      <c r="AJ37" s="304">
        <v>2.5633362250563323</v>
      </c>
      <c r="AK37" s="306"/>
      <c r="AL37" s="304">
        <v>3.2118037698700395</v>
      </c>
      <c r="AM37" s="304">
        <v>1.3474890903461028</v>
      </c>
      <c r="AN37" s="304">
        <v>0.67476592844646566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2.1224592188963269</v>
      </c>
      <c r="C38" s="304">
        <f t="shared" si="64"/>
        <v>2.0880807253348062</v>
      </c>
      <c r="D38" s="304">
        <f t="shared" si="65"/>
        <v>1.9893199486240427</v>
      </c>
      <c r="E38" s="304"/>
      <c r="F38" s="304">
        <v>3.0807066894951898E-2</v>
      </c>
      <c r="G38" s="304">
        <v>4.1952031110930321E-2</v>
      </c>
      <c r="H38" s="304">
        <v>6.655006655695489E-2</v>
      </c>
      <c r="I38" s="304"/>
      <c r="J38" s="304">
        <v>2.4674774476968815E-2</v>
      </c>
      <c r="K38" s="304">
        <v>2.6571333543321134E-2</v>
      </c>
      <c r="L38" s="304">
        <v>2.9294447660014745E-2</v>
      </c>
      <c r="M38" s="304"/>
      <c r="N38" s="304">
        <v>0.24968522194322834</v>
      </c>
      <c r="O38" s="304">
        <v>0.24743697348679275</v>
      </c>
      <c r="P38" s="304">
        <v>0.23938708270537951</v>
      </c>
      <c r="Q38" s="306"/>
      <c r="R38" s="304">
        <v>6.2502046493010568E-2</v>
      </c>
      <c r="S38" s="304">
        <v>5.4520487619460101E-2</v>
      </c>
      <c r="T38" s="304">
        <v>5.0879756241263847E-2</v>
      </c>
      <c r="U38" s="306"/>
      <c r="V38" s="304">
        <v>0.16122767498813156</v>
      </c>
      <c r="W38" s="304">
        <v>0.14657094506970628</v>
      </c>
      <c r="X38" s="304">
        <v>0.1426815483571249</v>
      </c>
      <c r="Y38" s="306"/>
      <c r="Z38" s="304">
        <v>0.25338950650621356</v>
      </c>
      <c r="AA38" s="304">
        <v>0.22356769885899436</v>
      </c>
      <c r="AB38" s="304">
        <v>0.18545277426518109</v>
      </c>
      <c r="AC38" s="306"/>
      <c r="AD38" s="304">
        <v>0.40261431360209682</v>
      </c>
      <c r="AE38" s="304">
        <v>0.40931458532371989</v>
      </c>
      <c r="AF38" s="304">
        <v>0.34398946988415885</v>
      </c>
      <c r="AG38" s="306"/>
      <c r="AH38" s="304">
        <v>0.70614526060534832</v>
      </c>
      <c r="AI38" s="304">
        <v>0.71759077383771908</v>
      </c>
      <c r="AJ38" s="304">
        <v>0.71165795131981358</v>
      </c>
      <c r="AK38" s="306"/>
      <c r="AL38" s="304">
        <v>0.23141335338637756</v>
      </c>
      <c r="AM38" s="304">
        <v>0.22055589648416229</v>
      </c>
      <c r="AN38" s="304">
        <v>0.21942685163415124</v>
      </c>
    </row>
    <row r="39" spans="1:40" x14ac:dyDescent="0.2">
      <c r="A39" s="13" t="str">
        <f t="shared" si="63"/>
        <v>Sales and customer service occupations</v>
      </c>
      <c r="B39" s="304">
        <f t="shared" si="66"/>
        <v>5.5334966933578329</v>
      </c>
      <c r="C39" s="304">
        <f t="shared" si="64"/>
        <v>5.4449152775567038</v>
      </c>
      <c r="D39" s="304">
        <f t="shared" si="65"/>
        <v>5.2286561080507505</v>
      </c>
      <c r="E39" s="304"/>
      <c r="F39" s="304">
        <v>2.992861292273534E-2</v>
      </c>
      <c r="G39" s="304">
        <v>3.8873437957835162E-2</v>
      </c>
      <c r="H39" s="304">
        <v>5.42309441559196E-2</v>
      </c>
      <c r="I39" s="304"/>
      <c r="J39" s="304">
        <v>0.24998043821740809</v>
      </c>
      <c r="K39" s="304">
        <v>0.34006323188115722</v>
      </c>
      <c r="L39" s="304">
        <v>0.46444004405232575</v>
      </c>
      <c r="M39" s="304"/>
      <c r="N39" s="304">
        <v>1.1271381033072898</v>
      </c>
      <c r="O39" s="304">
        <v>1.2138192268780945</v>
      </c>
      <c r="P39" s="304">
        <v>1.3547107729269983</v>
      </c>
      <c r="Q39" s="306"/>
      <c r="R39" s="304">
        <v>0.3380500152756713</v>
      </c>
      <c r="S39" s="304">
        <v>0.37926622539092436</v>
      </c>
      <c r="T39" s="304">
        <v>0.44101568168914379</v>
      </c>
      <c r="U39" s="306"/>
      <c r="V39" s="304">
        <v>0.37679006147977778</v>
      </c>
      <c r="W39" s="304">
        <v>0.39806603113013694</v>
      </c>
      <c r="X39" s="304">
        <v>0.4352208510645032</v>
      </c>
      <c r="Y39" s="306"/>
      <c r="Z39" s="304">
        <v>1.2529495333050533</v>
      </c>
      <c r="AA39" s="304">
        <v>1.1676693515735797</v>
      </c>
      <c r="AB39" s="304">
        <v>0.94091281194141652</v>
      </c>
      <c r="AC39" s="306"/>
      <c r="AD39" s="304">
        <v>0.9898412885098401</v>
      </c>
      <c r="AE39" s="304">
        <v>1.0688101464168802</v>
      </c>
      <c r="AF39" s="304">
        <v>1.0767220469289032</v>
      </c>
      <c r="AG39" s="306"/>
      <c r="AH39" s="304">
        <v>0.63930240996437504</v>
      </c>
      <c r="AI39" s="304">
        <v>0.44959160452891944</v>
      </c>
      <c r="AJ39" s="304">
        <v>0.15449708363227144</v>
      </c>
      <c r="AK39" s="306"/>
      <c r="AL39" s="304">
        <v>0.52951623037568174</v>
      </c>
      <c r="AM39" s="304">
        <v>0.38875602179917634</v>
      </c>
      <c r="AN39" s="304">
        <v>0.30690587165926875</v>
      </c>
    </row>
    <row r="40" spans="1:40" x14ac:dyDescent="0.2">
      <c r="A40" s="13" t="str">
        <f t="shared" si="63"/>
        <v>Process, plant and machine operatives</v>
      </c>
      <c r="B40" s="304">
        <f t="shared" si="66"/>
        <v>33.705271481631307</v>
      </c>
      <c r="C40" s="304">
        <f t="shared" si="64"/>
        <v>33.040687958118212</v>
      </c>
      <c r="D40" s="304">
        <f t="shared" si="65"/>
        <v>28.982948654813214</v>
      </c>
      <c r="E40" s="304"/>
      <c r="F40" s="304">
        <v>5.0350645648490891E-3</v>
      </c>
      <c r="G40" s="304">
        <v>6.4551770966046612E-3</v>
      </c>
      <c r="H40" s="304">
        <v>9.4252008057775106E-3</v>
      </c>
      <c r="I40" s="304"/>
      <c r="J40" s="304">
        <v>0.30198243308294637</v>
      </c>
      <c r="K40" s="304">
        <v>0.49247783893950736</v>
      </c>
      <c r="L40" s="304">
        <v>0.8834662743675632</v>
      </c>
      <c r="M40" s="304"/>
      <c r="N40" s="304">
        <v>0.91084072329312293</v>
      </c>
      <c r="O40" s="304">
        <v>1.2097285124936226</v>
      </c>
      <c r="P40" s="304">
        <v>1.725994709855474</v>
      </c>
      <c r="Q40" s="306"/>
      <c r="R40" s="305">
        <v>0.54872586108880184</v>
      </c>
      <c r="S40" s="305">
        <v>0.60582362009331459</v>
      </c>
      <c r="T40" s="305">
        <v>0.65730980903996528</v>
      </c>
      <c r="U40" s="306"/>
      <c r="V40" s="305">
        <v>1.0150757023406549</v>
      </c>
      <c r="W40" s="305">
        <v>1.1810341152905508</v>
      </c>
      <c r="X40" s="305">
        <v>1.2031030221164873</v>
      </c>
      <c r="Y40" s="306"/>
      <c r="Z40" s="305">
        <v>8.1104198051985694</v>
      </c>
      <c r="AA40" s="305">
        <v>9.6983096368545212</v>
      </c>
      <c r="AB40" s="305">
        <v>10.353767909145237</v>
      </c>
      <c r="AC40" s="306"/>
      <c r="AD40" s="305">
        <v>10.331765434537845</v>
      </c>
      <c r="AE40" s="305">
        <v>12.117578054116098</v>
      </c>
      <c r="AF40" s="305">
        <v>11.054125032410775</v>
      </c>
      <c r="AG40" s="306"/>
      <c r="AH40" s="305">
        <v>7.6432623732732479</v>
      </c>
      <c r="AI40" s="305">
        <v>6.3618508874027881</v>
      </c>
      <c r="AJ40" s="305">
        <v>2.6302634212430522</v>
      </c>
      <c r="AK40" s="306"/>
      <c r="AL40" s="305">
        <v>4.8381640842512734</v>
      </c>
      <c r="AM40" s="305">
        <v>1.3674301158312032</v>
      </c>
      <c r="AN40" s="305">
        <v>0.46549327582888322</v>
      </c>
    </row>
    <row r="41" spans="1:40" x14ac:dyDescent="0.2">
      <c r="A41" s="39" t="str">
        <f t="shared" si="63"/>
        <v>Elementary occupations</v>
      </c>
      <c r="B41" s="307">
        <f t="shared" si="66"/>
        <v>9.4247561884874838</v>
      </c>
      <c r="C41" s="307">
        <f t="shared" si="64"/>
        <v>10.806724721988452</v>
      </c>
      <c r="D41" s="307">
        <f>SUM(H41,L41,P41,T41,X41,AB41,AF41,AJ41,AN41)</f>
        <v>9.6075548344277362</v>
      </c>
      <c r="E41" s="307"/>
      <c r="F41" s="307">
        <v>1.4928671447864779E-2</v>
      </c>
      <c r="G41" s="307">
        <v>1.7893232727576893E-2</v>
      </c>
      <c r="H41" s="307">
        <v>2.7055741639300974E-2</v>
      </c>
      <c r="I41" s="307"/>
      <c r="J41" s="307">
        <v>9.2881341364964162E-2</v>
      </c>
      <c r="K41" s="307">
        <v>0.1434989267064995</v>
      </c>
      <c r="L41" s="307">
        <v>0.22876956039215046</v>
      </c>
      <c r="M41" s="307"/>
      <c r="N41" s="307">
        <v>0.34509223190756944</v>
      </c>
      <c r="O41" s="307">
        <v>0.61842025616608265</v>
      </c>
      <c r="P41" s="307">
        <v>0.86724910487200191</v>
      </c>
      <c r="Q41" s="308"/>
      <c r="R41" s="307">
        <v>0.22836946223362489</v>
      </c>
      <c r="S41" s="307">
        <v>0.37069370006688007</v>
      </c>
      <c r="T41" s="307">
        <v>0.51272999054171053</v>
      </c>
      <c r="U41" s="308"/>
      <c r="V41" s="307">
        <v>0.17598955291064086</v>
      </c>
      <c r="W41" s="307">
        <v>0.29392139065102801</v>
      </c>
      <c r="X41" s="307">
        <v>0.37783637451826518</v>
      </c>
      <c r="Y41" s="308"/>
      <c r="Z41" s="307">
        <v>1.0792112458568031</v>
      </c>
      <c r="AA41" s="307">
        <v>1.4081427340373107</v>
      </c>
      <c r="AB41" s="307">
        <v>1.4169091724724567</v>
      </c>
      <c r="AC41" s="308"/>
      <c r="AD41" s="307">
        <v>2.2574257842396324</v>
      </c>
      <c r="AE41" s="307">
        <v>3.0926631507857811</v>
      </c>
      <c r="AF41" s="307">
        <v>2.8553821559403967</v>
      </c>
      <c r="AG41" s="308"/>
      <c r="AH41" s="307">
        <v>3.2696251878597562</v>
      </c>
      <c r="AI41" s="307">
        <v>3.6616549271450287</v>
      </c>
      <c r="AJ41" s="307">
        <v>2.7120142697222263</v>
      </c>
      <c r="AK41" s="308"/>
      <c r="AL41" s="307">
        <v>1.961232710666629</v>
      </c>
      <c r="AM41" s="307">
        <v>1.1998364037022644</v>
      </c>
      <c r="AN41" s="307">
        <v>0.60960846432922711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West Midlands and Warwickshire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113.08699999999988</v>
      </c>
      <c r="C50" s="305">
        <f>SUM(C51:C59)</f>
        <v>113.82100000000001</v>
      </c>
      <c r="D50" s="305">
        <f>SUM(D51:D59)</f>
        <v>116.55399999999982</v>
      </c>
      <c r="E50" s="304"/>
      <c r="F50" s="305">
        <f>SUM(F51:F59)</f>
        <v>0.26077729309773229</v>
      </c>
      <c r="G50" s="305">
        <f>SUM(G51:G59)</f>
        <v>0.35772707972364137</v>
      </c>
      <c r="H50" s="305">
        <f>SUM(H51:H59)</f>
        <v>0.6538949702681266</v>
      </c>
      <c r="I50" s="304"/>
      <c r="J50" s="305">
        <f>SUM(J51:J59)</f>
        <v>4.342055396123758</v>
      </c>
      <c r="K50" s="305">
        <f>SUM(K51:K59)</f>
        <v>5.9057878168091982</v>
      </c>
      <c r="L50" s="305">
        <f>SUM(L51:L59)</f>
        <v>9.6387674752838208</v>
      </c>
      <c r="M50" s="304"/>
      <c r="N50" s="305">
        <f>SUM(N51:N59)</f>
        <v>8.7753937590857998</v>
      </c>
      <c r="O50" s="305">
        <f>SUM(O51:O59)</f>
        <v>9.3184431989549399</v>
      </c>
      <c r="P50" s="305">
        <f>SUM(P51:P59)</f>
        <v>10.82298199186406</v>
      </c>
      <c r="Q50" s="304"/>
      <c r="R50" s="305">
        <f>SUM(R51:R59)</f>
        <v>3.3944001276880567</v>
      </c>
      <c r="S50" s="305">
        <f>SUM(S51:S59)</f>
        <v>3.6603600739440001</v>
      </c>
      <c r="T50" s="305">
        <f>SUM(T51:T59)</f>
        <v>4.5812164434596312</v>
      </c>
      <c r="U50" s="304"/>
      <c r="V50" s="305">
        <f>SUM(V51:V59)</f>
        <v>6.6808181019966693</v>
      </c>
      <c r="W50" s="305">
        <f>SUM(W51:W59)</f>
        <v>6.9807520018977467</v>
      </c>
      <c r="X50" s="305">
        <f>SUM(X51:X59)</f>
        <v>8.3985667738504901</v>
      </c>
      <c r="Y50" s="304"/>
      <c r="Z50" s="305">
        <f>SUM(Z51:Z59)</f>
        <v>33.898367750543322</v>
      </c>
      <c r="AA50" s="305">
        <f>SUM(AA51:AA59)</f>
        <v>35.206623807733301</v>
      </c>
      <c r="AB50" s="305">
        <f>SUM(AB51:AB59)</f>
        <v>37.189851181477131</v>
      </c>
      <c r="AC50" s="304"/>
      <c r="AD50" s="305">
        <f>SUM(AD51:AD59)</f>
        <v>29.297403312978545</v>
      </c>
      <c r="AE50" s="305">
        <f>SUM(AE51:AE59)</f>
        <v>32.295260197414564</v>
      </c>
      <c r="AF50" s="305">
        <f>SUM(AF51:AF59)</f>
        <v>32.657470199797011</v>
      </c>
      <c r="AG50" s="304"/>
      <c r="AH50" s="305">
        <f>SUM(AH51:AH59)</f>
        <v>16.829685464924349</v>
      </c>
      <c r="AI50" s="305">
        <f>SUM(AI51:AI59)</f>
        <v>14.977348950463778</v>
      </c>
      <c r="AJ50" s="305">
        <f>SUM(AJ51:AJ59)</f>
        <v>10.915301111470159</v>
      </c>
      <c r="AK50" s="304"/>
      <c r="AL50" s="305">
        <f>SUM(AL51:AL59)</f>
        <v>9.6080987935616466</v>
      </c>
      <c r="AM50" s="305">
        <f>SUM(AM51:AM59)</f>
        <v>5.1186968730588136</v>
      </c>
      <c r="AN50" s="305">
        <f>SUM(AN51:AN59)</f>
        <v>1.6959498525293859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10.261068176355511</v>
      </c>
      <c r="C51" s="304">
        <f t="shared" ref="C51:D51" si="68">SUM(G51,K51,O51,S51,W51,AA51,AE51,AI51,AM51)</f>
        <v>9.2360455089523423</v>
      </c>
      <c r="D51" s="304">
        <f t="shared" si="68"/>
        <v>10.630717364528047</v>
      </c>
      <c r="E51" s="304"/>
      <c r="F51" s="304">
        <v>2.6265032679559489E-2</v>
      </c>
      <c r="G51" s="304">
        <v>3.3571530057176037E-2</v>
      </c>
      <c r="H51" s="304">
        <v>5.7895302282917192E-2</v>
      </c>
      <c r="I51" s="304"/>
      <c r="J51" s="304">
        <v>1.0588778683972404</v>
      </c>
      <c r="K51" s="304">
        <v>1.2730239085256354</v>
      </c>
      <c r="L51" s="304">
        <v>2.2246273627379889</v>
      </c>
      <c r="M51" s="304"/>
      <c r="N51" s="304">
        <v>1.6770966372149076</v>
      </c>
      <c r="O51" s="304">
        <v>1.5152933004288893</v>
      </c>
      <c r="P51" s="304">
        <v>1.6258292908722463</v>
      </c>
      <c r="Q51" s="304"/>
      <c r="R51" s="304">
        <v>0.49406314931004575</v>
      </c>
      <c r="S51" s="304">
        <v>0.43349305040614217</v>
      </c>
      <c r="T51" s="304">
        <v>0.47298620475288217</v>
      </c>
      <c r="U51" s="304"/>
      <c r="V51" s="304">
        <v>1.0891334629842007</v>
      </c>
      <c r="W51" s="304">
        <v>0.97829472583611565</v>
      </c>
      <c r="X51" s="304">
        <v>1.1403553251252549</v>
      </c>
      <c r="Y51" s="304"/>
      <c r="Z51" s="304">
        <v>2.631164171119198</v>
      </c>
      <c r="AA51" s="304">
        <v>2.4007389754557202</v>
      </c>
      <c r="AB51" s="304">
        <v>3.0474200558411204</v>
      </c>
      <c r="AC51" s="304"/>
      <c r="AD51" s="304">
        <v>1.5024560076631712</v>
      </c>
      <c r="AE51" s="304">
        <v>1.3142564399479186</v>
      </c>
      <c r="AF51" s="304">
        <v>1.1641590319946116</v>
      </c>
      <c r="AG51" s="304"/>
      <c r="AH51" s="304">
        <v>1.0191104560618955</v>
      </c>
      <c r="AI51" s="304">
        <v>0.76602313857975046</v>
      </c>
      <c r="AJ51" s="304">
        <v>0.52713246299215344</v>
      </c>
      <c r="AK51" s="304"/>
      <c r="AL51" s="304">
        <v>0.76290139092529352</v>
      </c>
      <c r="AM51" s="304">
        <v>0.52135043971499517</v>
      </c>
      <c r="AN51" s="304">
        <v>0.37031232792887314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13.387193312129043</v>
      </c>
      <c r="C52" s="304">
        <f t="shared" ref="C52:C59" si="70">SUM(G52,K52,O52,S52,W52,AA52,AE52,AI52,AM52)</f>
        <v>14.540595077508627</v>
      </c>
      <c r="D52" s="304">
        <f t="shared" ref="D52:D59" si="71">SUM(H52,L52,P52,T52,X52,AB52,AF52,AJ52,AN52)</f>
        <v>16.927346133290605</v>
      </c>
      <c r="E52" s="304"/>
      <c r="F52" s="304">
        <v>0.12150613442072392</v>
      </c>
      <c r="G52" s="304">
        <v>0.16035246694265587</v>
      </c>
      <c r="H52" s="304">
        <v>0.22520221561355419</v>
      </c>
      <c r="I52" s="304"/>
      <c r="J52" s="304">
        <v>1.6171139300476733</v>
      </c>
      <c r="K52" s="304">
        <v>2.2696288663177535</v>
      </c>
      <c r="L52" s="304">
        <v>3.5299664645002431</v>
      </c>
      <c r="M52" s="304"/>
      <c r="N52" s="304">
        <v>2.6724032936233297</v>
      </c>
      <c r="O52" s="304">
        <v>2.6038106843002939</v>
      </c>
      <c r="P52" s="304">
        <v>2.6600174651562503</v>
      </c>
      <c r="Q52" s="304"/>
      <c r="R52" s="304">
        <v>0.40918025876547326</v>
      </c>
      <c r="S52" s="304">
        <v>0.32192729553561933</v>
      </c>
      <c r="T52" s="304">
        <v>0.35928694474215167</v>
      </c>
      <c r="U52" s="304"/>
      <c r="V52" s="304">
        <v>1.1316572633419808</v>
      </c>
      <c r="W52" s="304">
        <v>0.96272020171324912</v>
      </c>
      <c r="X52" s="304">
        <v>0.73476967259705472</v>
      </c>
      <c r="Y52" s="304"/>
      <c r="Z52" s="304">
        <v>3.8891002593546911</v>
      </c>
      <c r="AA52" s="304">
        <v>4.4929511808398566</v>
      </c>
      <c r="AB52" s="304">
        <v>5.7675750481947077</v>
      </c>
      <c r="AC52" s="304"/>
      <c r="AD52" s="304">
        <v>2.2281268421798681</v>
      </c>
      <c r="AE52" s="304">
        <v>2.6913643679603245</v>
      </c>
      <c r="AF52" s="304">
        <v>3.0299460199333486</v>
      </c>
      <c r="AG52" s="304"/>
      <c r="AH52" s="304">
        <v>0.77801252084433681</v>
      </c>
      <c r="AI52" s="304">
        <v>0.66923583100195461</v>
      </c>
      <c r="AJ52" s="304">
        <v>0.44561778388677864</v>
      </c>
      <c r="AK52" s="304"/>
      <c r="AL52" s="304">
        <v>0.54009280955096517</v>
      </c>
      <c r="AM52" s="304">
        <v>0.36860418289691887</v>
      </c>
      <c r="AN52" s="304">
        <v>0.17496451866651694</v>
      </c>
    </row>
    <row r="53" spans="1:40" x14ac:dyDescent="0.2">
      <c r="A53" s="13" t="str">
        <f t="shared" si="67"/>
        <v>Associate professional occupations</v>
      </c>
      <c r="B53" s="304">
        <f t="shared" si="69"/>
        <v>6.203240005081291</v>
      </c>
      <c r="C53" s="304">
        <f t="shared" si="70"/>
        <v>6.0132747638562911</v>
      </c>
      <c r="D53" s="304">
        <f t="shared" si="71"/>
        <v>6.7218562633621541</v>
      </c>
      <c r="E53" s="304"/>
      <c r="F53" s="304">
        <v>1.4205385735667694E-2</v>
      </c>
      <c r="G53" s="304">
        <v>1.7985474350815191E-2</v>
      </c>
      <c r="H53" s="304">
        <v>3.1294756085199847E-2</v>
      </c>
      <c r="I53" s="304"/>
      <c r="J53" s="304">
        <v>0.49276773328400436</v>
      </c>
      <c r="K53" s="304">
        <v>0.65902311966284444</v>
      </c>
      <c r="L53" s="304">
        <v>1.1310122666884985</v>
      </c>
      <c r="M53" s="304"/>
      <c r="N53" s="304">
        <v>0.99576906404470156</v>
      </c>
      <c r="O53" s="304">
        <v>0.9965661434138281</v>
      </c>
      <c r="P53" s="304">
        <v>1.1308304003930907</v>
      </c>
      <c r="Q53" s="304"/>
      <c r="R53" s="304">
        <v>0.4342425315439199</v>
      </c>
      <c r="S53" s="304">
        <v>0.46266137357266685</v>
      </c>
      <c r="T53" s="304">
        <v>0.58201638732364047</v>
      </c>
      <c r="U53" s="304"/>
      <c r="V53" s="304">
        <v>0.8987354560583426</v>
      </c>
      <c r="W53" s="304">
        <v>0.87255143074923058</v>
      </c>
      <c r="X53" s="304">
        <v>1.0333827173362773</v>
      </c>
      <c r="Y53" s="304"/>
      <c r="Z53" s="304">
        <v>1.1629377389381825</v>
      </c>
      <c r="AA53" s="304">
        <v>0.97314511966680095</v>
      </c>
      <c r="AB53" s="304">
        <v>0.91637363128429916</v>
      </c>
      <c r="AC53" s="304"/>
      <c r="AD53" s="304">
        <v>1.0952639510582294</v>
      </c>
      <c r="AE53" s="304">
        <v>1.0960215783582441</v>
      </c>
      <c r="AF53" s="304">
        <v>1.1844315953761548</v>
      </c>
      <c r="AG53" s="304"/>
      <c r="AH53" s="304">
        <v>0.87483517946997269</v>
      </c>
      <c r="AI53" s="304">
        <v>0.79035880290448202</v>
      </c>
      <c r="AJ53" s="304">
        <v>0.60382404598577166</v>
      </c>
      <c r="AK53" s="304"/>
      <c r="AL53" s="304">
        <v>0.23448296494827009</v>
      </c>
      <c r="AM53" s="304">
        <v>0.14496172117737902</v>
      </c>
      <c r="AN53" s="304">
        <v>0.10869046288922173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8.8630813289820676</v>
      </c>
      <c r="C54" s="304">
        <f t="shared" si="70"/>
        <v>8.7230436436756875</v>
      </c>
      <c r="D54" s="304">
        <f t="shared" si="71"/>
        <v>8.389543878809933</v>
      </c>
      <c r="E54" s="304"/>
      <c r="F54" s="304">
        <v>7.0918322017519297E-2</v>
      </c>
      <c r="G54" s="304">
        <v>0.10696370318123723</v>
      </c>
      <c r="H54" s="304">
        <v>0.27497124732296457</v>
      </c>
      <c r="I54" s="304"/>
      <c r="J54" s="304">
        <v>0.49273266877850042</v>
      </c>
      <c r="K54" s="304">
        <v>0.71275083943235151</v>
      </c>
      <c r="L54" s="304">
        <v>1.1204492443253622</v>
      </c>
      <c r="M54" s="304"/>
      <c r="N54" s="304">
        <v>1.36629643371978</v>
      </c>
      <c r="O54" s="304">
        <v>1.6552522718615472</v>
      </c>
      <c r="P54" s="304">
        <v>2.1801832322068107</v>
      </c>
      <c r="Q54" s="304"/>
      <c r="R54" s="304">
        <v>0.85995290013692083</v>
      </c>
      <c r="S54" s="304">
        <v>0.97433261215957012</v>
      </c>
      <c r="T54" s="304">
        <v>1.2972840718500267</v>
      </c>
      <c r="U54" s="304"/>
      <c r="V54" s="304">
        <v>0.47084203395602997</v>
      </c>
      <c r="W54" s="304">
        <v>0.51412087971033726</v>
      </c>
      <c r="X54" s="304">
        <v>0.76834331458578831</v>
      </c>
      <c r="Y54" s="304"/>
      <c r="Z54" s="304">
        <v>1.5057062748185241</v>
      </c>
      <c r="AA54" s="304">
        <v>1.3597748534097998</v>
      </c>
      <c r="AB54" s="304">
        <v>0.98466451010411271</v>
      </c>
      <c r="AC54" s="304"/>
      <c r="AD54" s="304">
        <v>1.4266051073075317</v>
      </c>
      <c r="AE54" s="304">
        <v>1.1551108648968862</v>
      </c>
      <c r="AF54" s="304">
        <v>0.56939071603006608</v>
      </c>
      <c r="AG54" s="304"/>
      <c r="AH54" s="304">
        <v>2.0206222079663907</v>
      </c>
      <c r="AI54" s="304">
        <v>1.9903723700849574</v>
      </c>
      <c r="AJ54" s="304">
        <v>1.1579838353402947</v>
      </c>
      <c r="AK54" s="304"/>
      <c r="AL54" s="304">
        <v>0.64940538028087169</v>
      </c>
      <c r="AM54" s="304">
        <v>0.25436524893900142</v>
      </c>
      <c r="AN54" s="304">
        <v>3.6273707044507081E-2</v>
      </c>
    </row>
    <row r="55" spans="1:40" x14ac:dyDescent="0.2">
      <c r="A55" s="13" t="str">
        <f t="shared" si="67"/>
        <v>Skilled trades occupations</v>
      </c>
      <c r="B55" s="304">
        <f t="shared" si="69"/>
        <v>56.55306707427404</v>
      </c>
      <c r="C55" s="304">
        <f t="shared" si="70"/>
        <v>56.241297462183027</v>
      </c>
      <c r="D55" s="304">
        <f t="shared" si="71"/>
        <v>52.951784604433762</v>
      </c>
      <c r="E55" s="304"/>
      <c r="F55" s="304">
        <v>6.0249774178275295E-3</v>
      </c>
      <c r="G55" s="304">
        <v>8.1638483857482159E-3</v>
      </c>
      <c r="H55" s="304">
        <v>1.0981722053339986E-2</v>
      </c>
      <c r="I55" s="304"/>
      <c r="J55" s="304">
        <v>0.40364385170598599</v>
      </c>
      <c r="K55" s="304">
        <v>0.58136402268788723</v>
      </c>
      <c r="L55" s="304">
        <v>0.91826538658030654</v>
      </c>
      <c r="M55" s="304"/>
      <c r="N55" s="304">
        <v>1.4517702647860593</v>
      </c>
      <c r="O55" s="304">
        <v>1.7820314612448072</v>
      </c>
      <c r="P55" s="304">
        <v>2.2092021725887734</v>
      </c>
      <c r="Q55" s="304"/>
      <c r="R55" s="304">
        <v>0.92658586542648047</v>
      </c>
      <c r="S55" s="304">
        <v>1.1131143516357922</v>
      </c>
      <c r="T55" s="304">
        <v>1.367177393117186</v>
      </c>
      <c r="U55" s="304"/>
      <c r="V55" s="304">
        <v>2.4174133030916969</v>
      </c>
      <c r="W55" s="304">
        <v>2.8027335336681718</v>
      </c>
      <c r="X55" s="304">
        <v>3.6335045906970502</v>
      </c>
      <c r="Y55" s="304"/>
      <c r="Z55" s="304">
        <v>20.019698893400594</v>
      </c>
      <c r="AA55" s="304">
        <v>20.224382259981965</v>
      </c>
      <c r="AB55" s="304">
        <v>18.864921759717522</v>
      </c>
      <c r="AC55" s="304"/>
      <c r="AD55" s="304">
        <v>17.767250519617537</v>
      </c>
      <c r="AE55" s="304">
        <v>19.737214589327497</v>
      </c>
      <c r="AF55" s="304">
        <v>19.665349741439201</v>
      </c>
      <c r="AG55" s="304"/>
      <c r="AH55" s="304">
        <v>8.129297109588796</v>
      </c>
      <c r="AI55" s="304">
        <v>7.1509848728546546</v>
      </c>
      <c r="AJ55" s="304">
        <v>5.6857571211762359</v>
      </c>
      <c r="AK55" s="304"/>
      <c r="AL55" s="304">
        <v>5.4313822892390586</v>
      </c>
      <c r="AM55" s="304">
        <v>2.8413085223965</v>
      </c>
      <c r="AN55" s="304">
        <v>0.59662471706414766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0.25656046198196641</v>
      </c>
      <c r="C56" s="304">
        <f t="shared" si="70"/>
        <v>0.23759064173843136</v>
      </c>
      <c r="D56" s="304">
        <f t="shared" si="71"/>
        <v>0.25883920233688251</v>
      </c>
      <c r="E56" s="304"/>
      <c r="F56" s="304">
        <v>1.0965469214903172E-4</v>
      </c>
      <c r="G56" s="304">
        <v>1.3574510389562485E-4</v>
      </c>
      <c r="H56" s="304">
        <v>3.0179338768485944E-4</v>
      </c>
      <c r="I56" s="304"/>
      <c r="J56" s="304">
        <v>1.5092334654123421E-2</v>
      </c>
      <c r="K56" s="304">
        <v>1.7539194137742926E-2</v>
      </c>
      <c r="L56" s="304">
        <v>2.4231581120580988E-2</v>
      </c>
      <c r="M56" s="304"/>
      <c r="N56" s="304">
        <v>1.7294917592397326E-2</v>
      </c>
      <c r="O56" s="304">
        <v>1.643568674036516E-2</v>
      </c>
      <c r="P56" s="304">
        <v>1.9115004793403452E-2</v>
      </c>
      <c r="Q56" s="304"/>
      <c r="R56" s="304">
        <v>3.4517464485494796E-3</v>
      </c>
      <c r="S56" s="304">
        <v>3.362953322037998E-3</v>
      </c>
      <c r="T56" s="304">
        <v>4.0675771156172044E-3</v>
      </c>
      <c r="U56" s="304"/>
      <c r="V56" s="304">
        <v>7.4572463089619262E-3</v>
      </c>
      <c r="W56" s="304">
        <v>7.3726426148186175E-3</v>
      </c>
      <c r="X56" s="304">
        <v>8.2796029506047222E-3</v>
      </c>
      <c r="Y56" s="304"/>
      <c r="Z56" s="304">
        <v>9.124125410708879E-2</v>
      </c>
      <c r="AA56" s="304">
        <v>9.9517102835794499E-2</v>
      </c>
      <c r="AB56" s="304">
        <v>0.12340702701172183</v>
      </c>
      <c r="AC56" s="304"/>
      <c r="AD56" s="304">
        <v>2.8361479939493308E-2</v>
      </c>
      <c r="AE56" s="304">
        <v>2.6386909890615377E-2</v>
      </c>
      <c r="AF56" s="304">
        <v>3.0158890611330879E-2</v>
      </c>
      <c r="AG56" s="304"/>
      <c r="AH56" s="304">
        <v>4.8194688489285022E-2</v>
      </c>
      <c r="AI56" s="304">
        <v>3.8295304456583835E-2</v>
      </c>
      <c r="AJ56" s="304">
        <v>3.337179928822212E-2</v>
      </c>
      <c r="AK56" s="304"/>
      <c r="AL56" s="304">
        <v>4.5357139749918139E-2</v>
      </c>
      <c r="AM56" s="304">
        <v>2.8545102636577328E-2</v>
      </c>
      <c r="AN56" s="304">
        <v>1.5905926057716433E-2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2.131658276504238</v>
      </c>
      <c r="C57" s="304">
        <f t="shared" si="70"/>
        <v>2.2083922200986685</v>
      </c>
      <c r="D57" s="304">
        <f t="shared" si="71"/>
        <v>2.2881463970798688</v>
      </c>
      <c r="E57" s="304"/>
      <c r="F57" s="304">
        <v>3.8719996320962756E-3</v>
      </c>
      <c r="G57" s="304">
        <v>5.4096088448221452E-3</v>
      </c>
      <c r="H57" s="304">
        <v>1.0989518769518024E-2</v>
      </c>
      <c r="I57" s="304"/>
      <c r="J57" s="304">
        <v>0.11981458597595993</v>
      </c>
      <c r="K57" s="304">
        <v>0.15690793494942706</v>
      </c>
      <c r="L57" s="304">
        <v>0.22898312694352949</v>
      </c>
      <c r="M57" s="304"/>
      <c r="N57" s="304">
        <v>0.33952708960277528</v>
      </c>
      <c r="O57" s="304">
        <v>0.38436498086986287</v>
      </c>
      <c r="P57" s="304">
        <v>0.45074229968975649</v>
      </c>
      <c r="Q57" s="304"/>
      <c r="R57" s="304">
        <v>9.7666380033673048E-2</v>
      </c>
      <c r="S57" s="304">
        <v>0.12066878723846376</v>
      </c>
      <c r="T57" s="304">
        <v>0.14665132622334018</v>
      </c>
      <c r="U57" s="304"/>
      <c r="V57" s="304">
        <v>0.12371125320568427</v>
      </c>
      <c r="W57" s="304">
        <v>0.13987686613710135</v>
      </c>
      <c r="X57" s="304">
        <v>0.16098149510943144</v>
      </c>
      <c r="Y57" s="304"/>
      <c r="Z57" s="304">
        <v>0.76246560682458442</v>
      </c>
      <c r="AA57" s="304">
        <v>0.83062675470670733</v>
      </c>
      <c r="AB57" s="304">
        <v>0.93093801021997202</v>
      </c>
      <c r="AC57" s="304"/>
      <c r="AD57" s="304">
        <v>0.13260466684301453</v>
      </c>
      <c r="AE57" s="304">
        <v>0.12184156119148162</v>
      </c>
      <c r="AF57" s="304">
        <v>6.7376197050810341E-2</v>
      </c>
      <c r="AG57" s="304"/>
      <c r="AH57" s="304">
        <v>0.21968999226978694</v>
      </c>
      <c r="AI57" s="304">
        <v>0.19078050705520702</v>
      </c>
      <c r="AJ57" s="304">
        <v>9.0641613023867473E-2</v>
      </c>
      <c r="AK57" s="304"/>
      <c r="AL57" s="304">
        <v>0.33230670211666319</v>
      </c>
      <c r="AM57" s="304">
        <v>0.25791521910559545</v>
      </c>
      <c r="AN57" s="304">
        <v>0.20084281004964305</v>
      </c>
    </row>
    <row r="58" spans="1:40" x14ac:dyDescent="0.2">
      <c r="A58" s="13" t="str">
        <f t="shared" si="67"/>
        <v>Process, plant and machine operatives</v>
      </c>
      <c r="B58" s="304">
        <f t="shared" si="69"/>
        <v>8.4207053176346136</v>
      </c>
      <c r="C58" s="304">
        <f t="shared" si="70"/>
        <v>9.0146673859830617</v>
      </c>
      <c r="D58" s="304">
        <f t="shared" si="71"/>
        <v>9.5809365628899457</v>
      </c>
      <c r="E58" s="304"/>
      <c r="F58" s="304">
        <v>1.7278540077110924E-2</v>
      </c>
      <c r="G58" s="304">
        <v>2.4452382702437981E-2</v>
      </c>
      <c r="H58" s="304">
        <v>4.0965856204721984E-2</v>
      </c>
      <c r="I58" s="304"/>
      <c r="J58" s="304">
        <v>8.4809887534682188E-2</v>
      </c>
      <c r="K58" s="304">
        <v>0.14024224047849215</v>
      </c>
      <c r="L58" s="304">
        <v>0.27642369950301882</v>
      </c>
      <c r="M58" s="304"/>
      <c r="N58" s="304">
        <v>0.14225228926213368</v>
      </c>
      <c r="O58" s="304">
        <v>0.20053051076709391</v>
      </c>
      <c r="P58" s="304">
        <v>0.33505006041588253</v>
      </c>
      <c r="Q58" s="304"/>
      <c r="R58" s="304">
        <v>0.13500596339389001</v>
      </c>
      <c r="S58" s="304">
        <v>0.19127532899242727</v>
      </c>
      <c r="T58" s="304">
        <v>0.30726386040349246</v>
      </c>
      <c r="U58" s="304"/>
      <c r="V58" s="304">
        <v>0.32636667670442093</v>
      </c>
      <c r="W58" s="304">
        <v>0.39151260041631708</v>
      </c>
      <c r="X58" s="304">
        <v>0.49800615000807386</v>
      </c>
      <c r="Y58" s="304"/>
      <c r="Z58" s="304">
        <v>2.1123355715590444</v>
      </c>
      <c r="AA58" s="304">
        <v>2.5319962114158292</v>
      </c>
      <c r="AB58" s="304">
        <v>3.1652098861031335</v>
      </c>
      <c r="AC58" s="304"/>
      <c r="AD58" s="304">
        <v>3.0154051839935474</v>
      </c>
      <c r="AE58" s="304">
        <v>3.5635778462504617</v>
      </c>
      <c r="AF58" s="304">
        <v>3.8022827084761959</v>
      </c>
      <c r="AG58" s="304"/>
      <c r="AH58" s="304">
        <v>1.9606005422560635</v>
      </c>
      <c r="AI58" s="304">
        <v>1.669631031519847</v>
      </c>
      <c r="AJ58" s="304">
        <v>1.0617314152248987</v>
      </c>
      <c r="AK58" s="304"/>
      <c r="AL58" s="304">
        <v>0.62665066285372073</v>
      </c>
      <c r="AM58" s="304">
        <v>0.30144923344015617</v>
      </c>
      <c r="AN58" s="304">
        <v>9.4002926550528679E-2</v>
      </c>
    </row>
    <row r="59" spans="1:40" x14ac:dyDescent="0.2">
      <c r="A59" s="13" t="str">
        <f t="shared" si="67"/>
        <v>Elementary occupations</v>
      </c>
      <c r="B59" s="304">
        <f t="shared" si="69"/>
        <v>7.0104260470571056</v>
      </c>
      <c r="C59" s="304">
        <f t="shared" si="70"/>
        <v>7.6060932960038574</v>
      </c>
      <c r="D59" s="304">
        <f t="shared" si="71"/>
        <v>8.8048295932686198</v>
      </c>
      <c r="E59" s="304"/>
      <c r="F59" s="304">
        <v>5.9724642507812445E-4</v>
      </c>
      <c r="G59" s="304">
        <v>6.9232015485303118E-4</v>
      </c>
      <c r="H59" s="304">
        <v>1.2925585482258769E-3</v>
      </c>
      <c r="I59" s="304"/>
      <c r="J59" s="304">
        <v>5.7202535745588347E-2</v>
      </c>
      <c r="K59" s="304">
        <v>9.5307690617065108E-2</v>
      </c>
      <c r="L59" s="304">
        <v>0.18480834288429207</v>
      </c>
      <c r="M59" s="304"/>
      <c r="N59" s="304">
        <v>0.11298376923971565</v>
      </c>
      <c r="O59" s="304">
        <v>0.16415815932825242</v>
      </c>
      <c r="P59" s="304">
        <v>0.2120120657478464</v>
      </c>
      <c r="Q59" s="304"/>
      <c r="R59" s="304">
        <v>3.4251332629103952E-2</v>
      </c>
      <c r="S59" s="304">
        <v>3.9524321081280275E-2</v>
      </c>
      <c r="T59" s="304">
        <v>4.4482677931294394E-2</v>
      </c>
      <c r="U59" s="304"/>
      <c r="V59" s="304">
        <v>0.21550140634535117</v>
      </c>
      <c r="W59" s="304">
        <v>0.3115691210524052</v>
      </c>
      <c r="X59" s="304">
        <v>0.42094390544095378</v>
      </c>
      <c r="Y59" s="304"/>
      <c r="Z59" s="304">
        <v>1.7237179804214131</v>
      </c>
      <c r="AA59" s="304">
        <v>2.2934913494208327</v>
      </c>
      <c r="AB59" s="304">
        <v>3.3893412530005453</v>
      </c>
      <c r="AC59" s="304"/>
      <c r="AD59" s="304">
        <v>2.1013295543761488</v>
      </c>
      <c r="AE59" s="304">
        <v>2.5894860395911374</v>
      </c>
      <c r="AF59" s="304">
        <v>3.1443752988852949</v>
      </c>
      <c r="AG59" s="304"/>
      <c r="AH59" s="304">
        <v>1.7793227679778221</v>
      </c>
      <c r="AI59" s="304">
        <v>1.7116670920063413</v>
      </c>
      <c r="AJ59" s="304">
        <v>1.309241034551937</v>
      </c>
      <c r="AK59" s="304"/>
      <c r="AL59" s="304">
        <v>0.98551945389688467</v>
      </c>
      <c r="AM59" s="304">
        <v>0.40019720275168996</v>
      </c>
      <c r="AN59" s="304">
        <v>9.8332456278231228E-2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471.34900000000022</v>
      </c>
      <c r="C62" s="305">
        <f>SUM(C63:C71)</f>
        <v>490.37799999999999</v>
      </c>
      <c r="D62" s="305">
        <f>SUM(D63:D71)</f>
        <v>517.3389999999996</v>
      </c>
      <c r="E62" s="304"/>
      <c r="F62" s="305">
        <f>SUM(F63:F71)</f>
        <v>1.3920501517701278</v>
      </c>
      <c r="G62" s="305">
        <f>SUM(G63:G71)</f>
        <v>2.0621586764409714</v>
      </c>
      <c r="H62" s="305">
        <f>SUM(H63:H71)</f>
        <v>3.9868367792663681</v>
      </c>
      <c r="I62" s="304"/>
      <c r="J62" s="305">
        <f>SUM(J63:J71)</f>
        <v>17.020518227777302</v>
      </c>
      <c r="K62" s="305">
        <f>SUM(K63:K71)</f>
        <v>24.312518852998586</v>
      </c>
      <c r="L62" s="305">
        <f>SUM(L63:L71)</f>
        <v>46.055107393975845</v>
      </c>
      <c r="M62" s="304"/>
      <c r="N62" s="305">
        <f>SUM(N63:N71)</f>
        <v>60.006463911356249</v>
      </c>
      <c r="O62" s="305">
        <f>SUM(O63:O71)</f>
        <v>70.12900304141607</v>
      </c>
      <c r="P62" s="305">
        <f>SUM(P63:P71)</f>
        <v>95.916531207518062</v>
      </c>
      <c r="Q62" s="304"/>
      <c r="R62" s="305">
        <f>SUM(R63:R71)</f>
        <v>18.08543504449116</v>
      </c>
      <c r="S62" s="305">
        <f>SUM(S63:S71)</f>
        <v>20.56554597867499</v>
      </c>
      <c r="T62" s="305">
        <f>SUM(T63:T71)</f>
        <v>28.418044966364409</v>
      </c>
      <c r="U62" s="304"/>
      <c r="V62" s="305">
        <f>SUM(V63:V71)</f>
        <v>21.344087951160201</v>
      </c>
      <c r="W62" s="305">
        <f>SUM(W63:W71)</f>
        <v>23.861898559888154</v>
      </c>
      <c r="X62" s="305">
        <f>SUM(X63:X71)</f>
        <v>31.138657828160227</v>
      </c>
      <c r="Y62" s="304"/>
      <c r="Z62" s="305">
        <f>SUM(Z63:Z71)</f>
        <v>105.20103693623646</v>
      </c>
      <c r="AA62" s="305">
        <f>SUM(AA63:AA71)</f>
        <v>113.74040571495949</v>
      </c>
      <c r="AB62" s="305">
        <f>SUM(AB63:AB71)</f>
        <v>123.08586090624129</v>
      </c>
      <c r="AC62" s="304"/>
      <c r="AD62" s="305">
        <f>SUM(AD63:AD71)</f>
        <v>119.66531253936705</v>
      </c>
      <c r="AE62" s="305">
        <f>SUM(AE63:AE71)</f>
        <v>132.36952409533259</v>
      </c>
      <c r="AF62" s="305">
        <f>SUM(AF63:AF71)</f>
        <v>125.73834528349437</v>
      </c>
      <c r="AG62" s="304"/>
      <c r="AH62" s="305">
        <f>SUM(AH63:AH71)</f>
        <v>81.61438429489688</v>
      </c>
      <c r="AI62" s="305">
        <f>SUM(AI63:AI71)</f>
        <v>73.139477046769599</v>
      </c>
      <c r="AJ62" s="305">
        <f>SUM(AJ63:AJ71)</f>
        <v>44.774738548041881</v>
      </c>
      <c r="AK62" s="304"/>
      <c r="AL62" s="305">
        <f>SUM(AL63:AL71)</f>
        <v>47.019710942944869</v>
      </c>
      <c r="AM62" s="305">
        <f>SUM(AM63:AM71)</f>
        <v>30.197468033519574</v>
      </c>
      <c r="AN62" s="305">
        <f>SUM(AN63:AN71)</f>
        <v>18.224877086937077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63.493358698356801</v>
      </c>
      <c r="C63" s="304">
        <f t="shared" ref="C63:C71" si="73">SUM(G63,K63,O63,S63,W63,AA63,AE63,AI63,AM63)</f>
        <v>61.588754104744908</v>
      </c>
      <c r="D63" s="304">
        <f t="shared" ref="D63:D71" si="74">SUM(H63,L63,P63,T63,X63,AB63,AF63,AJ63,AN63)</f>
        <v>71.46275967845699</v>
      </c>
      <c r="E63" s="304"/>
      <c r="F63" s="304">
        <v>0.23564761626711284</v>
      </c>
      <c r="G63" s="304">
        <v>0.33049987031533629</v>
      </c>
      <c r="H63" s="304">
        <v>0.6710451456173212</v>
      </c>
      <c r="I63" s="304"/>
      <c r="J63" s="304">
        <v>3.7790616185478507</v>
      </c>
      <c r="K63" s="304">
        <v>4.8887796236812644</v>
      </c>
      <c r="L63" s="304">
        <v>9.3389993614928812</v>
      </c>
      <c r="M63" s="304"/>
      <c r="N63" s="304">
        <v>13.704365672900982</v>
      </c>
      <c r="O63" s="304">
        <v>14.387506225558555</v>
      </c>
      <c r="P63" s="304">
        <v>19.077550442415305</v>
      </c>
      <c r="Q63" s="304"/>
      <c r="R63" s="304">
        <v>2.7339181392951137</v>
      </c>
      <c r="S63" s="304">
        <v>2.6654696937979758</v>
      </c>
      <c r="T63" s="304">
        <v>3.6193978954516779</v>
      </c>
      <c r="U63" s="304"/>
      <c r="V63" s="304">
        <v>3.6198691087426265</v>
      </c>
      <c r="W63" s="304">
        <v>3.4899390379649269</v>
      </c>
      <c r="X63" s="304">
        <v>4.1649968070002101</v>
      </c>
      <c r="Y63" s="304"/>
      <c r="Z63" s="304">
        <v>12.629351607387861</v>
      </c>
      <c r="AA63" s="304">
        <v>12.291047403078888</v>
      </c>
      <c r="AB63" s="304">
        <v>14.220936886405775</v>
      </c>
      <c r="AC63" s="304"/>
      <c r="AD63" s="304">
        <v>13.744606223593994</v>
      </c>
      <c r="AE63" s="304">
        <v>13.427782829991768</v>
      </c>
      <c r="AF63" s="304">
        <v>12.98968119363755</v>
      </c>
      <c r="AG63" s="304"/>
      <c r="AH63" s="304">
        <v>10.522958803567146</v>
      </c>
      <c r="AI63" s="304">
        <v>8.5690247011031691</v>
      </c>
      <c r="AJ63" s="304">
        <v>6.2014057195114738</v>
      </c>
      <c r="AK63" s="304"/>
      <c r="AL63" s="304">
        <v>2.523579908054117</v>
      </c>
      <c r="AM63" s="304">
        <v>1.5387047192530297</v>
      </c>
      <c r="AN63" s="304">
        <v>1.1787462269248048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40.252374234387112</v>
      </c>
      <c r="C64" s="304">
        <f t="shared" si="73"/>
        <v>44.970680002956968</v>
      </c>
      <c r="D64" s="304">
        <f t="shared" si="74"/>
        <v>52.943651793801195</v>
      </c>
      <c r="E64" s="304"/>
      <c r="F64" s="304">
        <v>0.5587694842545623</v>
      </c>
      <c r="G64" s="304">
        <v>0.84141584065370123</v>
      </c>
      <c r="H64" s="304">
        <v>1.5844495678829005</v>
      </c>
      <c r="I64" s="304"/>
      <c r="J64" s="304">
        <v>4.3247592911316195</v>
      </c>
      <c r="K64" s="304">
        <v>6.2300424384590061</v>
      </c>
      <c r="L64" s="304">
        <v>11.060768665218278</v>
      </c>
      <c r="M64" s="304"/>
      <c r="N64" s="304">
        <v>9.7718837632706119</v>
      </c>
      <c r="O64" s="304">
        <v>11.459555800631286</v>
      </c>
      <c r="P64" s="304">
        <v>14.519941322384961</v>
      </c>
      <c r="Q64" s="304"/>
      <c r="R64" s="304">
        <v>1.6010813482662265</v>
      </c>
      <c r="S64" s="304">
        <v>1.5787941390381184</v>
      </c>
      <c r="T64" s="304">
        <v>1.703567108807573</v>
      </c>
      <c r="U64" s="304"/>
      <c r="V64" s="304">
        <v>2.2170882994984709</v>
      </c>
      <c r="W64" s="304">
        <v>2.4921378019400247</v>
      </c>
      <c r="X64" s="304">
        <v>2.9750124311302901</v>
      </c>
      <c r="Y64" s="304"/>
      <c r="Z64" s="304">
        <v>8.7610131818600241</v>
      </c>
      <c r="AA64" s="304">
        <v>9.990028730802484</v>
      </c>
      <c r="AB64" s="304">
        <v>11.467656640599325</v>
      </c>
      <c r="AC64" s="304"/>
      <c r="AD64" s="304">
        <v>7.0247730002603994</v>
      </c>
      <c r="AE64" s="304">
        <v>7.3776670472385799</v>
      </c>
      <c r="AF64" s="304">
        <v>6.2876450656517333</v>
      </c>
      <c r="AG64" s="304"/>
      <c r="AH64" s="304">
        <v>4.3435772038629006</v>
      </c>
      <c r="AI64" s="304">
        <v>3.9241545953084209</v>
      </c>
      <c r="AJ64" s="304">
        <v>2.3611410668884618</v>
      </c>
      <c r="AK64" s="304"/>
      <c r="AL64" s="304">
        <v>1.6494286619823004</v>
      </c>
      <c r="AM64" s="304">
        <v>1.0768836088853424</v>
      </c>
      <c r="AN64" s="304">
        <v>0.98346992523767296</v>
      </c>
    </row>
    <row r="65" spans="1:40" x14ac:dyDescent="0.2">
      <c r="A65" s="13" t="str">
        <f t="shared" si="72"/>
        <v>Associate professional occupations</v>
      </c>
      <c r="B65" s="304">
        <f t="shared" si="75"/>
        <v>34.636460207657024</v>
      </c>
      <c r="C65" s="304">
        <f t="shared" si="73"/>
        <v>35.670717787125561</v>
      </c>
      <c r="D65" s="304">
        <f t="shared" si="74"/>
        <v>40.036834018057824</v>
      </c>
      <c r="E65" s="304"/>
      <c r="F65" s="304">
        <v>0.17820571334330262</v>
      </c>
      <c r="G65" s="304">
        <v>0.23629583403318272</v>
      </c>
      <c r="H65" s="304">
        <v>0.42884721544715521</v>
      </c>
      <c r="I65" s="304"/>
      <c r="J65" s="304">
        <v>1.8005661746173052</v>
      </c>
      <c r="K65" s="304">
        <v>2.4317189328323092</v>
      </c>
      <c r="L65" s="304">
        <v>4.192039185103507</v>
      </c>
      <c r="M65" s="304"/>
      <c r="N65" s="304">
        <v>6.6776324705060466</v>
      </c>
      <c r="O65" s="304">
        <v>7.2499514384863399</v>
      </c>
      <c r="P65" s="304">
        <v>9.2568187446731613</v>
      </c>
      <c r="Q65" s="304"/>
      <c r="R65" s="304">
        <v>1.5824530935903203</v>
      </c>
      <c r="S65" s="304">
        <v>1.7331504789020451</v>
      </c>
      <c r="T65" s="304">
        <v>2.4104098127091107</v>
      </c>
      <c r="U65" s="304"/>
      <c r="V65" s="304">
        <v>1.9717248293559004</v>
      </c>
      <c r="W65" s="304">
        <v>2.1114477121122412</v>
      </c>
      <c r="X65" s="304">
        <v>2.6580065629077003</v>
      </c>
      <c r="Y65" s="304"/>
      <c r="Z65" s="304">
        <v>8.2530602578163261</v>
      </c>
      <c r="AA65" s="304">
        <v>8.7588566756294917</v>
      </c>
      <c r="AB65" s="304">
        <v>9.8937946731560995</v>
      </c>
      <c r="AC65" s="304"/>
      <c r="AD65" s="304">
        <v>7.7133977696106513</v>
      </c>
      <c r="AE65" s="304">
        <v>8.3252995404235719</v>
      </c>
      <c r="AF65" s="304">
        <v>8.1668520726259697</v>
      </c>
      <c r="AG65" s="304"/>
      <c r="AH65" s="304">
        <v>4.5595227436453643</v>
      </c>
      <c r="AI65" s="304">
        <v>3.6668978364174416</v>
      </c>
      <c r="AJ65" s="304">
        <v>2.0729971104348959</v>
      </c>
      <c r="AK65" s="304"/>
      <c r="AL65" s="304">
        <v>1.8998971551718089</v>
      </c>
      <c r="AM65" s="304">
        <v>1.157099338288939</v>
      </c>
      <c r="AN65" s="304">
        <v>0.95706864100021671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46.853874422938681</v>
      </c>
      <c r="C66" s="304">
        <f t="shared" si="73"/>
        <v>50.851654188602225</v>
      </c>
      <c r="D66" s="304">
        <f t="shared" si="74"/>
        <v>55.158018972465719</v>
      </c>
      <c r="E66" s="304"/>
      <c r="F66" s="304">
        <v>0.10829633691412302</v>
      </c>
      <c r="G66" s="304">
        <v>0.16853380796056303</v>
      </c>
      <c r="H66" s="304">
        <v>0.32337336776930692</v>
      </c>
      <c r="I66" s="304"/>
      <c r="J66" s="304">
        <v>1.8832619380430811</v>
      </c>
      <c r="K66" s="304">
        <v>2.8045700895000434</v>
      </c>
      <c r="L66" s="304">
        <v>5.1404770346241886</v>
      </c>
      <c r="M66" s="304"/>
      <c r="N66" s="304">
        <v>7.1382876545872707</v>
      </c>
      <c r="O66" s="304">
        <v>9.0061807378561571</v>
      </c>
      <c r="P66" s="304">
        <v>13.036374302701468</v>
      </c>
      <c r="Q66" s="304"/>
      <c r="R66" s="304">
        <v>2.4386029603476729</v>
      </c>
      <c r="S66" s="304">
        <v>2.8607448780457561</v>
      </c>
      <c r="T66" s="304">
        <v>3.9662621321269667</v>
      </c>
      <c r="U66" s="304"/>
      <c r="V66" s="304">
        <v>2.4270024987185765</v>
      </c>
      <c r="W66" s="304">
        <v>2.6750708541731023</v>
      </c>
      <c r="X66" s="304">
        <v>3.4593868339466995</v>
      </c>
      <c r="Y66" s="304"/>
      <c r="Z66" s="304">
        <v>11.178935824533101</v>
      </c>
      <c r="AA66" s="304">
        <v>12.459794035700188</v>
      </c>
      <c r="AB66" s="304">
        <v>13.136197504161141</v>
      </c>
      <c r="AC66" s="304"/>
      <c r="AD66" s="304">
        <v>13.845257468590438</v>
      </c>
      <c r="AE66" s="304">
        <v>15.635480699627303</v>
      </c>
      <c r="AF66" s="304">
        <v>14.130730467326915</v>
      </c>
      <c r="AG66" s="304"/>
      <c r="AH66" s="304">
        <v>5.8662372444362436</v>
      </c>
      <c r="AI66" s="304">
        <v>4.0612606631608914</v>
      </c>
      <c r="AJ66" s="304">
        <v>1.3414263429944073</v>
      </c>
      <c r="AK66" s="304"/>
      <c r="AL66" s="304">
        <v>1.9679924967681779</v>
      </c>
      <c r="AM66" s="304">
        <v>1.1800184225782215</v>
      </c>
      <c r="AN66" s="304">
        <v>0.62379098681462897</v>
      </c>
    </row>
    <row r="67" spans="1:40" x14ac:dyDescent="0.2">
      <c r="A67" s="13" t="str">
        <f t="shared" si="72"/>
        <v>Skilled trades occupations</v>
      </c>
      <c r="B67" s="304">
        <f t="shared" si="75"/>
        <v>38.808125405678581</v>
      </c>
      <c r="C67" s="304">
        <f t="shared" si="73"/>
        <v>39.314088592549041</v>
      </c>
      <c r="D67" s="304">
        <f t="shared" si="74"/>
        <v>38.865314018911697</v>
      </c>
      <c r="E67" s="304"/>
      <c r="F67" s="304">
        <v>1.7504888228577972E-2</v>
      </c>
      <c r="G67" s="304">
        <v>2.5953995603636329E-2</v>
      </c>
      <c r="H67" s="304">
        <v>5.8751941502648806E-2</v>
      </c>
      <c r="I67" s="304"/>
      <c r="J67" s="304">
        <v>0.54200931441359324</v>
      </c>
      <c r="K67" s="304">
        <v>0.8340910019682094</v>
      </c>
      <c r="L67" s="304">
        <v>1.6846688624848338</v>
      </c>
      <c r="M67" s="304"/>
      <c r="N67" s="304">
        <v>1.8389036746886289</v>
      </c>
      <c r="O67" s="304">
        <v>2.3097790566168848</v>
      </c>
      <c r="P67" s="304">
        <v>3.161125331521331</v>
      </c>
      <c r="Q67" s="304"/>
      <c r="R67" s="304">
        <v>1.0094978574163407</v>
      </c>
      <c r="S67" s="304">
        <v>1.1282537018361221</v>
      </c>
      <c r="T67" s="304">
        <v>1.4830819141402138</v>
      </c>
      <c r="U67" s="304"/>
      <c r="V67" s="304">
        <v>1.8371502238625554</v>
      </c>
      <c r="W67" s="304">
        <v>2.0844993655633921</v>
      </c>
      <c r="X67" s="304">
        <v>2.6155818035839156</v>
      </c>
      <c r="Y67" s="304"/>
      <c r="Z67" s="304">
        <v>12.570802375789729</v>
      </c>
      <c r="AA67" s="304">
        <v>13.570378966615527</v>
      </c>
      <c r="AB67" s="304">
        <v>13.842318331946082</v>
      </c>
      <c r="AC67" s="304"/>
      <c r="AD67" s="304">
        <v>9.7610394929654216</v>
      </c>
      <c r="AE67" s="304">
        <v>10.405952768280414</v>
      </c>
      <c r="AF67" s="304">
        <v>10.531981055853791</v>
      </c>
      <c r="AG67" s="304"/>
      <c r="AH67" s="304">
        <v>6.4293808402455799</v>
      </c>
      <c r="AI67" s="304">
        <v>6.0256992260707305</v>
      </c>
      <c r="AJ67" s="304">
        <v>3.6660296869043041</v>
      </c>
      <c r="AK67" s="304"/>
      <c r="AL67" s="304">
        <v>4.8018367380681521</v>
      </c>
      <c r="AM67" s="304">
        <v>2.9294805099941255</v>
      </c>
      <c r="AN67" s="304">
        <v>1.8217750909745805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13.478369253877538</v>
      </c>
      <c r="C68" s="304">
        <f t="shared" si="73"/>
        <v>13.051619082848852</v>
      </c>
      <c r="D68" s="304">
        <f t="shared" si="74"/>
        <v>14.949538854794371</v>
      </c>
      <c r="E68" s="304"/>
      <c r="F68" s="304">
        <v>1.6598741138915952E-2</v>
      </c>
      <c r="G68" s="304">
        <v>2.6262396539671596E-2</v>
      </c>
      <c r="H68" s="304">
        <v>5.7492718050696209E-2</v>
      </c>
      <c r="I68" s="304"/>
      <c r="J68" s="304">
        <v>0.29700880336743624</v>
      </c>
      <c r="K68" s="304">
        <v>0.40042895935358686</v>
      </c>
      <c r="L68" s="304">
        <v>0.81288622296845814</v>
      </c>
      <c r="M68" s="304"/>
      <c r="N68" s="304">
        <v>1.5641098703088974</v>
      </c>
      <c r="O68" s="304">
        <v>1.7047632622728539</v>
      </c>
      <c r="P68" s="304">
        <v>2.275464508351845</v>
      </c>
      <c r="Q68" s="304"/>
      <c r="R68" s="304">
        <v>1.3014302202591439</v>
      </c>
      <c r="S68" s="304">
        <v>1.4604786206309828</v>
      </c>
      <c r="T68" s="304">
        <v>2.2246817946153654</v>
      </c>
      <c r="U68" s="304"/>
      <c r="V68" s="304">
        <v>1.2042481568291541</v>
      </c>
      <c r="W68" s="304">
        <v>1.2427556594134457</v>
      </c>
      <c r="X68" s="304">
        <v>1.7969989413711493</v>
      </c>
      <c r="Y68" s="304"/>
      <c r="Z68" s="304">
        <v>2.5655699239713496</v>
      </c>
      <c r="AA68" s="304">
        <v>2.5682808109884538</v>
      </c>
      <c r="AB68" s="304">
        <v>2.9041460812376467</v>
      </c>
      <c r="AC68" s="304"/>
      <c r="AD68" s="304">
        <v>3.3275214799900152</v>
      </c>
      <c r="AE68" s="304">
        <v>3.3870954951278209</v>
      </c>
      <c r="AF68" s="304">
        <v>3.4008993694775387</v>
      </c>
      <c r="AG68" s="304"/>
      <c r="AH68" s="304">
        <v>1.6567243821333948</v>
      </c>
      <c r="AI68" s="304">
        <v>1.4593376653247552</v>
      </c>
      <c r="AJ68" s="304">
        <v>0.95885104519637043</v>
      </c>
      <c r="AK68" s="304"/>
      <c r="AL68" s="304">
        <v>1.5451576758792307</v>
      </c>
      <c r="AM68" s="304">
        <v>0.80221621319728131</v>
      </c>
      <c r="AN68" s="304">
        <v>0.51811817352530265</v>
      </c>
    </row>
    <row r="69" spans="1:40" x14ac:dyDescent="0.2">
      <c r="A69" s="13" t="str">
        <f t="shared" si="72"/>
        <v>Sales and customer service occupations</v>
      </c>
      <c r="B69" s="304">
        <f t="shared" si="75"/>
        <v>81.859125400920789</v>
      </c>
      <c r="C69" s="304">
        <f t="shared" si="73"/>
        <v>80.562398510635276</v>
      </c>
      <c r="D69" s="304">
        <f t="shared" si="74"/>
        <v>79.781111576431925</v>
      </c>
      <c r="E69" s="304"/>
      <c r="F69" s="304">
        <v>8.0585742102869215E-2</v>
      </c>
      <c r="G69" s="304">
        <v>0.11034267782888121</v>
      </c>
      <c r="H69" s="304">
        <v>0.18141065715567686</v>
      </c>
      <c r="I69" s="304"/>
      <c r="J69" s="304">
        <v>1.9740029436724507</v>
      </c>
      <c r="K69" s="304">
        <v>2.9098270987815553</v>
      </c>
      <c r="L69" s="304">
        <v>5.8487419157796072</v>
      </c>
      <c r="M69" s="304"/>
      <c r="N69" s="304">
        <v>9.2928383502785312</v>
      </c>
      <c r="O69" s="304">
        <v>10.744951481707639</v>
      </c>
      <c r="P69" s="304">
        <v>15.190868789032484</v>
      </c>
      <c r="Q69" s="304"/>
      <c r="R69" s="304">
        <v>2.9866874346250283</v>
      </c>
      <c r="S69" s="304">
        <v>3.1909114872960336</v>
      </c>
      <c r="T69" s="304">
        <v>4.3218121568492398</v>
      </c>
      <c r="U69" s="304"/>
      <c r="V69" s="304">
        <v>2.423387208953633</v>
      </c>
      <c r="W69" s="304">
        <v>2.3689983295747523</v>
      </c>
      <c r="X69" s="304">
        <v>3.0137064786760708</v>
      </c>
      <c r="Y69" s="304"/>
      <c r="Z69" s="304">
        <v>21.885906253826462</v>
      </c>
      <c r="AA69" s="304">
        <v>23.159304540933793</v>
      </c>
      <c r="AB69" s="304">
        <v>24.396244899283623</v>
      </c>
      <c r="AC69" s="304"/>
      <c r="AD69" s="304">
        <v>21.795579157928252</v>
      </c>
      <c r="AE69" s="304">
        <v>22.783082150661514</v>
      </c>
      <c r="AF69" s="304">
        <v>19.80189772817938</v>
      </c>
      <c r="AG69" s="304"/>
      <c r="AH69" s="304">
        <v>13.4058540958588</v>
      </c>
      <c r="AI69" s="304">
        <v>10.95624729712504</v>
      </c>
      <c r="AJ69" s="304">
        <v>4.9392282834074583</v>
      </c>
      <c r="AK69" s="304"/>
      <c r="AL69" s="304">
        <v>8.0142842136747632</v>
      </c>
      <c r="AM69" s="304">
        <v>4.3387334467260654</v>
      </c>
      <c r="AN69" s="304">
        <v>2.0872006680683799</v>
      </c>
    </row>
    <row r="70" spans="1:40" x14ac:dyDescent="0.2">
      <c r="A70" s="13" t="str">
        <f t="shared" si="72"/>
        <v>Process, plant and machine operatives</v>
      </c>
      <c r="B70" s="304">
        <f t="shared" si="75"/>
        <v>65.577024942145286</v>
      </c>
      <c r="C70" s="304">
        <f t="shared" si="73"/>
        <v>70.797042355166099</v>
      </c>
      <c r="D70" s="304">
        <f t="shared" si="74"/>
        <v>72.557809541234803</v>
      </c>
      <c r="E70" s="304"/>
      <c r="F70" s="304">
        <v>0.17037359878192218</v>
      </c>
      <c r="G70" s="304">
        <v>0.28610344497514406</v>
      </c>
      <c r="H70" s="304">
        <v>0.61882765625111291</v>
      </c>
      <c r="I70" s="304"/>
      <c r="J70" s="304">
        <v>0.66276422039456628</v>
      </c>
      <c r="K70" s="304">
        <v>1.0885000329298127</v>
      </c>
      <c r="L70" s="304">
        <v>2.1365386167901588</v>
      </c>
      <c r="M70" s="304"/>
      <c r="N70" s="304">
        <v>2.9076587356705605</v>
      </c>
      <c r="O70" s="304">
        <v>4.1944223024657799</v>
      </c>
      <c r="P70" s="304">
        <v>7.0497621931240104</v>
      </c>
      <c r="Q70" s="304"/>
      <c r="R70" s="304">
        <v>1.2698198221744401</v>
      </c>
      <c r="S70" s="304">
        <v>1.6879872340530471</v>
      </c>
      <c r="T70" s="304">
        <v>2.3261591755103197</v>
      </c>
      <c r="U70" s="304"/>
      <c r="V70" s="304">
        <v>2.0846913774520299</v>
      </c>
      <c r="W70" s="304">
        <v>2.5951345222529598</v>
      </c>
      <c r="X70" s="304">
        <v>3.6506768572438335</v>
      </c>
      <c r="Y70" s="304"/>
      <c r="Z70" s="304">
        <v>11.536198256148438</v>
      </c>
      <c r="AA70" s="304">
        <v>14.237909926803605</v>
      </c>
      <c r="AB70" s="304">
        <v>16.762164593986075</v>
      </c>
      <c r="AC70" s="304"/>
      <c r="AD70" s="304">
        <v>19.452607137057704</v>
      </c>
      <c r="AE70" s="304">
        <v>24.340240338606623</v>
      </c>
      <c r="AF70" s="304">
        <v>25.688033345018798</v>
      </c>
      <c r="AG70" s="304"/>
      <c r="AH70" s="304">
        <v>17.02819311823529</v>
      </c>
      <c r="AI70" s="304">
        <v>16.439164841819334</v>
      </c>
      <c r="AJ70" s="304">
        <v>11.906892360117304</v>
      </c>
      <c r="AK70" s="304"/>
      <c r="AL70" s="304">
        <v>10.464718676230328</v>
      </c>
      <c r="AM70" s="304">
        <v>5.9275797112598028</v>
      </c>
      <c r="AN70" s="304">
        <v>2.4187547431932055</v>
      </c>
    </row>
    <row r="71" spans="1:40" x14ac:dyDescent="0.2">
      <c r="A71" s="13" t="str">
        <f t="shared" si="72"/>
        <v>Elementary occupations</v>
      </c>
      <c r="B71" s="304">
        <f t="shared" si="75"/>
        <v>86.390287434038456</v>
      </c>
      <c r="C71" s="304">
        <f t="shared" si="73"/>
        <v>93.571045375371071</v>
      </c>
      <c r="D71" s="304">
        <f t="shared" si="74"/>
        <v>91.583961545845028</v>
      </c>
      <c r="E71" s="304"/>
      <c r="F71" s="304">
        <v>2.6068030738741716E-2</v>
      </c>
      <c r="G71" s="304">
        <v>3.6750808530855106E-2</v>
      </c>
      <c r="H71" s="304">
        <v>6.2638509589550001E-2</v>
      </c>
      <c r="I71" s="304"/>
      <c r="J71" s="304">
        <v>1.7570839235893974</v>
      </c>
      <c r="K71" s="304">
        <v>2.7245606754927993</v>
      </c>
      <c r="L71" s="304">
        <v>5.8399875295139312</v>
      </c>
      <c r="M71" s="304"/>
      <c r="N71" s="304">
        <v>7.1107837191447176</v>
      </c>
      <c r="O71" s="304">
        <v>9.0718927358205761</v>
      </c>
      <c r="P71" s="304">
        <v>12.348625573313493</v>
      </c>
      <c r="Q71" s="304"/>
      <c r="R71" s="304">
        <v>3.1619441685168703</v>
      </c>
      <c r="S71" s="304">
        <v>4.2597557450749104</v>
      </c>
      <c r="T71" s="304">
        <v>6.3626729761539425</v>
      </c>
      <c r="U71" s="304"/>
      <c r="V71" s="304">
        <v>3.5589262477472547</v>
      </c>
      <c r="W71" s="304">
        <v>4.801915276893312</v>
      </c>
      <c r="X71" s="304">
        <v>6.8042911123003584</v>
      </c>
      <c r="Y71" s="304"/>
      <c r="Z71" s="304">
        <v>15.820199254903168</v>
      </c>
      <c r="AA71" s="304">
        <v>16.704804624407057</v>
      </c>
      <c r="AB71" s="304">
        <v>16.462401295465547</v>
      </c>
      <c r="AC71" s="304"/>
      <c r="AD71" s="304">
        <v>23.000530809370161</v>
      </c>
      <c r="AE71" s="304">
        <v>26.686923225374986</v>
      </c>
      <c r="AF71" s="304">
        <v>24.740624985722704</v>
      </c>
      <c r="AG71" s="304"/>
      <c r="AH71" s="304">
        <v>17.80193586291216</v>
      </c>
      <c r="AI71" s="304">
        <v>18.037690220439814</v>
      </c>
      <c r="AJ71" s="304">
        <v>11.326766932587208</v>
      </c>
      <c r="AK71" s="304"/>
      <c r="AL71" s="304">
        <v>14.152815417115992</v>
      </c>
      <c r="AM71" s="304">
        <v>11.246752063336768</v>
      </c>
      <c r="AN71" s="304">
        <v>7.6359526311982879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514.38599999999985</v>
      </c>
      <c r="C74" s="305">
        <f>SUM(C75:C83)</f>
        <v>526.995</v>
      </c>
      <c r="D74" s="305">
        <f>SUM(D75:D83)</f>
        <v>550.80000000000007</v>
      </c>
      <c r="E74" s="304"/>
      <c r="F74" s="305">
        <f>SUM(F75:F83)</f>
        <v>7.907820140014608</v>
      </c>
      <c r="G74" s="305">
        <f>SUM(G75:G83)</f>
        <v>10.190421215873233</v>
      </c>
      <c r="H74" s="305">
        <f>SUM(H75:H83)</f>
        <v>14.793197808216327</v>
      </c>
      <c r="I74" s="304"/>
      <c r="J74" s="305">
        <f>SUM(J75:J83)</f>
        <v>65.381988382114599</v>
      </c>
      <c r="K74" s="305">
        <f>SUM(K75:K83)</f>
        <v>83.312920798618748</v>
      </c>
      <c r="L74" s="305">
        <f>SUM(L75:L83)</f>
        <v>122.47022303422293</v>
      </c>
      <c r="M74" s="304"/>
      <c r="N74" s="305">
        <f>SUM(N75:N83)</f>
        <v>132.14626642574947</v>
      </c>
      <c r="O74" s="305">
        <f>SUM(O75:O83)</f>
        <v>135.67727276704503</v>
      </c>
      <c r="P74" s="305">
        <f>SUM(P75:P83)</f>
        <v>147.31238275569339</v>
      </c>
      <c r="Q74" s="304"/>
      <c r="R74" s="305">
        <f>SUM(R75:R83)</f>
        <v>25.72290081527693</v>
      </c>
      <c r="S74" s="305">
        <f>SUM(S75:S83)</f>
        <v>27.141832315240912</v>
      </c>
      <c r="T74" s="305">
        <f>SUM(T75:T83)</f>
        <v>31.680075406894513</v>
      </c>
      <c r="U74" s="304"/>
      <c r="V74" s="305">
        <f>SUM(V75:V83)</f>
        <v>32.220246768021561</v>
      </c>
      <c r="W74" s="305">
        <f>SUM(W75:W83)</f>
        <v>32.889653596536803</v>
      </c>
      <c r="X74" s="305">
        <f>SUM(X75:X83)</f>
        <v>36.552140069478604</v>
      </c>
      <c r="Y74" s="304"/>
      <c r="Z74" s="305">
        <f>SUM(Z75:Z83)</f>
        <v>78.540140027376978</v>
      </c>
      <c r="AA74" s="305">
        <f>SUM(AA75:AA83)</f>
        <v>76.033479619773729</v>
      </c>
      <c r="AB74" s="305">
        <f>SUM(AB75:AB83)</f>
        <v>70.177621728487296</v>
      </c>
      <c r="AC74" s="304"/>
      <c r="AD74" s="305">
        <f>SUM(AD75:AD83)</f>
        <v>83.459444200036032</v>
      </c>
      <c r="AE74" s="305">
        <f>SUM(AE75:AE83)</f>
        <v>86.451488300874331</v>
      </c>
      <c r="AF74" s="305">
        <f>SUM(AF75:AF83)</f>
        <v>75.292617269973618</v>
      </c>
      <c r="AG74" s="304"/>
      <c r="AH74" s="305">
        <f>SUM(AH75:AH83)</f>
        <v>58.933716811083272</v>
      </c>
      <c r="AI74" s="305">
        <f>SUM(AI75:AI83)</f>
        <v>53.146940020445626</v>
      </c>
      <c r="AJ74" s="305">
        <f>SUM(AJ75:AJ83)</f>
        <v>36.517434022034188</v>
      </c>
      <c r="AK74" s="304"/>
      <c r="AL74" s="305">
        <f>SUM(AL75:AL83)</f>
        <v>30.073476430326433</v>
      </c>
      <c r="AM74" s="305">
        <f>SUM(AM75:AM83)</f>
        <v>22.150991365591654</v>
      </c>
      <c r="AN74" s="305">
        <f>SUM(AN75:AN83)</f>
        <v>16.004307904999131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56.451355550338072</v>
      </c>
      <c r="C75" s="305">
        <f t="shared" ref="C75:C83" si="77">SUM(G75,K75,O75,S75,W75,AA75,AE75,AI75,AM75)</f>
        <v>52.632800352752959</v>
      </c>
      <c r="D75" s="305">
        <f t="shared" ref="D75:D83" si="78">SUM(H75,L75,P75,T75,X75,AB75,AF75,AJ75,AN75)</f>
        <v>56.847446755380162</v>
      </c>
      <c r="E75" s="304"/>
      <c r="F75" s="304">
        <v>1.1566343512302617</v>
      </c>
      <c r="G75" s="304">
        <v>1.3826276799176003</v>
      </c>
      <c r="H75" s="304">
        <v>2.0954489193488914</v>
      </c>
      <c r="I75" s="304"/>
      <c r="J75" s="304">
        <v>8.5597236304556787</v>
      </c>
      <c r="K75" s="304">
        <v>9.9308486854732578</v>
      </c>
      <c r="L75" s="304">
        <v>14.724049138425073</v>
      </c>
      <c r="M75" s="304"/>
      <c r="N75" s="304">
        <v>17.745455401189169</v>
      </c>
      <c r="O75" s="304">
        <v>16.394020135670363</v>
      </c>
      <c r="P75" s="304">
        <v>17.938994991218259</v>
      </c>
      <c r="Q75" s="304"/>
      <c r="R75" s="304">
        <v>1.8368064744244781</v>
      </c>
      <c r="S75" s="304">
        <v>1.5956192485364145</v>
      </c>
      <c r="T75" s="304">
        <v>1.6368109416757997</v>
      </c>
      <c r="U75" s="304"/>
      <c r="V75" s="304">
        <v>4.6393327697751312</v>
      </c>
      <c r="W75" s="304">
        <v>4.209341989607605</v>
      </c>
      <c r="X75" s="304">
        <v>4.5955520589725607</v>
      </c>
      <c r="Y75" s="304"/>
      <c r="Z75" s="304">
        <v>8.9666818521989367</v>
      </c>
      <c r="AA75" s="304">
        <v>7.6385000999938253</v>
      </c>
      <c r="AB75" s="304">
        <v>7.0174431807904316</v>
      </c>
      <c r="AC75" s="304"/>
      <c r="AD75" s="304">
        <v>6.6831051498393768</v>
      </c>
      <c r="AE75" s="304">
        <v>6.0074333379412987</v>
      </c>
      <c r="AF75" s="304">
        <v>4.8511444401331669</v>
      </c>
      <c r="AG75" s="304"/>
      <c r="AH75" s="304">
        <v>4.9349949699038085</v>
      </c>
      <c r="AI75" s="304">
        <v>4.1670866925368895</v>
      </c>
      <c r="AJ75" s="304">
        <v>3.1163900066318964</v>
      </c>
      <c r="AK75" s="304"/>
      <c r="AL75" s="304">
        <v>1.9286209513212305</v>
      </c>
      <c r="AM75" s="304">
        <v>1.3073224830756918</v>
      </c>
      <c r="AN75" s="304">
        <v>0.87161307818409373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123.94478895949561</v>
      </c>
      <c r="C76" s="305">
        <f t="shared" si="77"/>
        <v>134.07181245546053</v>
      </c>
      <c r="D76" s="305">
        <f>SUM(H76,L76,P76,T76,X76,AB76,AF76,AJ76,AN76)</f>
        <v>147.49747861136402</v>
      </c>
      <c r="E76" s="304"/>
      <c r="F76" s="304">
        <v>4.3422571569999109</v>
      </c>
      <c r="G76" s="304">
        <v>5.6005023333412964</v>
      </c>
      <c r="H76" s="304">
        <v>7.5910338337890675</v>
      </c>
      <c r="I76" s="304"/>
      <c r="J76" s="304">
        <v>29.089146674767438</v>
      </c>
      <c r="K76" s="304">
        <v>37.282829077528746</v>
      </c>
      <c r="L76" s="304">
        <v>51.619612026929765</v>
      </c>
      <c r="M76" s="304"/>
      <c r="N76" s="304">
        <v>47.417118380878151</v>
      </c>
      <c r="O76" s="304">
        <v>48.20814368797982</v>
      </c>
      <c r="P76" s="304">
        <v>48.017521450770367</v>
      </c>
      <c r="Q76" s="304"/>
      <c r="R76" s="304">
        <v>4.2135631440989014</v>
      </c>
      <c r="S76" s="304">
        <v>4.3538630916151586</v>
      </c>
      <c r="T76" s="304">
        <v>4.7682312546823722</v>
      </c>
      <c r="U76" s="304"/>
      <c r="V76" s="304">
        <v>7.8784622322957052</v>
      </c>
      <c r="W76" s="304">
        <v>7.8292517472809946</v>
      </c>
      <c r="X76" s="304">
        <v>8.2152872049158567</v>
      </c>
      <c r="Y76" s="304"/>
      <c r="Z76" s="304">
        <v>13.053013089777515</v>
      </c>
      <c r="AA76" s="304">
        <v>13.242219383323999</v>
      </c>
      <c r="AB76" s="304">
        <v>12.959184948884294</v>
      </c>
      <c r="AC76" s="304"/>
      <c r="AD76" s="304">
        <v>9.7769284427689236</v>
      </c>
      <c r="AE76" s="304">
        <v>10.230501439056699</v>
      </c>
      <c r="AF76" s="304">
        <v>9.2341269089985154</v>
      </c>
      <c r="AG76" s="304"/>
      <c r="AH76" s="304">
        <v>5.6190269299114437</v>
      </c>
      <c r="AI76" s="304">
        <v>5.1536741925170846</v>
      </c>
      <c r="AJ76" s="304">
        <v>3.4250015167273191</v>
      </c>
      <c r="AK76" s="304"/>
      <c r="AL76" s="304">
        <v>2.5552729079976535</v>
      </c>
      <c r="AM76" s="304">
        <v>2.1708275028167612</v>
      </c>
      <c r="AN76" s="304">
        <v>1.6674794656664396</v>
      </c>
    </row>
    <row r="77" spans="1:40" x14ac:dyDescent="0.2">
      <c r="A77" s="13" t="str">
        <f t="shared" si="76"/>
        <v>Associate professional occupations</v>
      </c>
      <c r="B77" s="305">
        <f t="shared" si="79"/>
        <v>96.012732026012728</v>
      </c>
      <c r="C77" s="305">
        <f t="shared" si="77"/>
        <v>94.120846556137181</v>
      </c>
      <c r="D77" s="305">
        <f t="shared" si="78"/>
        <v>101.31821382928122</v>
      </c>
      <c r="E77" s="304"/>
      <c r="F77" s="304">
        <v>1.4022916837775192</v>
      </c>
      <c r="G77" s="304">
        <v>1.7848201474282031</v>
      </c>
      <c r="H77" s="304">
        <v>2.7336123119181468</v>
      </c>
      <c r="I77" s="304"/>
      <c r="J77" s="304">
        <v>15.141918550214619</v>
      </c>
      <c r="K77" s="304">
        <v>18.470002965869785</v>
      </c>
      <c r="L77" s="304">
        <v>27.384503907961268</v>
      </c>
      <c r="M77" s="304"/>
      <c r="N77" s="304">
        <v>30.335073782504516</v>
      </c>
      <c r="O77" s="304">
        <v>29.191312947843105</v>
      </c>
      <c r="P77" s="304">
        <v>30.641400043623577</v>
      </c>
      <c r="Q77" s="304"/>
      <c r="R77" s="304">
        <v>6.3077540575781779</v>
      </c>
      <c r="S77" s="304">
        <v>6.5140754843424329</v>
      </c>
      <c r="T77" s="304">
        <v>7.6564077136175888</v>
      </c>
      <c r="U77" s="304"/>
      <c r="V77" s="304">
        <v>6.1229048264003145</v>
      </c>
      <c r="W77" s="304">
        <v>5.8843662603795091</v>
      </c>
      <c r="X77" s="304">
        <v>6.0609320258316268</v>
      </c>
      <c r="Y77" s="304"/>
      <c r="Z77" s="304">
        <v>14.437751097294724</v>
      </c>
      <c r="AA77" s="304">
        <v>13.201489457957189</v>
      </c>
      <c r="AB77" s="304">
        <v>12.048292336382049</v>
      </c>
      <c r="AC77" s="304"/>
      <c r="AD77" s="304">
        <v>11.017951880796563</v>
      </c>
      <c r="AE77" s="304">
        <v>10.120948958458767</v>
      </c>
      <c r="AF77" s="304">
        <v>7.9762606106502689</v>
      </c>
      <c r="AG77" s="304"/>
      <c r="AH77" s="304">
        <v>7.9230900179745243</v>
      </c>
      <c r="AI77" s="304">
        <v>6.4806330364095022</v>
      </c>
      <c r="AJ77" s="304">
        <v>4.6112902028926195</v>
      </c>
      <c r="AK77" s="304"/>
      <c r="AL77" s="304">
        <v>3.3239961294717619</v>
      </c>
      <c r="AM77" s="304">
        <v>2.4731972974486922</v>
      </c>
      <c r="AN77" s="304">
        <v>2.2055146764040736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90.608700825686384</v>
      </c>
      <c r="C78" s="305">
        <f t="shared" si="77"/>
        <v>93.97235324188884</v>
      </c>
      <c r="D78" s="305">
        <f t="shared" si="78"/>
        <v>89.998840840866592</v>
      </c>
      <c r="E78" s="304"/>
      <c r="F78" s="304">
        <v>0.63357933017535295</v>
      </c>
      <c r="G78" s="304">
        <v>0.88829431382443147</v>
      </c>
      <c r="H78" s="304">
        <v>1.48855180494658</v>
      </c>
      <c r="I78" s="304"/>
      <c r="J78" s="304">
        <v>6.6283909783635169</v>
      </c>
      <c r="K78" s="304">
        <v>9.1967973262392615</v>
      </c>
      <c r="L78" s="304">
        <v>14.139987197840401</v>
      </c>
      <c r="M78" s="304"/>
      <c r="N78" s="304">
        <v>19.857427050903542</v>
      </c>
      <c r="O78" s="304">
        <v>22.790604290821651</v>
      </c>
      <c r="P78" s="304">
        <v>26.585102939827692</v>
      </c>
      <c r="Q78" s="304"/>
      <c r="R78" s="304">
        <v>5.6049112846368221</v>
      </c>
      <c r="S78" s="304">
        <v>6.0634727729039311</v>
      </c>
      <c r="T78" s="304">
        <v>6.7598675081818538</v>
      </c>
      <c r="U78" s="304"/>
      <c r="V78" s="304">
        <v>6.7294735437560771</v>
      </c>
      <c r="W78" s="304">
        <v>7.2303075895773929</v>
      </c>
      <c r="X78" s="304">
        <v>8.2020344992567438</v>
      </c>
      <c r="Y78" s="304"/>
      <c r="Z78" s="304">
        <v>16.058114316384135</v>
      </c>
      <c r="AA78" s="304">
        <v>15.196229044745092</v>
      </c>
      <c r="AB78" s="304">
        <v>11.702573061789311</v>
      </c>
      <c r="AC78" s="304"/>
      <c r="AD78" s="304">
        <v>19.508346856448032</v>
      </c>
      <c r="AE78" s="304">
        <v>19.58814444094179</v>
      </c>
      <c r="AF78" s="304">
        <v>14.016979946496452</v>
      </c>
      <c r="AG78" s="304"/>
      <c r="AH78" s="304">
        <v>9.5209305873261769</v>
      </c>
      <c r="AI78" s="304">
        <v>7.8990275143563675</v>
      </c>
      <c r="AJ78" s="304">
        <v>2.5198429843809107</v>
      </c>
      <c r="AK78" s="304"/>
      <c r="AL78" s="304">
        <v>6.0675268776927336</v>
      </c>
      <c r="AM78" s="304">
        <v>5.1194759484789394</v>
      </c>
      <c r="AN78" s="304">
        <v>4.5839008981466511</v>
      </c>
    </row>
    <row r="79" spans="1:40" x14ac:dyDescent="0.2">
      <c r="A79" s="13" t="str">
        <f t="shared" si="76"/>
        <v>Skilled trades occupations</v>
      </c>
      <c r="B79" s="305">
        <f t="shared" si="79"/>
        <v>13.275669596626738</v>
      </c>
      <c r="C79" s="305">
        <f t="shared" si="77"/>
        <v>13.775003617492434</v>
      </c>
      <c r="D79" s="305">
        <f t="shared" si="78"/>
        <v>13.524609176557288</v>
      </c>
      <c r="E79" s="304"/>
      <c r="F79" s="304">
        <v>5.8598656177273056E-2</v>
      </c>
      <c r="G79" s="304">
        <v>8.2147445530224766E-2</v>
      </c>
      <c r="H79" s="304">
        <v>0.1166987212620262</v>
      </c>
      <c r="I79" s="304"/>
      <c r="J79" s="304">
        <v>0.88255449700387378</v>
      </c>
      <c r="K79" s="304">
        <v>1.3041169483525445</v>
      </c>
      <c r="L79" s="304">
        <v>2.000638318486252</v>
      </c>
      <c r="M79" s="304"/>
      <c r="N79" s="304">
        <v>1.7499065008252765</v>
      </c>
      <c r="O79" s="304">
        <v>1.9467001012074643</v>
      </c>
      <c r="P79" s="304">
        <v>2.3113407810510096</v>
      </c>
      <c r="Q79" s="304"/>
      <c r="R79" s="304">
        <v>0.63845710121872312</v>
      </c>
      <c r="S79" s="304">
        <v>0.73252258008458704</v>
      </c>
      <c r="T79" s="304">
        <v>1.0079634452170885</v>
      </c>
      <c r="U79" s="304"/>
      <c r="V79" s="304">
        <v>0.82021114403862883</v>
      </c>
      <c r="W79" s="304">
        <v>0.83396043316047663</v>
      </c>
      <c r="X79" s="304">
        <v>0.86448118569475241</v>
      </c>
      <c r="Y79" s="304"/>
      <c r="Z79" s="304">
        <v>2.9433431895324196</v>
      </c>
      <c r="AA79" s="304">
        <v>2.9475663813618405</v>
      </c>
      <c r="AB79" s="304">
        <v>2.6746191344970169</v>
      </c>
      <c r="AC79" s="304"/>
      <c r="AD79" s="304">
        <v>2.752214536837482</v>
      </c>
      <c r="AE79" s="304">
        <v>2.8452047686456776</v>
      </c>
      <c r="AF79" s="304">
        <v>2.3615931189480945</v>
      </c>
      <c r="AG79" s="304"/>
      <c r="AH79" s="304">
        <v>1.8877288944106791</v>
      </c>
      <c r="AI79" s="304">
        <v>1.7345002185634917</v>
      </c>
      <c r="AJ79" s="304">
        <v>1.1549868025917147</v>
      </c>
      <c r="AK79" s="304"/>
      <c r="AL79" s="304">
        <v>1.5426550765823819</v>
      </c>
      <c r="AM79" s="304">
        <v>1.3482847405861276</v>
      </c>
      <c r="AN79" s="304">
        <v>1.0322876688093332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33.598303173677593</v>
      </c>
      <c r="C80" s="305">
        <f t="shared" si="77"/>
        <v>33.416615836413378</v>
      </c>
      <c r="D80" s="305">
        <f t="shared" si="78"/>
        <v>35.132494753783043</v>
      </c>
      <c r="E80" s="304"/>
      <c r="F80" s="304">
        <v>2.7352127481923751E-2</v>
      </c>
      <c r="G80" s="304">
        <v>3.5389027793090666E-2</v>
      </c>
      <c r="H80" s="304">
        <v>6.3279095091257925E-2</v>
      </c>
      <c r="I80" s="304"/>
      <c r="J80" s="304">
        <v>1.7157155841364355</v>
      </c>
      <c r="K80" s="304">
        <v>2.3741346376738814</v>
      </c>
      <c r="L80" s="304">
        <v>4.4079548196847362</v>
      </c>
      <c r="M80" s="304"/>
      <c r="N80" s="304">
        <v>4.5249292213649417</v>
      </c>
      <c r="O80" s="304">
        <v>5.18456344144405</v>
      </c>
      <c r="P80" s="304">
        <v>6.9108981152590925</v>
      </c>
      <c r="Q80" s="304"/>
      <c r="R80" s="304">
        <v>3.3314844980517027</v>
      </c>
      <c r="S80" s="304">
        <v>3.5261377813663639</v>
      </c>
      <c r="T80" s="304">
        <v>4.2600882082245217</v>
      </c>
      <c r="U80" s="304"/>
      <c r="V80" s="304">
        <v>1.8021805754503772</v>
      </c>
      <c r="W80" s="304">
        <v>1.9548410684547228</v>
      </c>
      <c r="X80" s="304">
        <v>2.6000030052755858</v>
      </c>
      <c r="Y80" s="304"/>
      <c r="Z80" s="304">
        <v>7.9535338743929191</v>
      </c>
      <c r="AA80" s="304">
        <v>7.7908074435276653</v>
      </c>
      <c r="AB80" s="304">
        <v>7.5387313969520884</v>
      </c>
      <c r="AC80" s="304"/>
      <c r="AD80" s="304">
        <v>7.4819966074413449</v>
      </c>
      <c r="AE80" s="304">
        <v>7.1773223820066878</v>
      </c>
      <c r="AF80" s="304">
        <v>5.813288764133639</v>
      </c>
      <c r="AG80" s="304"/>
      <c r="AH80" s="304">
        <v>4.7256316759935935</v>
      </c>
      <c r="AI80" s="304">
        <v>4.0664512576106668</v>
      </c>
      <c r="AJ80" s="304">
        <v>2.7017744664094896</v>
      </c>
      <c r="AK80" s="304"/>
      <c r="AL80" s="304">
        <v>2.0354790093643529</v>
      </c>
      <c r="AM80" s="304">
        <v>1.3069687965362518</v>
      </c>
      <c r="AN80" s="304">
        <v>0.83647688275262588</v>
      </c>
    </row>
    <row r="81" spans="1:40" x14ac:dyDescent="0.2">
      <c r="A81" s="13" t="str">
        <f t="shared" si="76"/>
        <v>Sales and customer service occupations</v>
      </c>
      <c r="B81" s="305">
        <f t="shared" si="79"/>
        <v>35.829060740156706</v>
      </c>
      <c r="C81" s="305">
        <f t="shared" si="77"/>
        <v>38.998205157625804</v>
      </c>
      <c r="D81" s="305">
        <f t="shared" si="78"/>
        <v>41.565524462330679</v>
      </c>
      <c r="E81" s="304"/>
      <c r="F81" s="304">
        <v>0.19249422991412113</v>
      </c>
      <c r="G81" s="304">
        <v>0.2812064420350755</v>
      </c>
      <c r="H81" s="304">
        <v>0.48370166484253152</v>
      </c>
      <c r="I81" s="304"/>
      <c r="J81" s="304">
        <v>1.8139529720226386</v>
      </c>
      <c r="K81" s="304">
        <v>2.4889857394648751</v>
      </c>
      <c r="L81" s="304">
        <v>4.0742710159829905</v>
      </c>
      <c r="M81" s="304"/>
      <c r="N81" s="304">
        <v>6.573367043077452</v>
      </c>
      <c r="O81" s="304">
        <v>7.4162030092721913</v>
      </c>
      <c r="P81" s="304">
        <v>9.1726378856882302</v>
      </c>
      <c r="Q81" s="304"/>
      <c r="R81" s="304">
        <v>1.8391879061644081</v>
      </c>
      <c r="S81" s="304">
        <v>2.1432382068912244</v>
      </c>
      <c r="T81" s="304">
        <v>2.830964175891026</v>
      </c>
      <c r="U81" s="304"/>
      <c r="V81" s="304">
        <v>2.9821634820851286</v>
      </c>
      <c r="W81" s="304">
        <v>3.5866768639454336</v>
      </c>
      <c r="X81" s="304">
        <v>4.2676534025888939</v>
      </c>
      <c r="Y81" s="304"/>
      <c r="Z81" s="304">
        <v>7.5913287194551966</v>
      </c>
      <c r="AA81" s="304">
        <v>8.3679957351225021</v>
      </c>
      <c r="AB81" s="304">
        <v>8.2174316506648104</v>
      </c>
      <c r="AC81" s="304"/>
      <c r="AD81" s="304">
        <v>8.261487005143989</v>
      </c>
      <c r="AE81" s="304">
        <v>8.9674751155089218</v>
      </c>
      <c r="AF81" s="304">
        <v>8.1420084359765514</v>
      </c>
      <c r="AG81" s="304"/>
      <c r="AH81" s="304">
        <v>4.5262829514683869</v>
      </c>
      <c r="AI81" s="304">
        <v>4.1198377734302749</v>
      </c>
      <c r="AJ81" s="304">
        <v>3.1037795916310498</v>
      </c>
      <c r="AK81" s="304"/>
      <c r="AL81" s="304">
        <v>2.0487964308253859</v>
      </c>
      <c r="AM81" s="304">
        <v>1.6265862719553059</v>
      </c>
      <c r="AN81" s="304">
        <v>1.2730766390645931</v>
      </c>
    </row>
    <row r="82" spans="1:40" x14ac:dyDescent="0.2">
      <c r="A82" s="13" t="str">
        <f t="shared" si="76"/>
        <v>Process, plant and machine operatives</v>
      </c>
      <c r="B82" s="305">
        <f t="shared" si="79"/>
        <v>10.070133676823932</v>
      </c>
      <c r="C82" s="305">
        <f t="shared" si="77"/>
        <v>10.324509720767516</v>
      </c>
      <c r="D82" s="305">
        <f t="shared" si="78"/>
        <v>9.2420288593981645</v>
      </c>
      <c r="E82" s="304"/>
      <c r="F82" s="304">
        <v>2.7509872758682864E-2</v>
      </c>
      <c r="G82" s="304">
        <v>4.116973951692425E-2</v>
      </c>
      <c r="H82" s="304">
        <v>5.8743185763299663E-2</v>
      </c>
      <c r="I82" s="304"/>
      <c r="J82" s="304">
        <v>0.3326275667376648</v>
      </c>
      <c r="K82" s="304">
        <v>0.48990201641120906</v>
      </c>
      <c r="L82" s="304">
        <v>0.74861954323494773</v>
      </c>
      <c r="M82" s="304"/>
      <c r="N82" s="304">
        <v>0.6406533622429238</v>
      </c>
      <c r="O82" s="304">
        <v>0.78985894736499718</v>
      </c>
      <c r="P82" s="304">
        <v>0.93600758503555481</v>
      </c>
      <c r="Q82" s="304"/>
      <c r="R82" s="304">
        <v>0.19567478624018003</v>
      </c>
      <c r="S82" s="304">
        <v>0.25045698222574386</v>
      </c>
      <c r="T82" s="304">
        <v>0.30665415001455587</v>
      </c>
      <c r="U82" s="304"/>
      <c r="V82" s="304">
        <v>0.2834937261369927</v>
      </c>
      <c r="W82" s="304">
        <v>0.34985067076442811</v>
      </c>
      <c r="X82" s="304">
        <v>0.42475798506428508</v>
      </c>
      <c r="Y82" s="304"/>
      <c r="Z82" s="304">
        <v>2.1170981921076453</v>
      </c>
      <c r="AA82" s="304">
        <v>2.5064316444584027</v>
      </c>
      <c r="AB82" s="304">
        <v>2.8050207647992695</v>
      </c>
      <c r="AC82" s="304"/>
      <c r="AD82" s="304">
        <v>2.0768506758457757</v>
      </c>
      <c r="AE82" s="304">
        <v>2.37485310437904</v>
      </c>
      <c r="AF82" s="304">
        <v>2.1507661384014836</v>
      </c>
      <c r="AG82" s="304"/>
      <c r="AH82" s="304">
        <v>1.9834183667183796</v>
      </c>
      <c r="AI82" s="304">
        <v>1.7453465541433788</v>
      </c>
      <c r="AJ82" s="304">
        <v>1.0462217564457703</v>
      </c>
      <c r="AK82" s="304"/>
      <c r="AL82" s="304">
        <v>2.4128071280356878</v>
      </c>
      <c r="AM82" s="304">
        <v>1.7766400615033939</v>
      </c>
      <c r="AN82" s="304">
        <v>0.76523775063899713</v>
      </c>
    </row>
    <row r="83" spans="1:40" x14ac:dyDescent="0.2">
      <c r="A83" s="39" t="str">
        <f t="shared" si="76"/>
        <v>Elementary occupations</v>
      </c>
      <c r="B83" s="307">
        <f t="shared" si="79"/>
        <v>54.595255451182091</v>
      </c>
      <c r="C83" s="307">
        <f t="shared" si="77"/>
        <v>55.682853061461365</v>
      </c>
      <c r="D83" s="307">
        <f t="shared" si="78"/>
        <v>55.673362711038877</v>
      </c>
      <c r="E83" s="307"/>
      <c r="F83" s="307">
        <v>6.7102731499561863E-2</v>
      </c>
      <c r="G83" s="307">
        <v>9.4264086486385845E-2</v>
      </c>
      <c r="H83" s="307">
        <v>0.16212827125452794</v>
      </c>
      <c r="I83" s="307"/>
      <c r="J83" s="307">
        <v>1.2179579284127295</v>
      </c>
      <c r="K83" s="307">
        <v>1.7753034016051832</v>
      </c>
      <c r="L83" s="307">
        <v>3.3705870656775061</v>
      </c>
      <c r="M83" s="307"/>
      <c r="N83" s="307">
        <v>3.302335682763526</v>
      </c>
      <c r="O83" s="307">
        <v>3.7558662054413903</v>
      </c>
      <c r="P83" s="307">
        <v>4.7984789632196065</v>
      </c>
      <c r="Q83" s="307"/>
      <c r="R83" s="307">
        <v>1.7550615628635398</v>
      </c>
      <c r="S83" s="307">
        <v>1.9624461672750559</v>
      </c>
      <c r="T83" s="307">
        <v>2.4530880093897092</v>
      </c>
      <c r="U83" s="307"/>
      <c r="V83" s="307">
        <v>0.96202446808320063</v>
      </c>
      <c r="W83" s="307">
        <v>1.01105697336624</v>
      </c>
      <c r="X83" s="307">
        <v>1.3214387018783018</v>
      </c>
      <c r="Y83" s="307"/>
      <c r="Z83" s="307">
        <v>5.4192756962334858</v>
      </c>
      <c r="AA83" s="307">
        <v>5.1422404292831994</v>
      </c>
      <c r="AB83" s="307">
        <v>5.2143252537280373</v>
      </c>
      <c r="AC83" s="307"/>
      <c r="AD83" s="307">
        <v>15.900563044914529</v>
      </c>
      <c r="AE83" s="307">
        <v>19.139604753935444</v>
      </c>
      <c r="AF83" s="307">
        <v>20.746448906235443</v>
      </c>
      <c r="AG83" s="307"/>
      <c r="AH83" s="307">
        <v>17.812612417376272</v>
      </c>
      <c r="AI83" s="307">
        <v>17.780382780877968</v>
      </c>
      <c r="AJ83" s="307">
        <v>14.838146694323417</v>
      </c>
      <c r="AK83" s="307"/>
      <c r="AL83" s="307">
        <v>8.1583219190352452</v>
      </c>
      <c r="AM83" s="307">
        <v>5.0216882631904909</v>
      </c>
      <c r="AN83" s="307">
        <v>2.7687208453323242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West Midlands and Warwickshire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442.89199999999977</v>
      </c>
      <c r="C92" s="305">
        <f>SUM(C93:C101)</f>
        <v>460.94400000000013</v>
      </c>
      <c r="D92" s="305">
        <f>SUM(D93:D101)</f>
        <v>487.83099999999985</v>
      </c>
      <c r="E92" s="304"/>
      <c r="F92" s="305">
        <f>SUM(F93:F101)</f>
        <v>14.247577484172613</v>
      </c>
      <c r="G92" s="305">
        <f>SUM(G93:G101)</f>
        <v>18.095874024530559</v>
      </c>
      <c r="H92" s="305">
        <f>SUM(H93:H101)</f>
        <v>25.813154692994949</v>
      </c>
      <c r="I92" s="304"/>
      <c r="J92" s="305">
        <f>SUM(J93:J101)</f>
        <v>80.458263570384261</v>
      </c>
      <c r="K92" s="305">
        <f>SUM(K93:K101)</f>
        <v>98.769653888890446</v>
      </c>
      <c r="L92" s="305">
        <f>SUM(L93:L101)</f>
        <v>135.34739799892193</v>
      </c>
      <c r="M92" s="304"/>
      <c r="N92" s="305">
        <f>SUM(N93:N101)</f>
        <v>107.78474838960285</v>
      </c>
      <c r="O92" s="305">
        <f>SUM(O93:O101)</f>
        <v>115.13195679368762</v>
      </c>
      <c r="P92" s="305">
        <f>SUM(P93:P101)</f>
        <v>128.72454664041118</v>
      </c>
      <c r="Q92" s="304"/>
      <c r="R92" s="305">
        <f>SUM(R93:R101)</f>
        <v>42.57424019972494</v>
      </c>
      <c r="S92" s="305">
        <f>SUM(S93:S101)</f>
        <v>36.482828224851559</v>
      </c>
      <c r="T92" s="305">
        <f>SUM(T93:T101)</f>
        <v>32.648765602633759</v>
      </c>
      <c r="U92" s="304"/>
      <c r="V92" s="305">
        <f>SUM(V93:V101)</f>
        <v>19.670697042067747</v>
      </c>
      <c r="W92" s="305">
        <f>SUM(W93:W101)</f>
        <v>19.58736229009531</v>
      </c>
      <c r="X92" s="305">
        <f>SUM(X93:X101)</f>
        <v>21.430354596613242</v>
      </c>
      <c r="Y92" s="304"/>
      <c r="Z92" s="305">
        <f>SUM(Z93:Z101)</f>
        <v>86.184209559008266</v>
      </c>
      <c r="AA92" s="305">
        <f>SUM(AA93:AA101)</f>
        <v>91.139705219989054</v>
      </c>
      <c r="AB92" s="305">
        <f>SUM(AB93:AB101)</f>
        <v>89.135668981065223</v>
      </c>
      <c r="AC92" s="304"/>
      <c r="AD92" s="305">
        <f>SUM(AD93:AD101)</f>
        <v>63.647325608967591</v>
      </c>
      <c r="AE92" s="305">
        <f>SUM(AE93:AE101)</f>
        <v>62.033408118479024</v>
      </c>
      <c r="AF92" s="305">
        <f>SUM(AF93:AF101)</f>
        <v>44.477119070025381</v>
      </c>
      <c r="AG92" s="304"/>
      <c r="AH92" s="305">
        <f>SUM(AH93:AH101)</f>
        <v>22.020057421585104</v>
      </c>
      <c r="AI92" s="305">
        <f>SUM(AI93:AI101)</f>
        <v>15.779556053204848</v>
      </c>
      <c r="AJ92" s="305">
        <f>SUM(AJ93:AJ101)</f>
        <v>7.3092515297415979</v>
      </c>
      <c r="AK92" s="304"/>
      <c r="AL92" s="305">
        <f>SUM(AL93:AL101)</f>
        <v>6.3048807244864165</v>
      </c>
      <c r="AM92" s="305">
        <f>SUM(AM93:AM101)</f>
        <v>3.9236553862716796</v>
      </c>
      <c r="AN92" s="305">
        <f>SUM(AN93:AN101)</f>
        <v>2.9447408875926082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18.90500494990162</v>
      </c>
      <c r="C93" s="305">
        <f t="shared" ref="C93:D93" si="81">SUM(G93,K93,O93,S93,W93,AA93,AE93,AI93,AM93)</f>
        <v>18.185507730696216</v>
      </c>
      <c r="D93" s="305">
        <f t="shared" si="81"/>
        <v>20.220257101321398</v>
      </c>
      <c r="E93" s="304"/>
      <c r="F93" s="304">
        <v>0.38730371697275268</v>
      </c>
      <c r="G93" s="304">
        <v>0.49477925768224035</v>
      </c>
      <c r="H93" s="304">
        <v>0.81208932892037766</v>
      </c>
      <c r="I93" s="304"/>
      <c r="J93" s="304">
        <v>3.7269693826562764</v>
      </c>
      <c r="K93" s="304">
        <v>4.1288751384617202</v>
      </c>
      <c r="L93" s="304">
        <v>5.5173131846489598</v>
      </c>
      <c r="M93" s="304"/>
      <c r="N93" s="304">
        <v>5.5445808779697447</v>
      </c>
      <c r="O93" s="304">
        <v>5.3091877792461171</v>
      </c>
      <c r="P93" s="304">
        <v>5.876498523552069</v>
      </c>
      <c r="Q93" s="304"/>
      <c r="R93" s="304">
        <v>3.2235525891038872</v>
      </c>
      <c r="S93" s="304">
        <v>2.9512519696387449</v>
      </c>
      <c r="T93" s="304">
        <v>3.2001128394627112</v>
      </c>
      <c r="U93" s="304"/>
      <c r="V93" s="304">
        <v>0.76304061282930802</v>
      </c>
      <c r="W93" s="304">
        <v>0.61997958693418709</v>
      </c>
      <c r="X93" s="304">
        <v>0.59157524013044072</v>
      </c>
      <c r="Y93" s="304"/>
      <c r="Z93" s="304">
        <v>2.8329797345648102</v>
      </c>
      <c r="AA93" s="304">
        <v>2.5574696140777196</v>
      </c>
      <c r="AB93" s="304">
        <v>2.4018801574730371</v>
      </c>
      <c r="AC93" s="304"/>
      <c r="AD93" s="304">
        <v>1.4353723998681425</v>
      </c>
      <c r="AE93" s="304">
        <v>1.3413018353314494</v>
      </c>
      <c r="AF93" s="304">
        <v>1.1873486622437803</v>
      </c>
      <c r="AG93" s="304"/>
      <c r="AH93" s="304">
        <v>0.52360393611717726</v>
      </c>
      <c r="AI93" s="304">
        <v>0.39737809230102078</v>
      </c>
      <c r="AJ93" s="304">
        <v>0.26580979484311473</v>
      </c>
      <c r="AK93" s="304"/>
      <c r="AL93" s="304">
        <v>0.46760169981952254</v>
      </c>
      <c r="AM93" s="304">
        <v>0.38528445702301672</v>
      </c>
      <c r="AN93" s="304">
        <v>0.36762937004690677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165.91198183166387</v>
      </c>
      <c r="C94" s="305">
        <f t="shared" ref="C94:C101" si="83">SUM(G94,K94,O94,S94,W94,AA94,AE94,AI94,AM94)</f>
        <v>170.40729569793845</v>
      </c>
      <c r="D94" s="305">
        <f t="shared" ref="D94:D101" si="84">SUM(H94,L94,P94,T94,X94,AB94,AF94,AJ94,AN94)</f>
        <v>189.50331307725855</v>
      </c>
      <c r="E94" s="305"/>
      <c r="F94" s="304">
        <v>12.819941091359562</v>
      </c>
      <c r="G94" s="304">
        <v>16.098482258195368</v>
      </c>
      <c r="H94" s="304">
        <v>22.437012074435369</v>
      </c>
      <c r="I94" s="304"/>
      <c r="J94" s="304">
        <v>59.23426557147198</v>
      </c>
      <c r="K94" s="304">
        <v>69.893737376416553</v>
      </c>
      <c r="L94" s="304">
        <v>91.150850743400028</v>
      </c>
      <c r="M94" s="304"/>
      <c r="N94" s="304">
        <v>56.167110132163117</v>
      </c>
      <c r="O94" s="304">
        <v>53.159531779435909</v>
      </c>
      <c r="P94" s="304">
        <v>51.936589963957893</v>
      </c>
      <c r="Q94" s="304"/>
      <c r="R94" s="304">
        <v>12.220423999448911</v>
      </c>
      <c r="S94" s="304">
        <v>6.5239213619033523</v>
      </c>
      <c r="T94" s="304">
        <v>2.9218753422032995</v>
      </c>
      <c r="U94" s="304"/>
      <c r="V94" s="304">
        <v>3.5024100413010553</v>
      </c>
      <c r="W94" s="304">
        <v>3.4622488796874733</v>
      </c>
      <c r="X94" s="304">
        <v>3.5768611755781436</v>
      </c>
      <c r="Y94" s="304"/>
      <c r="Z94" s="304">
        <v>10.390775442397151</v>
      </c>
      <c r="AA94" s="304">
        <v>10.488526743538928</v>
      </c>
      <c r="AB94" s="304">
        <v>9.7800953677006621</v>
      </c>
      <c r="AC94" s="304"/>
      <c r="AD94" s="304">
        <v>6.736216505382937</v>
      </c>
      <c r="AE94" s="304">
        <v>6.718492833885203</v>
      </c>
      <c r="AF94" s="304">
        <v>5.2483158469011846</v>
      </c>
      <c r="AG94" s="304"/>
      <c r="AH94" s="304">
        <v>3.9738325765575091</v>
      </c>
      <c r="AI94" s="304">
        <v>3.37181440138004</v>
      </c>
      <c r="AJ94" s="304">
        <v>1.846523756010529</v>
      </c>
      <c r="AK94" s="304"/>
      <c r="AL94" s="304">
        <v>0.86700647158164135</v>
      </c>
      <c r="AM94" s="304">
        <v>0.69054006349561314</v>
      </c>
      <c r="AN94" s="304">
        <v>0.60518880707147216</v>
      </c>
    </row>
    <row r="95" spans="1:40" x14ac:dyDescent="0.2">
      <c r="A95" s="13" t="str">
        <f t="shared" si="80"/>
        <v>Associate professional occupations</v>
      </c>
      <c r="B95" s="305">
        <f t="shared" si="82"/>
        <v>65.5914198208785</v>
      </c>
      <c r="C95" s="305">
        <f t="shared" si="83"/>
        <v>81.251809946301933</v>
      </c>
      <c r="D95" s="305">
        <f t="shared" si="84"/>
        <v>92.718684462062242</v>
      </c>
      <c r="E95" s="305"/>
      <c r="F95" s="304">
        <v>0.54403142452172437</v>
      </c>
      <c r="G95" s="304">
        <v>0.83632446770073798</v>
      </c>
      <c r="H95" s="304">
        <v>1.5970937146757902</v>
      </c>
      <c r="I95" s="304"/>
      <c r="J95" s="304">
        <v>8.3463942762492476</v>
      </c>
      <c r="K95" s="304">
        <v>12.596311077891336</v>
      </c>
      <c r="L95" s="304">
        <v>20.644664115637816</v>
      </c>
      <c r="M95" s="304"/>
      <c r="N95" s="304">
        <v>19.688260634410135</v>
      </c>
      <c r="O95" s="304">
        <v>26.401325575139342</v>
      </c>
      <c r="P95" s="304">
        <v>33.256176071483722</v>
      </c>
      <c r="Q95" s="304"/>
      <c r="R95" s="304">
        <v>8.4917432668286352</v>
      </c>
      <c r="S95" s="304">
        <v>8.8099514241827563</v>
      </c>
      <c r="T95" s="304">
        <v>6.7796864962560619</v>
      </c>
      <c r="U95" s="304"/>
      <c r="V95" s="304">
        <v>3.4393844954327197</v>
      </c>
      <c r="W95" s="304">
        <v>3.5900994492382625</v>
      </c>
      <c r="X95" s="304">
        <v>3.9999314438060325</v>
      </c>
      <c r="Y95" s="304"/>
      <c r="Z95" s="304">
        <v>12.072916294727099</v>
      </c>
      <c r="AA95" s="304">
        <v>15.129372723191677</v>
      </c>
      <c r="AB95" s="304">
        <v>15.673893409035546</v>
      </c>
      <c r="AC95" s="304"/>
      <c r="AD95" s="304">
        <v>8.431820031179452</v>
      </c>
      <c r="AE95" s="304">
        <v>9.9892461238298207</v>
      </c>
      <c r="AF95" s="304">
        <v>8.0536904104818756</v>
      </c>
      <c r="AG95" s="304"/>
      <c r="AH95" s="304">
        <v>3.8375647905526877</v>
      </c>
      <c r="AI95" s="304">
        <v>3.3655014075001199</v>
      </c>
      <c r="AJ95" s="304">
        <v>2.0561862651996439</v>
      </c>
      <c r="AK95" s="304"/>
      <c r="AL95" s="304">
        <v>0.73930460697679545</v>
      </c>
      <c r="AM95" s="304">
        <v>0.53367769762789252</v>
      </c>
      <c r="AN95" s="304">
        <v>0.65736253548575774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47.258178646967536</v>
      </c>
      <c r="C96" s="305">
        <f t="shared" si="83"/>
        <v>45.595337758106758</v>
      </c>
      <c r="D96" s="305">
        <f t="shared" si="84"/>
        <v>34.205964850575128</v>
      </c>
      <c r="E96" s="305"/>
      <c r="F96" s="304">
        <v>0.31886142189403116</v>
      </c>
      <c r="G96" s="304">
        <v>0.42597829400404119</v>
      </c>
      <c r="H96" s="304">
        <v>0.62264614839979937</v>
      </c>
      <c r="I96" s="304"/>
      <c r="J96" s="304">
        <v>3.5955559024924058</v>
      </c>
      <c r="K96" s="304">
        <v>4.3910070430004584</v>
      </c>
      <c r="L96" s="304">
        <v>3.9943004309652932</v>
      </c>
      <c r="M96" s="304"/>
      <c r="N96" s="304">
        <v>9.0527296572248144</v>
      </c>
      <c r="O96" s="304">
        <v>10.013327551650129</v>
      </c>
      <c r="P96" s="304">
        <v>11.084561123420894</v>
      </c>
      <c r="Q96" s="304"/>
      <c r="R96" s="304">
        <v>5.2068304173826618</v>
      </c>
      <c r="S96" s="304">
        <v>5.6205460850379039</v>
      </c>
      <c r="T96" s="304">
        <v>6.1718289360817895</v>
      </c>
      <c r="U96" s="304"/>
      <c r="V96" s="304">
        <v>3.4512649340154109</v>
      </c>
      <c r="W96" s="304">
        <v>3.4612112874878744</v>
      </c>
      <c r="X96" s="304">
        <v>3.565852167121391</v>
      </c>
      <c r="Y96" s="304"/>
      <c r="Z96" s="304">
        <v>10.166192398403764</v>
      </c>
      <c r="AA96" s="304">
        <v>10.183970374379218</v>
      </c>
      <c r="AB96" s="304">
        <v>5.9838928398611282</v>
      </c>
      <c r="AC96" s="304"/>
      <c r="AD96" s="304">
        <v>9.4107872175409426</v>
      </c>
      <c r="AE96" s="304">
        <v>7.6688507831174144</v>
      </c>
      <c r="AF96" s="304">
        <v>2.3601630426357318</v>
      </c>
      <c r="AG96" s="304"/>
      <c r="AH96" s="304">
        <v>5.1050858960728513</v>
      </c>
      <c r="AI96" s="304">
        <v>3.3493817691179735</v>
      </c>
      <c r="AJ96" s="304">
        <v>0.35598613890837721</v>
      </c>
      <c r="AK96" s="304"/>
      <c r="AL96" s="304">
        <v>0.95087080194065587</v>
      </c>
      <c r="AM96" s="304">
        <v>0.48106457031174482</v>
      </c>
      <c r="AN96" s="304">
        <v>6.6734023180719582E-2</v>
      </c>
    </row>
    <row r="97" spans="1:40" x14ac:dyDescent="0.2">
      <c r="A97" s="13" t="str">
        <f t="shared" si="80"/>
        <v>Skilled trades occupations</v>
      </c>
      <c r="B97" s="305">
        <f t="shared" si="82"/>
        <v>5.5502607102506882</v>
      </c>
      <c r="C97" s="305">
        <f t="shared" si="83"/>
        <v>5.3213804905031798</v>
      </c>
      <c r="D97" s="305">
        <f t="shared" si="84"/>
        <v>4.6024181563544619</v>
      </c>
      <c r="E97" s="304"/>
      <c r="F97" s="304">
        <v>4.3562762104659598E-2</v>
      </c>
      <c r="G97" s="304">
        <v>5.3293422005909287E-2</v>
      </c>
      <c r="H97" s="304">
        <v>5.2020382055552983E-2</v>
      </c>
      <c r="I97" s="304"/>
      <c r="J97" s="304">
        <v>0.12890635535296979</v>
      </c>
      <c r="K97" s="304">
        <v>0.1749347638321036</v>
      </c>
      <c r="L97" s="304">
        <v>0.21740372159491111</v>
      </c>
      <c r="M97" s="304"/>
      <c r="N97" s="304">
        <v>0.62363347565131244</v>
      </c>
      <c r="O97" s="304">
        <v>0.80578291756223996</v>
      </c>
      <c r="P97" s="304">
        <v>1.0596565980170713</v>
      </c>
      <c r="Q97" s="304"/>
      <c r="R97" s="304">
        <v>0.25640432625007292</v>
      </c>
      <c r="S97" s="304">
        <v>0.26258764423171294</v>
      </c>
      <c r="T97" s="304">
        <v>0.28603210281809743</v>
      </c>
      <c r="U97" s="304"/>
      <c r="V97" s="304">
        <v>0.19741525217322245</v>
      </c>
      <c r="W97" s="304">
        <v>0.19379792485936465</v>
      </c>
      <c r="X97" s="304">
        <v>0.21252016810165936</v>
      </c>
      <c r="Y97" s="304"/>
      <c r="Z97" s="304">
        <v>1.2476980456851439</v>
      </c>
      <c r="AA97" s="304">
        <v>1.114661732432634</v>
      </c>
      <c r="AB97" s="304">
        <v>0.92975950222626513</v>
      </c>
      <c r="AC97" s="304"/>
      <c r="AD97" s="304">
        <v>1.7503013843624908</v>
      </c>
      <c r="AE97" s="304">
        <v>1.640611975965115</v>
      </c>
      <c r="AF97" s="304">
        <v>0.98444180975802187</v>
      </c>
      <c r="AG97" s="304"/>
      <c r="AH97" s="304">
        <v>0.9798355954855873</v>
      </c>
      <c r="AI97" s="304">
        <v>0.85725120734664884</v>
      </c>
      <c r="AJ97" s="304">
        <v>0.74276254485825899</v>
      </c>
      <c r="AK97" s="304"/>
      <c r="AL97" s="304">
        <v>0.32250351318522885</v>
      </c>
      <c r="AM97" s="304">
        <v>0.21845890226745229</v>
      </c>
      <c r="AN97" s="304">
        <v>0.11782132692462388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117.23550062469741</v>
      </c>
      <c r="C98" s="305">
        <f t="shared" si="83"/>
        <v>120.98682050710291</v>
      </c>
      <c r="D98" s="305">
        <f t="shared" si="84"/>
        <v>130.40704410195471</v>
      </c>
      <c r="E98" s="304"/>
      <c r="F98" s="304">
        <v>6.741467196575332E-2</v>
      </c>
      <c r="G98" s="304">
        <v>9.2264056501751998E-2</v>
      </c>
      <c r="H98" s="304">
        <v>0.16091630239892241</v>
      </c>
      <c r="I98" s="304"/>
      <c r="J98" s="304">
        <v>4.6227309397161997</v>
      </c>
      <c r="K98" s="304">
        <v>6.5945982443032118</v>
      </c>
      <c r="L98" s="304">
        <v>12.570485668152127</v>
      </c>
      <c r="M98" s="304"/>
      <c r="N98" s="304">
        <v>14.591580134430421</v>
      </c>
      <c r="O98" s="304">
        <v>16.972982535517435</v>
      </c>
      <c r="P98" s="304">
        <v>22.36086861270082</v>
      </c>
      <c r="Q98" s="304"/>
      <c r="R98" s="304">
        <v>11.895839883049778</v>
      </c>
      <c r="S98" s="304">
        <v>11.035125883406415</v>
      </c>
      <c r="T98" s="304">
        <v>11.872538695575804</v>
      </c>
      <c r="U98" s="304"/>
      <c r="V98" s="304">
        <v>7.1486065109200494</v>
      </c>
      <c r="W98" s="304">
        <v>6.9401304698356165</v>
      </c>
      <c r="X98" s="304">
        <v>7.8871805462177589</v>
      </c>
      <c r="Y98" s="304"/>
      <c r="Z98" s="304">
        <v>44.799285639709986</v>
      </c>
      <c r="AA98" s="304">
        <v>47.355192917717076</v>
      </c>
      <c r="AB98" s="304">
        <v>50.661120572274129</v>
      </c>
      <c r="AC98" s="304"/>
      <c r="AD98" s="304">
        <v>29.901295459472077</v>
      </c>
      <c r="AE98" s="304">
        <v>29.705775356988909</v>
      </c>
      <c r="AF98" s="304">
        <v>23.626418037006566</v>
      </c>
      <c r="AG98" s="304"/>
      <c r="AH98" s="304">
        <v>3.4459059151517111</v>
      </c>
      <c r="AI98" s="304">
        <v>1.8179715547919255</v>
      </c>
      <c r="AJ98" s="304">
        <v>1.0369655482022877</v>
      </c>
      <c r="AK98" s="304"/>
      <c r="AL98" s="304">
        <v>0.76284147028142979</v>
      </c>
      <c r="AM98" s="304">
        <v>0.47277948804057457</v>
      </c>
      <c r="AN98" s="304">
        <v>0.23055011942629677</v>
      </c>
    </row>
    <row r="99" spans="1:40" x14ac:dyDescent="0.2">
      <c r="A99" s="13" t="str">
        <f t="shared" si="80"/>
        <v>Sales and customer service occupations</v>
      </c>
      <c r="B99" s="305">
        <f t="shared" si="82"/>
        <v>5.2807744772788565</v>
      </c>
      <c r="C99" s="305">
        <f t="shared" si="83"/>
        <v>5.7052436595107014</v>
      </c>
      <c r="D99" s="305">
        <f>SUM(H99,L99,P99,T99,X99,AB99,AF99,AJ99,AN99)</f>
        <v>5.7933919470749169</v>
      </c>
      <c r="E99" s="304"/>
      <c r="F99" s="304">
        <v>2.7552254384977107E-2</v>
      </c>
      <c r="G99" s="304">
        <v>3.9564876148656863E-2</v>
      </c>
      <c r="H99" s="304">
        <v>5.6405078988436642E-2</v>
      </c>
      <c r="I99" s="304"/>
      <c r="J99" s="304">
        <v>0.53489716195729375</v>
      </c>
      <c r="K99" s="304">
        <v>0.68636582441352134</v>
      </c>
      <c r="L99" s="304">
        <v>0.8638768443054462</v>
      </c>
      <c r="M99" s="304"/>
      <c r="N99" s="304">
        <v>1.222233069402469</v>
      </c>
      <c r="O99" s="304">
        <v>1.371830339801331</v>
      </c>
      <c r="P99" s="304">
        <v>1.5761577755031384</v>
      </c>
      <c r="Q99" s="304"/>
      <c r="R99" s="304">
        <v>0.66289450978743503</v>
      </c>
      <c r="S99" s="304">
        <v>0.60873384718816148</v>
      </c>
      <c r="T99" s="304">
        <v>0.62588186444925831</v>
      </c>
      <c r="U99" s="304"/>
      <c r="V99" s="304">
        <v>0.42334256231604195</v>
      </c>
      <c r="W99" s="304">
        <v>0.47493212467027546</v>
      </c>
      <c r="X99" s="304">
        <v>0.53872849151818636</v>
      </c>
      <c r="Y99" s="304"/>
      <c r="Z99" s="304">
        <v>1.0709100419683639</v>
      </c>
      <c r="AA99" s="304">
        <v>1.1625628686012435</v>
      </c>
      <c r="AB99" s="304">
        <v>1.1410911950232503</v>
      </c>
      <c r="AC99" s="304"/>
      <c r="AD99" s="304">
        <v>0.87803421861998232</v>
      </c>
      <c r="AE99" s="304">
        <v>0.92696931034271246</v>
      </c>
      <c r="AF99" s="304">
        <v>0.64852019586339293</v>
      </c>
      <c r="AG99" s="304"/>
      <c r="AH99" s="304">
        <v>0.28051954783029909</v>
      </c>
      <c r="AI99" s="304">
        <v>0.26199002663976545</v>
      </c>
      <c r="AJ99" s="304">
        <v>0.14929658445874053</v>
      </c>
      <c r="AK99" s="304"/>
      <c r="AL99" s="304">
        <v>0.18039111101199487</v>
      </c>
      <c r="AM99" s="304">
        <v>0.17229444170503386</v>
      </c>
      <c r="AN99" s="304">
        <v>0.19343391696506707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4.7340514571505272</v>
      </c>
      <c r="C100" s="305">
        <f t="shared" si="83"/>
        <v>5.0565293301461347</v>
      </c>
      <c r="D100" s="305">
        <f t="shared" si="84"/>
        <v>4.8925050079178121</v>
      </c>
      <c r="E100" s="304"/>
      <c r="F100" s="304">
        <v>3.2851763665294291E-2</v>
      </c>
      <c r="G100" s="304">
        <v>4.8287105152704089E-2</v>
      </c>
      <c r="H100" s="304">
        <v>6.7959249019237097E-2</v>
      </c>
      <c r="I100" s="304"/>
      <c r="J100" s="304">
        <v>0.10018937985611157</v>
      </c>
      <c r="K100" s="304">
        <v>0.17025465310588769</v>
      </c>
      <c r="L100" s="304">
        <v>0.30302967069885994</v>
      </c>
      <c r="M100" s="304"/>
      <c r="N100" s="304">
        <v>0.32665806882142584</v>
      </c>
      <c r="O100" s="304">
        <v>0.45147234991135876</v>
      </c>
      <c r="P100" s="304">
        <v>0.6476778178159649</v>
      </c>
      <c r="Q100" s="304"/>
      <c r="R100" s="304">
        <v>0.142525952027418</v>
      </c>
      <c r="S100" s="304">
        <v>0.18959434309078052</v>
      </c>
      <c r="T100" s="304">
        <v>0.23527125603290786</v>
      </c>
      <c r="U100" s="304"/>
      <c r="V100" s="304">
        <v>0.39389437928520327</v>
      </c>
      <c r="W100" s="304">
        <v>0.45142297187586089</v>
      </c>
      <c r="X100" s="304">
        <v>0.55133041090243773</v>
      </c>
      <c r="Y100" s="304"/>
      <c r="Z100" s="304">
        <v>1.2973690142906975</v>
      </c>
      <c r="AA100" s="304">
        <v>1.4933674383706408</v>
      </c>
      <c r="AB100" s="304">
        <v>1.6062086164830842</v>
      </c>
      <c r="AC100" s="304"/>
      <c r="AD100" s="304">
        <v>0.99159201937859032</v>
      </c>
      <c r="AE100" s="304">
        <v>1.0644713761785576</v>
      </c>
      <c r="AF100" s="304">
        <v>0.73648635135211038</v>
      </c>
      <c r="AG100" s="304"/>
      <c r="AH100" s="304">
        <v>1.0216863421977751</v>
      </c>
      <c r="AI100" s="304">
        <v>0.89507000059649189</v>
      </c>
      <c r="AJ100" s="304">
        <v>0.5141252504092495</v>
      </c>
      <c r="AK100" s="304"/>
      <c r="AL100" s="304">
        <v>0.4272845376280115</v>
      </c>
      <c r="AM100" s="304">
        <v>0.29258909186385212</v>
      </c>
      <c r="AN100" s="304">
        <v>0.2304163852039601</v>
      </c>
    </row>
    <row r="101" spans="1:40" x14ac:dyDescent="0.2">
      <c r="A101" s="39" t="str">
        <f t="shared" si="80"/>
        <v>Elementary occupations</v>
      </c>
      <c r="B101" s="307">
        <f t="shared" si="82"/>
        <v>12.424827481210794</v>
      </c>
      <c r="C101" s="307">
        <f t="shared" si="83"/>
        <v>8.434074879693819</v>
      </c>
      <c r="D101" s="307">
        <f t="shared" si="84"/>
        <v>5.487421295480627</v>
      </c>
      <c r="E101" s="307"/>
      <c r="F101" s="307">
        <v>6.0583773038582747E-3</v>
      </c>
      <c r="G101" s="307">
        <v>6.9002871391579054E-3</v>
      </c>
      <c r="H101" s="307">
        <v>7.0124141014641277E-3</v>
      </c>
      <c r="I101" s="307"/>
      <c r="J101" s="307">
        <v>0.16835460063177521</v>
      </c>
      <c r="K101" s="307">
        <v>0.13356976746564037</v>
      </c>
      <c r="L101" s="307">
        <v>8.5473619518497648E-2</v>
      </c>
      <c r="M101" s="307"/>
      <c r="N101" s="307">
        <v>0.56796233952941999</v>
      </c>
      <c r="O101" s="307">
        <v>0.64651596542376588</v>
      </c>
      <c r="P101" s="307">
        <v>0.92636015395961546</v>
      </c>
      <c r="Q101" s="307"/>
      <c r="R101" s="307">
        <v>0.4740252558461357</v>
      </c>
      <c r="S101" s="307">
        <v>0.48111566617172907</v>
      </c>
      <c r="T101" s="307">
        <v>0.55553806975382902</v>
      </c>
      <c r="U101" s="307"/>
      <c r="V101" s="307">
        <v>0.35133825379473627</v>
      </c>
      <c r="W101" s="307">
        <v>0.39353959550639639</v>
      </c>
      <c r="X101" s="307">
        <v>0.50637495323719006</v>
      </c>
      <c r="Y101" s="307"/>
      <c r="Z101" s="307">
        <v>2.3060829472612552</v>
      </c>
      <c r="AA101" s="307">
        <v>1.6545808076799273</v>
      </c>
      <c r="AB101" s="307">
        <v>0.95772732098811952</v>
      </c>
      <c r="AC101" s="307"/>
      <c r="AD101" s="307">
        <v>4.1119063731629701</v>
      </c>
      <c r="AE101" s="307">
        <v>2.9776885228398382</v>
      </c>
      <c r="AF101" s="307">
        <v>1.6317347137827105</v>
      </c>
      <c r="AG101" s="307"/>
      <c r="AH101" s="307">
        <v>2.8520228216195074</v>
      </c>
      <c r="AI101" s="307">
        <v>1.4631975935308634</v>
      </c>
      <c r="AJ101" s="307">
        <v>0.34159564685139743</v>
      </c>
      <c r="AK101" s="307"/>
      <c r="AL101" s="307">
        <v>1.5870765120611368</v>
      </c>
      <c r="AM101" s="307">
        <v>0.67696667393649979</v>
      </c>
      <c r="AN101" s="307">
        <v>0.4756044032878039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West Midlands and Warwickshire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West Midlands and Warwickshire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West Midlands and Warwickshire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West Midlands and Warwickshire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West Midlands and Warwickshire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West Midlands and Warwickshire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West Midlands and Warwickshire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West Midlands and Warwickshire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West Midlands and Warwickshire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1.2130501688261139</v>
      </c>
      <c r="C8" s="69">
        <v>1.7138636850411895</v>
      </c>
      <c r="D8" s="69">
        <v>1.6227610527018059</v>
      </c>
      <c r="E8" s="69">
        <v>1.9009546017768753</v>
      </c>
      <c r="F8" s="69">
        <v>2.9308328534627681</v>
      </c>
      <c r="G8" s="10"/>
      <c r="H8" s="69">
        <f>F8-D8</f>
        <v>1.3080718007609622</v>
      </c>
      <c r="I8" s="69">
        <f>'RD T1'!E36</f>
        <v>1.1197813546581934</v>
      </c>
      <c r="J8" s="69">
        <f>SUM(H8:I8)</f>
        <v>2.4278531554191556</v>
      </c>
      <c r="L8" t="str">
        <f>A8</f>
        <v>11 Corporate managers and directors</v>
      </c>
      <c r="M8" s="69">
        <v>9.4212234167731737</v>
      </c>
      <c r="N8" s="69">
        <v>14.791686382317915</v>
      </c>
      <c r="O8" s="69">
        <v>14.376050434450493</v>
      </c>
      <c r="P8" s="69">
        <v>16.274591997539709</v>
      </c>
      <c r="Q8" s="69">
        <v>24.30385942073482</v>
      </c>
      <c r="R8" s="10"/>
      <c r="S8" s="69">
        <f>Q8-O8</f>
        <v>9.9278089862843277</v>
      </c>
      <c r="T8" s="69">
        <f>'RD T1'!E65</f>
        <v>9.5782716259844989</v>
      </c>
      <c r="U8" s="69">
        <f>SUM(S8:T8)</f>
        <v>19.506080612268825</v>
      </c>
      <c r="W8" t="str">
        <f>A8</f>
        <v>11 Corporate managers and directors</v>
      </c>
      <c r="X8" s="69">
        <v>27.565159090241139</v>
      </c>
      <c r="Y8" s="69">
        <v>30.80864342458414</v>
      </c>
      <c r="Z8" s="69">
        <v>33.214017028427939</v>
      </c>
      <c r="AA8" s="69">
        <v>30.834733234122105</v>
      </c>
      <c r="AB8" s="69">
        <v>34.991636566406619</v>
      </c>
      <c r="AC8" s="69"/>
      <c r="AD8" s="69">
        <f>AB8-Z8</f>
        <v>1.7776195379786799</v>
      </c>
      <c r="AE8" s="69">
        <f>'RD T1'!E94</f>
        <v>18.830403424360981</v>
      </c>
      <c r="AF8" s="69">
        <f>SUM(AD8:AE8)</f>
        <v>20.60802296233966</v>
      </c>
      <c r="AH8" t="str">
        <f>L8</f>
        <v>11 Corporate managers and directors</v>
      </c>
      <c r="AI8" s="69">
        <v>5.22914563606155</v>
      </c>
      <c r="AJ8" s="69">
        <v>5.6725492574496661</v>
      </c>
      <c r="AK8" s="69">
        <v>6.3037378049055031</v>
      </c>
      <c r="AL8" s="69">
        <v>5.5880702706793564</v>
      </c>
      <c r="AM8" s="69">
        <v>6.0783006154106971</v>
      </c>
      <c r="AN8" s="69"/>
      <c r="AO8" s="69">
        <f>AM8-AK8</f>
        <v>-0.22543718949480596</v>
      </c>
      <c r="AP8" s="69">
        <f>'RD T1'!E123</f>
        <v>3.1246250099490416</v>
      </c>
      <c r="AQ8" s="69">
        <f>SUM(AO8:AP8)</f>
        <v>2.8991878204542356</v>
      </c>
      <c r="AS8" t="str">
        <f>W8</f>
        <v>11 Corporate managers and directors</v>
      </c>
      <c r="AT8" s="69">
        <v>8.1003151385420793</v>
      </c>
      <c r="AU8" s="69">
        <v>8.5226811752512628</v>
      </c>
      <c r="AV8" s="69">
        <v>9.0998800743593229</v>
      </c>
      <c r="AW8" s="69">
        <v>7.7823190839375673</v>
      </c>
      <c r="AX8" s="69">
        <v>8.2846999424939174</v>
      </c>
      <c r="AY8" s="69"/>
      <c r="AZ8" s="69">
        <f>AX8-AV8</f>
        <v>-0.8151801318654055</v>
      </c>
      <c r="BA8" s="69">
        <f>'RD T1'!E152</f>
        <v>4.3381813991035028</v>
      </c>
      <c r="BB8" s="69">
        <f>SUM(AZ8:BA8)</f>
        <v>3.5230012672380973</v>
      </c>
      <c r="BD8" t="str">
        <f>AH8</f>
        <v>11 Corporate managers and directors</v>
      </c>
      <c r="BE8" s="69">
        <v>17.222564304041377</v>
      </c>
      <c r="BF8" s="69">
        <v>21.99239893525078</v>
      </c>
      <c r="BG8" s="69">
        <v>22.461696282836243</v>
      </c>
      <c r="BH8" s="69">
        <v>19.923141451253745</v>
      </c>
      <c r="BI8" s="69">
        <v>21.165054299892784</v>
      </c>
      <c r="BJ8" s="69"/>
      <c r="BK8" s="69">
        <f>BI8-BG8</f>
        <v>-1.2966419829434592</v>
      </c>
      <c r="BL8" s="69">
        <f>'RD T1'!E181</f>
        <v>9.2014910469113715</v>
      </c>
      <c r="BM8" s="69">
        <f>SUM(BK8:BL8)</f>
        <v>7.9048490639679123</v>
      </c>
      <c r="BO8" t="str">
        <f>AS8</f>
        <v>11 Corporate managers and directors</v>
      </c>
      <c r="BP8" s="69">
        <v>15.805719065257382</v>
      </c>
      <c r="BQ8" s="69">
        <v>18.580652217881955</v>
      </c>
      <c r="BR8" s="69">
        <v>17.260944853953834</v>
      </c>
      <c r="BS8" s="69">
        <v>15.186235269842888</v>
      </c>
      <c r="BT8" s="69">
        <v>13.268327942182177</v>
      </c>
      <c r="BU8" s="69"/>
      <c r="BV8" s="69">
        <f>BT8-BR8</f>
        <v>-3.9926169117716572</v>
      </c>
      <c r="BW8" s="69">
        <f>'RD T1'!E210</f>
        <v>7.1659550161388994</v>
      </c>
      <c r="BX8" s="69">
        <f>SUM(BV8:BW8)</f>
        <v>3.1733381043672422</v>
      </c>
      <c r="BZ8" t="str">
        <f>BD8</f>
        <v>11 Corporate managers and directors</v>
      </c>
      <c r="CA8" s="69">
        <v>11.244719028470168</v>
      </c>
      <c r="CB8" s="69">
        <v>12.290585322120023</v>
      </c>
      <c r="CC8" s="69">
        <v>12.707331176716064</v>
      </c>
      <c r="CD8" s="69">
        <v>9.7013281032184491</v>
      </c>
      <c r="CE8" s="69">
        <v>6.9096727037333787</v>
      </c>
      <c r="CF8" s="69"/>
      <c r="CG8" s="69">
        <f>CE8-CC8</f>
        <v>-5.7976584729826852</v>
      </c>
      <c r="CH8" s="69">
        <f>'RD T1'!E239</f>
        <v>4.0817795944271769</v>
      </c>
      <c r="CI8" s="69">
        <f>SUM(CG8:CH8)</f>
        <v>-1.7158788785555084</v>
      </c>
      <c r="CK8" t="str">
        <f>BO8</f>
        <v>11 Corporate managers and directors</v>
      </c>
      <c r="CL8" s="69">
        <v>3.2873020544384408</v>
      </c>
      <c r="CM8" s="69">
        <v>3.5961097267619615</v>
      </c>
      <c r="CN8" s="69">
        <v>3.957145939734819</v>
      </c>
      <c r="CO8" s="69">
        <v>2.5204534306177839</v>
      </c>
      <c r="CP8" s="69">
        <v>2.074248748782082</v>
      </c>
      <c r="CQ8" s="69"/>
      <c r="CR8" s="69">
        <f>CP8-CN8</f>
        <v>-1.882897190952737</v>
      </c>
      <c r="CS8" s="69">
        <f>'RD T1'!E268</f>
        <v>0.8838735626859211</v>
      </c>
      <c r="CT8" s="69">
        <f>SUM(CR8:CS8)</f>
        <v>-0.9990236282668159</v>
      </c>
    </row>
    <row r="9" spans="1:98" x14ac:dyDescent="0.2">
      <c r="A9" s="10" t="str">
        <f>name!D5</f>
        <v>12 Other managers and proprietors</v>
      </c>
      <c r="B9" s="69">
        <v>0.39078869067962674</v>
      </c>
      <c r="C9" s="69">
        <v>0.54258606605104431</v>
      </c>
      <c r="D9" s="69">
        <v>0.49049597275716689</v>
      </c>
      <c r="E9" s="69">
        <v>0.66303313304525802</v>
      </c>
      <c r="F9" s="69">
        <v>1.129640521827747</v>
      </c>
      <c r="H9" s="69">
        <f t="shared" ref="H9:H32" si="26">F9-D9</f>
        <v>0.63914454907058005</v>
      </c>
      <c r="I9" s="69">
        <f>'RD T1'!E37</f>
        <v>0.47536545221693172</v>
      </c>
      <c r="J9" s="69">
        <f t="shared" ref="J9:J32" si="27">SUM(H9:I9)</f>
        <v>1.1145100012875118</v>
      </c>
      <c r="L9" t="str">
        <f t="shared" ref="L9:L32" si="28">A9</f>
        <v>12 Other managers and proprietors</v>
      </c>
      <c r="M9" s="69">
        <v>3.398696545996688</v>
      </c>
      <c r="N9" s="69">
        <v>4.8517813922679869</v>
      </c>
      <c r="O9" s="69">
        <v>4.9179727841541032</v>
      </c>
      <c r="P9" s="69">
        <v>6.361582522523328</v>
      </c>
      <c r="Q9" s="69">
        <v>10.694755354365409</v>
      </c>
      <c r="S9" s="69">
        <f t="shared" ref="S9:S35" si="29">Q9-O9</f>
        <v>5.7767825702113056</v>
      </c>
      <c r="T9" s="69">
        <f>'RD T1'!E66</f>
        <v>4.3940450017042103</v>
      </c>
      <c r="U9" s="69">
        <f t="shared" ref="U9:U32" si="30">SUM(S9:T9)</f>
        <v>10.170827571915517</v>
      </c>
      <c r="W9" t="str">
        <f t="shared" ref="W9:W32" si="31">A9</f>
        <v>12 Other managers and proprietors</v>
      </c>
      <c r="X9" s="69">
        <v>9.0228855836367341</v>
      </c>
      <c r="Y9" s="69">
        <v>9.2307215997343377</v>
      </c>
      <c r="Z9" s="69">
        <v>10.531431662092951</v>
      </c>
      <c r="AA9" s="69">
        <v>11.341419193997567</v>
      </c>
      <c r="AB9" s="69">
        <v>14.065818375439001</v>
      </c>
      <c r="AC9" s="69"/>
      <c r="AD9" s="69">
        <f t="shared" ref="AD9:AD32" si="32">AB9-Z9</f>
        <v>3.5343867133460503</v>
      </c>
      <c r="AE9" s="69">
        <f>'RD T1'!E95</f>
        <v>8.0274916369367855</v>
      </c>
      <c r="AF9" s="69">
        <f t="shared" ref="AF9:AF32" si="33">SUM(AD9:AE9)</f>
        <v>11.561878350282836</v>
      </c>
      <c r="AH9" t="str">
        <f t="shared" ref="AH9:AH32" si="34">L9</f>
        <v>12 Other managers and proprietors</v>
      </c>
      <c r="AI9" s="69">
        <v>2.5216957588385958</v>
      </c>
      <c r="AJ9" s="69">
        <v>2.5250809374158396</v>
      </c>
      <c r="AK9" s="69">
        <v>3.0335441875025415</v>
      </c>
      <c r="AL9" s="69">
        <v>2.9996174602309051</v>
      </c>
      <c r="AM9" s="69">
        <v>3.7616982204058487</v>
      </c>
      <c r="AN9" s="69"/>
      <c r="AO9" s="69">
        <f t="shared" ref="AO9:AO32" si="35">AM9-AK9</f>
        <v>0.72815403290330716</v>
      </c>
      <c r="AP9" s="69">
        <f>'RD T1'!E124</f>
        <v>2.1140386124548725</v>
      </c>
      <c r="AQ9" s="69">
        <f t="shared" ref="AQ9:AQ32" si="36">SUM(AO9:AP9)</f>
        <v>2.8421926453581796</v>
      </c>
      <c r="AS9" t="str">
        <f t="shared" ref="AS9:AS32" si="37">W9</f>
        <v>12 Other managers and proprietors</v>
      </c>
      <c r="AT9" s="69">
        <v>2.9825164539130915</v>
      </c>
      <c r="AU9" s="69">
        <v>2.9890827793735362</v>
      </c>
      <c r="AV9" s="69">
        <v>3.3950235858905193</v>
      </c>
      <c r="AW9" s="69">
        <v>3.5928033056998956</v>
      </c>
      <c r="AX9" s="69">
        <v>4.2406306719817621</v>
      </c>
      <c r="AY9" s="69"/>
      <c r="AZ9" s="69">
        <f t="shared" ref="AZ9:AZ32" si="38">AX9-AV9</f>
        <v>0.8456070860912428</v>
      </c>
      <c r="BA9" s="69">
        <f>'RD T1'!E153</f>
        <v>2.3052810706911933</v>
      </c>
      <c r="BB9" s="69">
        <f t="shared" ref="BB9:BB32" si="39">SUM(AZ9:BA9)</f>
        <v>3.1508881567824361</v>
      </c>
      <c r="BD9" t="str">
        <f t="shared" ref="BD9:BD32" si="40">AH9</f>
        <v>12 Other managers and proprietors</v>
      </c>
      <c r="BE9" s="69">
        <v>7.6020287532236175</v>
      </c>
      <c r="BF9" s="69">
        <v>8.109133776911559</v>
      </c>
      <c r="BG9" s="69">
        <v>8.059779808179476</v>
      </c>
      <c r="BH9" s="69">
        <v>7.9892897967132903</v>
      </c>
      <c r="BI9" s="69">
        <v>8.322821598169325</v>
      </c>
      <c r="BJ9" s="69"/>
      <c r="BK9" s="69">
        <f t="shared" ref="BK9:BK32" si="41">BI9-BG9</f>
        <v>0.26304178998984895</v>
      </c>
      <c r="BL9" s="69">
        <f>'RD T1'!E182</f>
        <v>3.7758137735546913</v>
      </c>
      <c r="BM9" s="69">
        <f t="shared" ref="BM9:BM32" si="42">SUM(BK9:BL9)</f>
        <v>4.0388555635445407</v>
      </c>
      <c r="BO9" t="str">
        <f t="shared" ref="BO9:BO32" si="43">AS9</f>
        <v>12 Other managers and proprietors</v>
      </c>
      <c r="BP9" s="69">
        <v>8.5679526231451</v>
      </c>
      <c r="BQ9" s="69">
        <v>9.1974634853938664</v>
      </c>
      <c r="BR9" s="69">
        <v>8.9865203571982981</v>
      </c>
      <c r="BS9" s="69">
        <v>9.4576912336113583</v>
      </c>
      <c r="BT9" s="69">
        <v>9.0108184239639151</v>
      </c>
      <c r="BU9" s="69"/>
      <c r="BV9" s="69">
        <f t="shared" ref="BV9:BV32" si="44">BT9-BR9</f>
        <v>2.4298066765616966E-2</v>
      </c>
      <c r="BW9" s="69">
        <f>'RD T1'!E211</f>
        <v>5.3547508523707723</v>
      </c>
      <c r="BX9" s="69">
        <f t="shared" ref="BX9:BX32" si="45">SUM(BV9:BW9)</f>
        <v>5.3790489191363893</v>
      </c>
      <c r="BZ9" t="str">
        <f t="shared" ref="BZ9:BZ32" si="46">BD9</f>
        <v>12 Other managers and proprietors</v>
      </c>
      <c r="CA9" s="69">
        <v>5.8579642679386232</v>
      </c>
      <c r="CB9" s="69">
        <v>5.923218843672303</v>
      </c>
      <c r="CC9" s="69">
        <v>5.9922940279326991</v>
      </c>
      <c r="CD9" s="69">
        <v>5.4077255075008512</v>
      </c>
      <c r="CE9" s="69">
        <v>3.9455700825056019</v>
      </c>
      <c r="CF9" s="69"/>
      <c r="CG9" s="69">
        <f t="shared" ref="CG9:CG32" si="47">CE9-CC9</f>
        <v>-2.0467239454270971</v>
      </c>
      <c r="CH9" s="69">
        <f>'RD T1'!E240</f>
        <v>2.4438390832583692</v>
      </c>
      <c r="CI9" s="69">
        <f t="shared" ref="CI9:CI32" si="48">SUM(CG9:CH9)</f>
        <v>0.39711513783127206</v>
      </c>
      <c r="CK9" t="str">
        <f t="shared" ref="CK9:CK32" si="49">BO9</f>
        <v>12 Other managers and proprietors</v>
      </c>
      <c r="CL9" s="69">
        <v>2.7769417069914888</v>
      </c>
      <c r="CM9" s="69">
        <v>2.5373763855227298</v>
      </c>
      <c r="CN9" s="69">
        <v>2.5982337182414503</v>
      </c>
      <c r="CO9" s="69">
        <v>1.8594474348846313</v>
      </c>
      <c r="CP9" s="69">
        <v>1.2378420760160951</v>
      </c>
      <c r="CQ9" s="69"/>
      <c r="CR9" s="69">
        <f t="shared" ref="CR9:CR32" si="50">CP9-CN9</f>
        <v>-1.3603916422253552</v>
      </c>
      <c r="CS9" s="69">
        <f>'RD T1'!E269</f>
        <v>0.65412181850562212</v>
      </c>
      <c r="CT9" s="69">
        <f t="shared" ref="CT9:CT32" si="51">SUM(CR9:CS9)</f>
        <v>-0.70626982371973313</v>
      </c>
    </row>
    <row r="10" spans="1:98" x14ac:dyDescent="0.2">
      <c r="A10" s="10" t="str">
        <f>name!D6</f>
        <v>21 Science, research, engineering and technology professionals</v>
      </c>
      <c r="B10" s="69">
        <v>3.7263981135177939</v>
      </c>
      <c r="C10" s="69">
        <v>5.2945345899330007</v>
      </c>
      <c r="D10" s="69">
        <v>4.819315419615295</v>
      </c>
      <c r="E10" s="69">
        <v>6.8665662800627283</v>
      </c>
      <c r="F10" s="69">
        <v>9.7715809641353193</v>
      </c>
      <c r="G10" s="11"/>
      <c r="H10" s="69">
        <f t="shared" si="26"/>
        <v>4.9522655445200243</v>
      </c>
      <c r="I10" s="69">
        <f>'RD T1'!E38</f>
        <v>2.7579835628429699</v>
      </c>
      <c r="J10" s="69">
        <f t="shared" si="27"/>
        <v>7.7102491073629942</v>
      </c>
      <c r="L10" t="str">
        <f t="shared" si="28"/>
        <v>21 Science, research, engineering and technology professionals</v>
      </c>
      <c r="M10" s="69">
        <v>13.342716987857434</v>
      </c>
      <c r="N10" s="69">
        <v>19.494321176728874</v>
      </c>
      <c r="O10" s="69">
        <v>18.66958061281882</v>
      </c>
      <c r="P10" s="69">
        <v>28.140527639248894</v>
      </c>
      <c r="Q10" s="69">
        <v>41.591971743759707</v>
      </c>
      <c r="R10" s="11"/>
      <c r="S10" s="69">
        <f t="shared" si="29"/>
        <v>22.922391130940888</v>
      </c>
      <c r="T10" s="69">
        <f>'RD T1'!E67</f>
        <v>11.99713367070464</v>
      </c>
      <c r="U10" s="69">
        <f t="shared" si="30"/>
        <v>34.91952480164553</v>
      </c>
      <c r="W10" t="str">
        <f t="shared" si="31"/>
        <v>21 Science, research, engineering and technology professionals</v>
      </c>
      <c r="X10" s="69">
        <v>29.460948716574208</v>
      </c>
      <c r="Y10" s="69">
        <v>30.17838596231482</v>
      </c>
      <c r="Z10" s="69">
        <v>33.595869779443206</v>
      </c>
      <c r="AA10" s="69">
        <v>38.872498096687508</v>
      </c>
      <c r="AB10" s="69">
        <v>41.321370937209565</v>
      </c>
      <c r="AC10" s="69"/>
      <c r="AD10" s="69">
        <f t="shared" si="32"/>
        <v>7.7255011577663595</v>
      </c>
      <c r="AE10" s="69">
        <f>'RD T1'!E96</f>
        <v>15.449386571906395</v>
      </c>
      <c r="AF10" s="69">
        <f t="shared" si="33"/>
        <v>23.174887729672754</v>
      </c>
      <c r="AH10" t="str">
        <f t="shared" si="34"/>
        <v>21 Science, research, engineering and technology professionals</v>
      </c>
      <c r="AI10" s="69">
        <v>3.070359736959912</v>
      </c>
      <c r="AJ10" s="69">
        <v>2.9787461144768992</v>
      </c>
      <c r="AK10" s="69">
        <v>3.4350352954711254</v>
      </c>
      <c r="AL10" s="69">
        <v>3.9440021674258552</v>
      </c>
      <c r="AM10" s="69">
        <v>4.3025500402198578</v>
      </c>
      <c r="AN10" s="69"/>
      <c r="AO10" s="69">
        <f t="shared" si="35"/>
        <v>0.86751474474873236</v>
      </c>
      <c r="AP10" s="69">
        <f>'RD T1'!E125</f>
        <v>1.5227470164054955</v>
      </c>
      <c r="AQ10" s="69">
        <f t="shared" si="36"/>
        <v>2.3902617611542278</v>
      </c>
      <c r="AS10" t="str">
        <f t="shared" si="37"/>
        <v>21 Science, research, engineering and technology professionals</v>
      </c>
      <c r="AT10" s="69">
        <v>8.5587503736515629</v>
      </c>
      <c r="AU10" s="69">
        <v>8.5430842705529031</v>
      </c>
      <c r="AV10" s="69">
        <v>9.5018825453379154</v>
      </c>
      <c r="AW10" s="69">
        <v>10.022895678187574</v>
      </c>
      <c r="AX10" s="69">
        <v>10.079884320808935</v>
      </c>
      <c r="AY10" s="69"/>
      <c r="AZ10" s="69">
        <f t="shared" si="38"/>
        <v>0.57800177547101939</v>
      </c>
      <c r="BA10" s="69">
        <f>'RD T1'!E154</f>
        <v>3.5693936962668027</v>
      </c>
      <c r="BB10" s="69">
        <f t="shared" si="39"/>
        <v>4.1473954717378216</v>
      </c>
      <c r="BD10" t="str">
        <f t="shared" si="40"/>
        <v>21 Science, research, engineering and technology professionals</v>
      </c>
      <c r="BE10" s="69">
        <v>10.917659612449228</v>
      </c>
      <c r="BF10" s="69">
        <v>13.304935354078081</v>
      </c>
      <c r="BG10" s="69">
        <v>14.13206081095074</v>
      </c>
      <c r="BH10" s="69">
        <v>16.111367622449883</v>
      </c>
      <c r="BI10" s="69">
        <v>16.721741626879954</v>
      </c>
      <c r="BJ10" s="69"/>
      <c r="BK10" s="69">
        <f t="shared" si="41"/>
        <v>2.5896808159292135</v>
      </c>
      <c r="BL10" s="69">
        <f>'RD T1'!E183</f>
        <v>4.8626365538300833</v>
      </c>
      <c r="BM10" s="69">
        <f t="shared" si="42"/>
        <v>7.4523173697592968</v>
      </c>
      <c r="BO10" t="str">
        <f t="shared" si="43"/>
        <v>21 Science, research, engineering and technology professionals</v>
      </c>
      <c r="BP10" s="69">
        <v>8.6639311033684088</v>
      </c>
      <c r="BQ10" s="69">
        <v>10.1261500382801</v>
      </c>
      <c r="BR10" s="69">
        <v>10.214629939685109</v>
      </c>
      <c r="BS10" s="69">
        <v>12.03746452207262</v>
      </c>
      <c r="BT10" s="69">
        <v>11.161916373722137</v>
      </c>
      <c r="BU10" s="69"/>
      <c r="BV10" s="69">
        <f t="shared" si="44"/>
        <v>0.94728643403702861</v>
      </c>
      <c r="BW10" s="69">
        <f>'RD T1'!E212</f>
        <v>4.043455830163138</v>
      </c>
      <c r="BX10" s="69">
        <f t="shared" si="45"/>
        <v>4.9907422642001666</v>
      </c>
      <c r="BZ10" t="str">
        <f t="shared" si="46"/>
        <v>21 Science, research, engineering and technology professionals</v>
      </c>
      <c r="CA10" s="69">
        <v>5.163236484092451</v>
      </c>
      <c r="CB10" s="69">
        <v>5.5465500492561173</v>
      </c>
      <c r="CC10" s="69">
        <v>6.0279710248434863</v>
      </c>
      <c r="CD10" s="69">
        <v>6.195619509418429</v>
      </c>
      <c r="CE10" s="69">
        <v>4.3779921165948599</v>
      </c>
      <c r="CF10" s="69"/>
      <c r="CG10" s="69">
        <f t="shared" si="47"/>
        <v>-1.6499789082486265</v>
      </c>
      <c r="CH10" s="69">
        <f>'RD T1'!E241</f>
        <v>1.7496061998772936</v>
      </c>
      <c r="CI10" s="69">
        <f t="shared" si="48"/>
        <v>9.9627291628667125E-2</v>
      </c>
      <c r="CK10" t="str">
        <f t="shared" si="49"/>
        <v>21 Science, research, engineering and technology professionals</v>
      </c>
      <c r="CL10" s="69">
        <v>1.6436574902478265</v>
      </c>
      <c r="CM10" s="69">
        <v>1.8883149598381439</v>
      </c>
      <c r="CN10" s="69">
        <v>2.2010459805985505</v>
      </c>
      <c r="CO10" s="69">
        <v>1.9893570513903476</v>
      </c>
      <c r="CP10" s="69">
        <v>1.5986490455253339</v>
      </c>
      <c r="CQ10" s="69"/>
      <c r="CR10" s="69">
        <f t="shared" si="50"/>
        <v>-0.60239693507321657</v>
      </c>
      <c r="CS10" s="69">
        <f>'RD T1'!E270</f>
        <v>0.58723028589139314</v>
      </c>
      <c r="CT10" s="69">
        <f t="shared" si="51"/>
        <v>-1.5166649181823422E-2</v>
      </c>
    </row>
    <row r="11" spans="1:98" x14ac:dyDescent="0.2">
      <c r="A11" s="10" t="str">
        <f>name!D7</f>
        <v>22 Health professionals</v>
      </c>
      <c r="B11" s="69">
        <v>3.2714759842088621</v>
      </c>
      <c r="C11" s="69">
        <v>5.6322964774233348</v>
      </c>
      <c r="D11" s="69">
        <v>5.4850072533013368</v>
      </c>
      <c r="E11" s="69">
        <v>7.1688275751890105</v>
      </c>
      <c r="F11" s="69">
        <v>10.670255109540996</v>
      </c>
      <c r="G11" s="11"/>
      <c r="H11" s="69">
        <f t="shared" si="26"/>
        <v>5.1852478562396591</v>
      </c>
      <c r="I11" s="69">
        <f>'RD T1'!E39</f>
        <v>3.858339273735012</v>
      </c>
      <c r="J11" s="69">
        <f t="shared" si="27"/>
        <v>9.0435871299746715</v>
      </c>
      <c r="L11" t="str">
        <f t="shared" si="28"/>
        <v>22 Health professionals</v>
      </c>
      <c r="M11" s="69">
        <v>9.8374690242891045</v>
      </c>
      <c r="N11" s="69">
        <v>16.917553651850682</v>
      </c>
      <c r="O11" s="69">
        <v>16.715009411906994</v>
      </c>
      <c r="P11" s="69">
        <v>19.795121663222503</v>
      </c>
      <c r="Q11" s="69">
        <v>28.063514459243468</v>
      </c>
      <c r="R11" s="11"/>
      <c r="S11" s="69">
        <f t="shared" si="29"/>
        <v>11.348505047336474</v>
      </c>
      <c r="T11" s="69">
        <f>'RD T1'!E68</f>
        <v>11.069949549659631</v>
      </c>
      <c r="U11" s="69">
        <f t="shared" si="30"/>
        <v>22.418454596996106</v>
      </c>
      <c r="W11" t="str">
        <f t="shared" si="31"/>
        <v>22 Health professionals</v>
      </c>
      <c r="X11" s="69">
        <v>24.650166567150293</v>
      </c>
      <c r="Y11" s="69">
        <v>29.677147736319654</v>
      </c>
      <c r="Z11" s="69">
        <v>31.495424576541211</v>
      </c>
      <c r="AA11" s="69">
        <v>30.907492278433093</v>
      </c>
      <c r="AB11" s="69">
        <v>31.917361339500061</v>
      </c>
      <c r="AC11" s="69"/>
      <c r="AD11" s="69">
        <f t="shared" si="32"/>
        <v>0.42193676295885041</v>
      </c>
      <c r="AE11" s="69">
        <f>'RD T1'!E97</f>
        <v>18.244008317268147</v>
      </c>
      <c r="AF11" s="69">
        <f t="shared" si="33"/>
        <v>18.665945080226997</v>
      </c>
      <c r="AH11" t="str">
        <f t="shared" si="34"/>
        <v>22 Health professionals</v>
      </c>
      <c r="AI11" s="69">
        <v>12.921292654953822</v>
      </c>
      <c r="AJ11" s="69">
        <v>10.839146908483761</v>
      </c>
      <c r="AK11" s="69">
        <v>10.60339769210537</v>
      </c>
      <c r="AL11" s="69">
        <v>5.6162441984891274</v>
      </c>
      <c r="AM11" s="69">
        <v>2.1252172253246315</v>
      </c>
      <c r="AN11" s="69"/>
      <c r="AO11" s="69">
        <f t="shared" si="35"/>
        <v>-8.4781804667807386</v>
      </c>
      <c r="AP11" s="69">
        <f>'RD T1'!E126</f>
        <v>1.9221483923819345</v>
      </c>
      <c r="AQ11" s="69">
        <f t="shared" si="36"/>
        <v>-6.5560320743988036</v>
      </c>
      <c r="AS11" t="str">
        <f t="shared" si="37"/>
        <v>22 Health professionals</v>
      </c>
      <c r="AT11" s="69">
        <v>1.6222147686300521</v>
      </c>
      <c r="AU11" s="69">
        <v>1.8519343570742701</v>
      </c>
      <c r="AV11" s="69">
        <v>2.1150303629944287</v>
      </c>
      <c r="AW11" s="69">
        <v>2.1023134747249146</v>
      </c>
      <c r="AX11" s="69">
        <v>2.2401178930896721</v>
      </c>
      <c r="AY11" s="69"/>
      <c r="AZ11" s="69">
        <f t="shared" si="38"/>
        <v>0.12508753009524343</v>
      </c>
      <c r="BA11" s="69">
        <f>'RD T1'!E155</f>
        <v>1.1027671284114777</v>
      </c>
      <c r="BB11" s="69">
        <f t="shared" si="39"/>
        <v>1.2278546585067212</v>
      </c>
      <c r="BD11" t="str">
        <f t="shared" si="40"/>
        <v>22 Health professionals</v>
      </c>
      <c r="BE11" s="69">
        <v>6.9104368236842202</v>
      </c>
      <c r="BF11" s="69">
        <v>9.8612617951819459</v>
      </c>
      <c r="BG11" s="69">
        <v>8.9896222379200896</v>
      </c>
      <c r="BH11" s="69">
        <v>9.2667010323273331</v>
      </c>
      <c r="BI11" s="69">
        <v>8.7706624594745985</v>
      </c>
      <c r="BJ11" s="69"/>
      <c r="BK11" s="69">
        <f t="shared" si="41"/>
        <v>-0.21895977844549108</v>
      </c>
      <c r="BL11" s="69">
        <f>'RD T1'!E184</f>
        <v>5.0944451080464841</v>
      </c>
      <c r="BM11" s="69">
        <f t="shared" si="42"/>
        <v>4.875485329600993</v>
      </c>
      <c r="BO11" t="str">
        <f t="shared" si="43"/>
        <v>22 Health professionals</v>
      </c>
      <c r="BP11" s="69">
        <v>6.0480401069940184</v>
      </c>
      <c r="BQ11" s="69">
        <v>7.8425953286962553</v>
      </c>
      <c r="BR11" s="69">
        <v>6.513553362805764</v>
      </c>
      <c r="BS11" s="69">
        <v>6.5984216559195907</v>
      </c>
      <c r="BT11" s="69">
        <v>5.3928705831505575</v>
      </c>
      <c r="BU11" s="69"/>
      <c r="BV11" s="69">
        <f t="shared" si="44"/>
        <v>-1.1206827796552066</v>
      </c>
      <c r="BW11" s="69">
        <f>'RD T1'!E213</f>
        <v>3.2572492968069255</v>
      </c>
      <c r="BX11" s="69">
        <f t="shared" si="45"/>
        <v>2.136566517151719</v>
      </c>
      <c r="BZ11" t="str">
        <f t="shared" si="46"/>
        <v>22 Health professionals</v>
      </c>
      <c r="CA11" s="69">
        <v>3.2382718023735353</v>
      </c>
      <c r="CB11" s="69">
        <v>4.0881318974528726</v>
      </c>
      <c r="CC11" s="69">
        <v>3.1310100318040064</v>
      </c>
      <c r="CD11" s="69">
        <v>2.5504455810578448</v>
      </c>
      <c r="CE11" s="69">
        <v>1.2555974597827964</v>
      </c>
      <c r="CF11" s="69"/>
      <c r="CG11" s="69">
        <f t="shared" si="47"/>
        <v>-1.87541257202121</v>
      </c>
      <c r="CH11" s="69">
        <f>'RD T1'!E242</f>
        <v>0.92985149985886539</v>
      </c>
      <c r="CI11" s="69">
        <f t="shared" si="48"/>
        <v>-0.94556107216234464</v>
      </c>
      <c r="CK11" t="str">
        <f t="shared" si="49"/>
        <v>22 Health professionals</v>
      </c>
      <c r="CL11" s="69">
        <v>0.63869093528028897</v>
      </c>
      <c r="CM11" s="69">
        <v>0.80444789286714036</v>
      </c>
      <c r="CN11" s="69">
        <v>1.0145373745153548</v>
      </c>
      <c r="CO11" s="69">
        <v>0.66917574263108359</v>
      </c>
      <c r="CP11" s="69">
        <v>0.57273915443942969</v>
      </c>
      <c r="CQ11" s="69"/>
      <c r="CR11" s="69">
        <f t="shared" si="50"/>
        <v>-0.44179822007592506</v>
      </c>
      <c r="CS11" s="69">
        <f>'RD T1'!E271</f>
        <v>0.29318200520034565</v>
      </c>
      <c r="CT11" s="69">
        <f t="shared" si="51"/>
        <v>-0.14861621487557941</v>
      </c>
    </row>
    <row r="12" spans="1:98" x14ac:dyDescent="0.2">
      <c r="A12" s="10" t="str">
        <f>name!D8</f>
        <v>23 Teaching and other educational professionals</v>
      </c>
      <c r="B12" s="69">
        <v>5.431753928423432</v>
      </c>
      <c r="C12" s="69">
        <v>6.7166274075906642</v>
      </c>
      <c r="D12" s="69">
        <v>6.9361305822778787</v>
      </c>
      <c r="E12" s="69">
        <v>7.9864133159476047</v>
      </c>
      <c r="F12" s="69">
        <v>10.131808467045564</v>
      </c>
      <c r="G12" s="11"/>
      <c r="H12" s="69">
        <f t="shared" si="26"/>
        <v>3.1956778847676857</v>
      </c>
      <c r="I12" s="69">
        <f>'RD T1'!E40</f>
        <v>4.2119761729359428</v>
      </c>
      <c r="J12" s="69">
        <f t="shared" si="27"/>
        <v>7.4076540577036285</v>
      </c>
      <c r="L12" t="str">
        <f t="shared" si="28"/>
        <v>23 Teaching and other educational professionals</v>
      </c>
      <c r="M12" s="69">
        <v>30.108084032284868</v>
      </c>
      <c r="N12" s="69">
        <v>38.861104891354941</v>
      </c>
      <c r="O12" s="69">
        <v>40.604925555674214</v>
      </c>
      <c r="P12" s="69">
        <v>46.146599251470562</v>
      </c>
      <c r="Q12" s="69">
        <v>58.009388344193709</v>
      </c>
      <c r="R12" s="11"/>
      <c r="S12" s="69">
        <f t="shared" si="29"/>
        <v>17.404462788519496</v>
      </c>
      <c r="T12" s="69">
        <f>'RD T1'!E69</f>
        <v>25.056837627572126</v>
      </c>
      <c r="U12" s="69">
        <f t="shared" si="30"/>
        <v>42.461300416091618</v>
      </c>
      <c r="W12" t="str">
        <f t="shared" si="31"/>
        <v>23 Teaching and other educational professionals</v>
      </c>
      <c r="X12" s="69">
        <v>22.715811661946784</v>
      </c>
      <c r="Y12" s="69">
        <v>17.786240276127916</v>
      </c>
      <c r="Z12" s="69">
        <v>20.006347253850244</v>
      </c>
      <c r="AA12" s="69">
        <v>15.385635517568499</v>
      </c>
      <c r="AB12" s="69">
        <v>10.942181945712143</v>
      </c>
      <c r="AC12" s="69"/>
      <c r="AD12" s="69">
        <f t="shared" si="32"/>
        <v>-9.0641653081381008</v>
      </c>
      <c r="AE12" s="69">
        <f>'RD T1'!E98</f>
        <v>7.7934462821368546</v>
      </c>
      <c r="AF12" s="69">
        <f t="shared" si="33"/>
        <v>-1.2707190260012462</v>
      </c>
      <c r="AH12" t="str">
        <f t="shared" si="34"/>
        <v>23 Teaching and other educational professionals</v>
      </c>
      <c r="AI12" s="69">
        <v>3.1586098548547659</v>
      </c>
      <c r="AJ12" s="69">
        <v>1.5334535973980683</v>
      </c>
      <c r="AK12" s="69">
        <v>1.5079115351591512</v>
      </c>
      <c r="AL12" s="69">
        <v>0.77892106534381811</v>
      </c>
      <c r="AM12" s="69">
        <v>0.76606855942610208</v>
      </c>
      <c r="AN12" s="69"/>
      <c r="AO12" s="69">
        <f t="shared" si="35"/>
        <v>-0.74184297573304914</v>
      </c>
      <c r="AP12" s="69">
        <f>'RD T1'!E127</f>
        <v>0.24781361875066218</v>
      </c>
      <c r="AQ12" s="69">
        <f t="shared" si="36"/>
        <v>-0.49402935698238692</v>
      </c>
      <c r="AS12" t="str">
        <f t="shared" si="37"/>
        <v>23 Teaching and other educational professionals</v>
      </c>
      <c r="AT12" s="69">
        <v>0.75959165933325601</v>
      </c>
      <c r="AU12" s="69">
        <v>0.64196689797204487</v>
      </c>
      <c r="AV12" s="69">
        <v>0.73827986670067236</v>
      </c>
      <c r="AW12" s="69">
        <v>0.56587996113878702</v>
      </c>
      <c r="AX12" s="69">
        <v>0.47319730627877393</v>
      </c>
      <c r="AY12" s="69"/>
      <c r="AZ12" s="69">
        <f t="shared" si="38"/>
        <v>-0.26508256042189843</v>
      </c>
      <c r="BA12" s="69">
        <f>'RD T1'!E156</f>
        <v>0.27008166276808021</v>
      </c>
      <c r="BB12" s="69">
        <f t="shared" si="39"/>
        <v>4.999102346181783E-3</v>
      </c>
      <c r="BD12" t="str">
        <f t="shared" si="40"/>
        <v>23 Teaching and other educational professionals</v>
      </c>
      <c r="BE12" s="69">
        <v>2.8204340016979477</v>
      </c>
      <c r="BF12" s="69">
        <v>2.9187762278169052</v>
      </c>
      <c r="BG12" s="69">
        <v>3.1797489869806408</v>
      </c>
      <c r="BH12" s="69">
        <v>2.8912354726131322</v>
      </c>
      <c r="BI12" s="69">
        <v>2.9466916760384656</v>
      </c>
      <c r="BJ12" s="69"/>
      <c r="BK12" s="69">
        <f t="shared" si="41"/>
        <v>-0.23305731094217519</v>
      </c>
      <c r="BL12" s="69">
        <f>'RD T1'!E185</f>
        <v>1.2882825989579494</v>
      </c>
      <c r="BM12" s="69">
        <f t="shared" si="42"/>
        <v>1.0552252880157742</v>
      </c>
      <c r="BO12" t="str">
        <f t="shared" si="43"/>
        <v>23 Teaching and other educational professionals</v>
      </c>
      <c r="BP12" s="69">
        <v>2.7147370868693819</v>
      </c>
      <c r="BQ12" s="69">
        <v>2.7300182776772126</v>
      </c>
      <c r="BR12" s="69">
        <v>2.4890488642256163</v>
      </c>
      <c r="BS12" s="69">
        <v>2.2641885558935737</v>
      </c>
      <c r="BT12" s="69">
        <v>1.7719407942680618</v>
      </c>
      <c r="BU12" s="69"/>
      <c r="BV12" s="69">
        <f t="shared" si="44"/>
        <v>-0.71710806995755449</v>
      </c>
      <c r="BW12" s="69">
        <f>'RD T1'!E214</f>
        <v>1.0962882384644979</v>
      </c>
      <c r="BX12" s="69">
        <f t="shared" si="45"/>
        <v>0.37918016850694336</v>
      </c>
      <c r="BZ12" t="str">
        <f t="shared" si="46"/>
        <v>23 Teaching and other educational professionals</v>
      </c>
      <c r="CA12" s="69">
        <v>1.7627109651393429</v>
      </c>
      <c r="CB12" s="69">
        <v>1.7009866072404005</v>
      </c>
      <c r="CC12" s="69">
        <v>1.7255739748316703</v>
      </c>
      <c r="CD12" s="69">
        <v>1.369580478213797</v>
      </c>
      <c r="CE12" s="69">
        <v>0.79454118643135119</v>
      </c>
      <c r="CF12" s="69"/>
      <c r="CG12" s="69">
        <f t="shared" si="47"/>
        <v>-0.93103278840031911</v>
      </c>
      <c r="CH12" s="69">
        <f>'RD T1'!E243</f>
        <v>0.56945944300128071</v>
      </c>
      <c r="CI12" s="69">
        <f t="shared" si="48"/>
        <v>-0.3615733453990384</v>
      </c>
      <c r="CK12" t="str">
        <f t="shared" si="49"/>
        <v>23 Teaching and other educational professionals</v>
      </c>
      <c r="CL12" s="69">
        <v>0.48311188624551388</v>
      </c>
      <c r="CM12" s="69">
        <v>0.50459097118735075</v>
      </c>
      <c r="CN12" s="69">
        <v>0.6953900253576849</v>
      </c>
      <c r="CO12" s="69">
        <v>0.47409188945951652</v>
      </c>
      <c r="CP12" s="69">
        <v>0.35557358026105079</v>
      </c>
      <c r="CQ12" s="69"/>
      <c r="CR12" s="69">
        <f t="shared" si="50"/>
        <v>-0.33981644509663411</v>
      </c>
      <c r="CS12" s="69">
        <f>'RD T1'!E272</f>
        <v>0.203172201372121</v>
      </c>
      <c r="CT12" s="69">
        <f t="shared" si="51"/>
        <v>-0.13664424372451311</v>
      </c>
    </row>
    <row r="13" spans="1:98" x14ac:dyDescent="0.2">
      <c r="A13" s="10" t="str">
        <f>name!D9</f>
        <v>24 Business, media and public service professionals</v>
      </c>
      <c r="B13" s="69">
        <v>1.2348845067314544</v>
      </c>
      <c r="C13" s="69">
        <v>1.8412222240845966</v>
      </c>
      <c r="D13" s="69">
        <v>1.8779871916750115</v>
      </c>
      <c r="E13" s="69">
        <v>2.4498477648912491</v>
      </c>
      <c r="F13" s="69">
        <v>3.7350944661115708</v>
      </c>
      <c r="G13" s="11"/>
      <c r="H13" s="69">
        <f t="shared" si="26"/>
        <v>1.8571072744365593</v>
      </c>
      <c r="I13" s="69">
        <f>'RD T1'!E41</f>
        <v>1.3207525090370804</v>
      </c>
      <c r="J13" s="69">
        <f t="shared" si="27"/>
        <v>3.1778597834736395</v>
      </c>
      <c r="L13" t="str">
        <f t="shared" si="28"/>
        <v>24 Business, media and public service professionals</v>
      </c>
      <c r="M13" s="69">
        <v>14.928410297330871</v>
      </c>
      <c r="N13" s="69">
        <v>23.113347129349588</v>
      </c>
      <c r="O13" s="69">
        <v>23.168478166776062</v>
      </c>
      <c r="P13" s="69">
        <v>28.42218501741652</v>
      </c>
      <c r="Q13" s="69">
        <v>39.370660830433515</v>
      </c>
      <c r="R13" s="11"/>
      <c r="S13" s="69">
        <f t="shared" si="29"/>
        <v>16.202182663657453</v>
      </c>
      <c r="T13" s="69">
        <f>'RD T1'!E70</f>
        <v>14.857013941551521</v>
      </c>
      <c r="U13" s="69">
        <f t="shared" si="30"/>
        <v>31.059196605208975</v>
      </c>
      <c r="W13" t="str">
        <f t="shared" si="31"/>
        <v>24 Business, media and public service professionals</v>
      </c>
      <c r="X13" s="69">
        <v>31.774926078919187</v>
      </c>
      <c r="Y13" s="69">
        <v>33.916569103810531</v>
      </c>
      <c r="Z13" s="69">
        <v>39.965344939626604</v>
      </c>
      <c r="AA13" s="69">
        <v>39.940350412034533</v>
      </c>
      <c r="AB13" s="69">
        <v>42.314338733344705</v>
      </c>
      <c r="AC13" s="69"/>
      <c r="AD13" s="69">
        <f t="shared" si="32"/>
        <v>2.3489937937181011</v>
      </c>
      <c r="AE13" s="69">
        <f>'RD T1'!E99</f>
        <v>21.231069639284023</v>
      </c>
      <c r="AF13" s="69">
        <f t="shared" si="33"/>
        <v>23.580063433002124</v>
      </c>
      <c r="AH13" t="str">
        <f t="shared" si="34"/>
        <v>24 Business, media and public service professionals</v>
      </c>
      <c r="AI13" s="69">
        <v>3.4211454842884401</v>
      </c>
      <c r="AJ13" s="69">
        <v>3.2500730339551942</v>
      </c>
      <c r="AK13" s="69">
        <v>3.903895368893016</v>
      </c>
      <c r="AL13" s="69">
        <v>3.534689791643177</v>
      </c>
      <c r="AM13" s="69">
        <v>3.6505561625112137</v>
      </c>
      <c r="AN13" s="69"/>
      <c r="AO13" s="69">
        <f t="shared" si="35"/>
        <v>-0.2533392063818023</v>
      </c>
      <c r="AP13" s="69">
        <f>'RD T1'!E128</f>
        <v>1.380456850976759</v>
      </c>
      <c r="AQ13" s="69">
        <f t="shared" si="36"/>
        <v>1.1271176445949567</v>
      </c>
      <c r="AS13" t="str">
        <f t="shared" si="37"/>
        <v>24 Business, media and public service professionals</v>
      </c>
      <c r="AT13" s="69">
        <v>5.2196726374484621</v>
      </c>
      <c r="AU13" s="69">
        <v>5.2948242449306058</v>
      </c>
      <c r="AV13" s="69">
        <v>6.2947566886353234</v>
      </c>
      <c r="AW13" s="69">
        <v>6.341981073919559</v>
      </c>
      <c r="AX13" s="69">
        <v>6.890038767718039</v>
      </c>
      <c r="AY13" s="69"/>
      <c r="AZ13" s="69">
        <f t="shared" si="38"/>
        <v>0.59528207908271558</v>
      </c>
      <c r="BA13" s="69">
        <f>'RD T1'!E157</f>
        <v>3.1666656181624684</v>
      </c>
      <c r="BB13" s="69">
        <f t="shared" si="39"/>
        <v>3.761947697245184</v>
      </c>
      <c r="BD13" t="str">
        <f t="shared" si="40"/>
        <v>24 Business, media and public service professionals</v>
      </c>
      <c r="BE13" s="69">
        <v>10.941288963750411</v>
      </c>
      <c r="BF13" s="69">
        <v>13.93310585060517</v>
      </c>
      <c r="BG13" s="69">
        <v>15.377692938801344</v>
      </c>
      <c r="BH13" s="69">
        <v>16.180689431078022</v>
      </c>
      <c r="BI13" s="69">
        <v>17.505797037870554</v>
      </c>
      <c r="BJ13" s="69"/>
      <c r="BK13" s="69">
        <f t="shared" si="41"/>
        <v>2.1281040990692102</v>
      </c>
      <c r="BL13" s="69">
        <f>'RD T1'!E186</f>
        <v>6.9879926894469335</v>
      </c>
      <c r="BM13" s="69">
        <f t="shared" si="42"/>
        <v>9.1160967885161437</v>
      </c>
      <c r="BO13" t="str">
        <f t="shared" si="43"/>
        <v>24 Business, media and public service professionals</v>
      </c>
      <c r="BP13" s="69">
        <v>8.7670201857901926</v>
      </c>
      <c r="BQ13" s="69">
        <v>10.033056716303058</v>
      </c>
      <c r="BR13" s="69">
        <v>9.80460142981069</v>
      </c>
      <c r="BS13" s="69">
        <v>9.72120656862921</v>
      </c>
      <c r="BT13" s="69">
        <v>8.440171672684885</v>
      </c>
      <c r="BU13" s="69"/>
      <c r="BV13" s="69">
        <f t="shared" si="44"/>
        <v>-1.3644297571258051</v>
      </c>
      <c r="BW13" s="69">
        <f>'RD T1'!E215</f>
        <v>4.0494720013297858</v>
      </c>
      <c r="BX13" s="69">
        <f t="shared" si="45"/>
        <v>2.6850422442039807</v>
      </c>
      <c r="BZ13" t="str">
        <f t="shared" si="46"/>
        <v>24 Business, media and public service professionals</v>
      </c>
      <c r="CA13" s="69">
        <v>5.2488944542969467</v>
      </c>
      <c r="CB13" s="69">
        <v>5.7789123054054992</v>
      </c>
      <c r="CC13" s="69">
        <v>6.043807113179577</v>
      </c>
      <c r="CD13" s="69">
        <v>5.1487031437230364</v>
      </c>
      <c r="CE13" s="69">
        <v>3.2699979269882036</v>
      </c>
      <c r="CF13" s="69"/>
      <c r="CG13" s="69">
        <f t="shared" si="47"/>
        <v>-2.7738091861913734</v>
      </c>
      <c r="CH13" s="69">
        <f>'RD T1'!E244</f>
        <v>1.8169764947084239</v>
      </c>
      <c r="CI13" s="69">
        <f t="shared" si="48"/>
        <v>-0.95683269148294947</v>
      </c>
      <c r="CK13" t="str">
        <f t="shared" si="49"/>
        <v>24 Business, media and public service professionals</v>
      </c>
      <c r="CL13" s="69">
        <v>1.7655148483771641</v>
      </c>
      <c r="CM13" s="69">
        <v>1.982834828386097</v>
      </c>
      <c r="CN13" s="69">
        <v>2.4047361754617147</v>
      </c>
      <c r="CO13" s="69">
        <v>1.7653828108726821</v>
      </c>
      <c r="CP13" s="69">
        <v>1.325020865365113</v>
      </c>
      <c r="CQ13" s="69"/>
      <c r="CR13" s="69">
        <f t="shared" si="50"/>
        <v>-1.0797153100966017</v>
      </c>
      <c r="CS13" s="69">
        <f>'RD T1'!E273</f>
        <v>0.61633012309974522</v>
      </c>
      <c r="CT13" s="69">
        <f t="shared" si="51"/>
        <v>-0.46338518699685649</v>
      </c>
    </row>
    <row r="14" spans="1:98" x14ac:dyDescent="0.2">
      <c r="A14" s="10" t="str">
        <f>name!D10</f>
        <v>31 Science, engineering and technology associate professionals</v>
      </c>
      <c r="B14" s="69">
        <v>0.4097143539499431</v>
      </c>
      <c r="C14" s="69">
        <v>0.60169100870664238</v>
      </c>
      <c r="D14" s="69">
        <v>0.57389868632475149</v>
      </c>
      <c r="E14" s="69">
        <v>0.70780621730007254</v>
      </c>
      <c r="F14" s="69">
        <v>1.1636152872035186</v>
      </c>
      <c r="G14" s="11"/>
      <c r="H14" s="69">
        <f t="shared" si="26"/>
        <v>0.58971660087876709</v>
      </c>
      <c r="I14" s="69">
        <f>'RD T1'!E42</f>
        <v>0.36943734622799373</v>
      </c>
      <c r="J14" s="69">
        <f t="shared" si="27"/>
        <v>0.95915394710676083</v>
      </c>
      <c r="L14" t="str">
        <f t="shared" si="28"/>
        <v>31 Science, engineering and technology associate professionals</v>
      </c>
      <c r="M14" s="69">
        <v>2.5254849707358917</v>
      </c>
      <c r="N14" s="69">
        <v>3.7476175561492129</v>
      </c>
      <c r="O14" s="69">
        <v>3.5802938905709212</v>
      </c>
      <c r="P14" s="69">
        <v>4.0660260642741122</v>
      </c>
      <c r="Q14" s="69">
        <v>5.7715681190324082</v>
      </c>
      <c r="R14" s="11"/>
      <c r="S14" s="69">
        <f t="shared" si="29"/>
        <v>2.191274228461487</v>
      </c>
      <c r="T14" s="69">
        <f>'RD T1'!E71</f>
        <v>1.8722050102538526</v>
      </c>
      <c r="U14" s="69">
        <f t="shared" si="30"/>
        <v>4.06347923871534</v>
      </c>
      <c r="W14" t="str">
        <f t="shared" si="31"/>
        <v>31 Science, engineering and technology associate professionals</v>
      </c>
      <c r="X14" s="69">
        <v>6.9681218964976228</v>
      </c>
      <c r="Y14" s="69">
        <v>7.5094762068197856</v>
      </c>
      <c r="Z14" s="69">
        <v>8.3314942593011931</v>
      </c>
      <c r="AA14" s="69">
        <v>8.0237662534437089</v>
      </c>
      <c r="AB14" s="69">
        <v>8.950511115644753</v>
      </c>
      <c r="AC14" s="69"/>
      <c r="AD14" s="69">
        <f t="shared" si="32"/>
        <v>0.61901685634355985</v>
      </c>
      <c r="AE14" s="69">
        <f>'RD T1'!E100</f>
        <v>3.6786293247145387</v>
      </c>
      <c r="AF14" s="69">
        <f t="shared" si="33"/>
        <v>4.2976461810580986</v>
      </c>
      <c r="AH14" t="str">
        <f t="shared" si="34"/>
        <v>31 Science, engineering and technology associate professionals</v>
      </c>
      <c r="AI14" s="69">
        <v>1.1938066892152799</v>
      </c>
      <c r="AJ14" s="69">
        <v>1.3590989226211239</v>
      </c>
      <c r="AK14" s="69">
        <v>1.6062028184638664</v>
      </c>
      <c r="AL14" s="69">
        <v>1.64575612630893</v>
      </c>
      <c r="AM14" s="69">
        <v>2.1468920120433324</v>
      </c>
      <c r="AN14" s="69"/>
      <c r="AO14" s="69">
        <f t="shared" si="35"/>
        <v>0.54068919357946599</v>
      </c>
      <c r="AP14" s="69">
        <f>'RD T1'!E129</f>
        <v>0.82890144910874608</v>
      </c>
      <c r="AQ14" s="69">
        <f t="shared" si="36"/>
        <v>1.3695906426882121</v>
      </c>
      <c r="AS14" t="str">
        <f t="shared" si="37"/>
        <v>31 Science, engineering and technology associate professionals</v>
      </c>
      <c r="AT14" s="69">
        <v>3.2421525988545556</v>
      </c>
      <c r="AU14" s="69">
        <v>3.1800427833050535</v>
      </c>
      <c r="AV14" s="69">
        <v>3.447656780166616</v>
      </c>
      <c r="AW14" s="69">
        <v>2.959984909486749</v>
      </c>
      <c r="AX14" s="69">
        <v>2.9124198151460385</v>
      </c>
      <c r="AY14" s="69"/>
      <c r="AZ14" s="69">
        <f t="shared" si="38"/>
        <v>-0.53523696502057749</v>
      </c>
      <c r="BA14" s="69">
        <f>'RD T1'!E158</f>
        <v>1.121060343344108</v>
      </c>
      <c r="BB14" s="69">
        <f t="shared" si="39"/>
        <v>0.58582337832353049</v>
      </c>
      <c r="BD14" t="str">
        <f t="shared" si="40"/>
        <v>31 Science, engineering and technology associate professionals</v>
      </c>
      <c r="BE14" s="69">
        <v>4.9468782576335846</v>
      </c>
      <c r="BF14" s="69">
        <v>5.439919557855684</v>
      </c>
      <c r="BG14" s="69">
        <v>5.8935662040492547</v>
      </c>
      <c r="BH14" s="69">
        <v>5.0337156020860609</v>
      </c>
      <c r="BI14" s="69">
        <v>4.3267109455397108</v>
      </c>
      <c r="BJ14" s="69"/>
      <c r="BK14" s="69">
        <f t="shared" si="41"/>
        <v>-1.5668552585095439</v>
      </c>
      <c r="BL14" s="69">
        <f>'RD T1'!E187</f>
        <v>1.6542885406988008</v>
      </c>
      <c r="BM14" s="69">
        <f t="shared" si="42"/>
        <v>8.7433282189256945E-2</v>
      </c>
      <c r="BO14" t="str">
        <f t="shared" si="43"/>
        <v>31 Science, engineering and technology associate professionals</v>
      </c>
      <c r="BP14" s="69">
        <v>3.916630297697659</v>
      </c>
      <c r="BQ14" s="69">
        <v>4.680285704672003</v>
      </c>
      <c r="BR14" s="69">
        <v>4.7662158644008263</v>
      </c>
      <c r="BS14" s="69">
        <v>4.4883451301746442</v>
      </c>
      <c r="BT14" s="69">
        <v>4.3276064782425898</v>
      </c>
      <c r="BU14" s="69"/>
      <c r="BV14" s="69">
        <f t="shared" si="44"/>
        <v>-0.43860938615823652</v>
      </c>
      <c r="BW14" s="69">
        <f>'RD T1'!E216</f>
        <v>1.7074203101409058</v>
      </c>
      <c r="BX14" s="69">
        <f t="shared" si="45"/>
        <v>1.2688109239826693</v>
      </c>
      <c r="BZ14" t="str">
        <f t="shared" si="46"/>
        <v>31 Science, engineering and technology associate professionals</v>
      </c>
      <c r="CA14" s="69">
        <v>3.0031351317140027</v>
      </c>
      <c r="CB14" s="69">
        <v>3.3841561661984794</v>
      </c>
      <c r="CC14" s="69">
        <v>3.8620219141198491</v>
      </c>
      <c r="CD14" s="69">
        <v>3.0851197761119731</v>
      </c>
      <c r="CE14" s="69">
        <v>2.3612907408357522</v>
      </c>
      <c r="CF14" s="69"/>
      <c r="CG14" s="69">
        <f t="shared" si="47"/>
        <v>-1.5007311732840969</v>
      </c>
      <c r="CH14" s="69">
        <f>'RD T1'!E245</f>
        <v>1.0507540806344944</v>
      </c>
      <c r="CI14" s="69">
        <f t="shared" si="48"/>
        <v>-0.44997709264960251</v>
      </c>
      <c r="CK14" t="str">
        <f t="shared" si="49"/>
        <v>31 Science, engineering and technology associate professionals</v>
      </c>
      <c r="CL14" s="69">
        <v>0.79637914110897656</v>
      </c>
      <c r="CM14" s="69">
        <v>0.96310496893078756</v>
      </c>
      <c r="CN14" s="69">
        <v>1.2724573638091077</v>
      </c>
      <c r="CO14" s="69">
        <v>1.021623009657066</v>
      </c>
      <c r="CP14" s="69">
        <v>1.1845211463500203</v>
      </c>
      <c r="CQ14" s="69"/>
      <c r="CR14" s="69">
        <f t="shared" si="50"/>
        <v>-8.7936217459087418E-2</v>
      </c>
      <c r="CS14" s="69">
        <f>'RD T1'!E274</f>
        <v>0.4277566968371308</v>
      </c>
      <c r="CT14" s="69">
        <f t="shared" si="51"/>
        <v>0.33982047937804338</v>
      </c>
    </row>
    <row r="15" spans="1:98" x14ac:dyDescent="0.2">
      <c r="A15" s="10" t="str">
        <f>name!D11</f>
        <v>32 Health and social care associate professionals</v>
      </c>
      <c r="B15" s="69">
        <v>9.3443276344590542E-2</v>
      </c>
      <c r="C15" s="69">
        <v>0.1456055883916765</v>
      </c>
      <c r="D15" s="69">
        <v>0.13096511636073968</v>
      </c>
      <c r="E15" s="69">
        <v>0.28330094243231152</v>
      </c>
      <c r="F15" s="69">
        <v>0.60674508276870498</v>
      </c>
      <c r="G15" s="11"/>
      <c r="H15" s="69">
        <f t="shared" si="26"/>
        <v>0.47577996640796527</v>
      </c>
      <c r="I15" s="69">
        <f>'RD T1'!E43</f>
        <v>0.20720081710396687</v>
      </c>
      <c r="J15" s="69">
        <f t="shared" si="27"/>
        <v>0.68298078351193214</v>
      </c>
      <c r="L15" t="str">
        <f t="shared" si="28"/>
        <v>32 Health and social care associate professionals</v>
      </c>
      <c r="M15" s="69">
        <v>2.352178783555269</v>
      </c>
      <c r="N15" s="69">
        <v>4.0199890650859267</v>
      </c>
      <c r="O15" s="69">
        <v>4.0939427394457431</v>
      </c>
      <c r="P15" s="69">
        <v>8.466497045211911</v>
      </c>
      <c r="Q15" s="69">
        <v>15.997578519442058</v>
      </c>
      <c r="R15" s="11"/>
      <c r="S15" s="69">
        <f t="shared" si="29"/>
        <v>11.903635779996314</v>
      </c>
      <c r="T15" s="69">
        <f>'RD T1'!E72</f>
        <v>5.6618109374438408</v>
      </c>
      <c r="U15" s="69">
        <f t="shared" si="30"/>
        <v>17.565446717440153</v>
      </c>
      <c r="W15" t="str">
        <f t="shared" si="31"/>
        <v>32 Health and social care associate professionals</v>
      </c>
      <c r="X15" s="69">
        <v>8.3059635798193554</v>
      </c>
      <c r="Y15" s="69">
        <v>10.114913773118229</v>
      </c>
      <c r="Z15" s="69">
        <v>11.224347817183258</v>
      </c>
      <c r="AA15" s="69">
        <v>19.201555983753494</v>
      </c>
      <c r="AB15" s="69">
        <v>24.707804167386481</v>
      </c>
      <c r="AC15" s="69"/>
      <c r="AD15" s="69">
        <f t="shared" si="32"/>
        <v>13.483456350203223</v>
      </c>
      <c r="AE15" s="69">
        <f>'RD T1'!E101</f>
        <v>13.212026539004889</v>
      </c>
      <c r="AF15" s="69">
        <f t="shared" si="33"/>
        <v>26.695482889208112</v>
      </c>
      <c r="AH15" t="str">
        <f t="shared" si="34"/>
        <v>32 Health and social care associate professionals</v>
      </c>
      <c r="AI15" s="69">
        <v>5.9689862009231867</v>
      </c>
      <c r="AJ15" s="69">
        <v>5.5299264868955307</v>
      </c>
      <c r="AK15" s="69">
        <v>5.8362187675930972</v>
      </c>
      <c r="AL15" s="69">
        <v>6.6067750526025808</v>
      </c>
      <c r="AM15" s="69">
        <v>4.3032054972658438</v>
      </c>
      <c r="AN15" s="69"/>
      <c r="AO15" s="69">
        <f t="shared" si="35"/>
        <v>-1.5330132703272534</v>
      </c>
      <c r="AP15" s="69">
        <f>'RD T1'!E130</f>
        <v>2.6055903326028576</v>
      </c>
      <c r="AQ15" s="69">
        <f t="shared" si="36"/>
        <v>1.0725770622756041</v>
      </c>
      <c r="AS15" t="str">
        <f t="shared" si="37"/>
        <v>32 Health and social care associate professionals</v>
      </c>
      <c r="AT15" s="69">
        <v>1.2494397287859595</v>
      </c>
      <c r="AU15" s="69">
        <v>1.3809328054716759</v>
      </c>
      <c r="AV15" s="69">
        <v>1.6141489485269047</v>
      </c>
      <c r="AW15" s="69">
        <v>2.349629784982886</v>
      </c>
      <c r="AX15" s="69">
        <v>2.7765060633571315</v>
      </c>
      <c r="AY15" s="69"/>
      <c r="AZ15" s="69">
        <f t="shared" si="38"/>
        <v>1.1623571148302267</v>
      </c>
      <c r="BA15" s="69">
        <f>'RD T1'!E159</f>
        <v>1.3934541056422307</v>
      </c>
      <c r="BB15" s="69">
        <f t="shared" si="39"/>
        <v>2.5558112204724575</v>
      </c>
      <c r="BD15" t="str">
        <f t="shared" si="40"/>
        <v>32 Health and social care associate professionals</v>
      </c>
      <c r="BE15" s="69">
        <v>4.9372449225813391</v>
      </c>
      <c r="BF15" s="69">
        <v>6.8599834122029666</v>
      </c>
      <c r="BG15" s="69">
        <v>6.488637367149316</v>
      </c>
      <c r="BH15" s="69">
        <v>10.926800498942669</v>
      </c>
      <c r="BI15" s="69">
        <v>12.195173716644907</v>
      </c>
      <c r="BJ15" s="69"/>
      <c r="BK15" s="69">
        <f t="shared" si="41"/>
        <v>5.7065363494955914</v>
      </c>
      <c r="BL15" s="69">
        <f>'RD T1'!E188</f>
        <v>6.3173213788702443</v>
      </c>
      <c r="BM15" s="69">
        <f t="shared" si="42"/>
        <v>12.023857728365837</v>
      </c>
      <c r="BO15" t="str">
        <f t="shared" si="43"/>
        <v>32 Health and social care associate professionals</v>
      </c>
      <c r="BP15" s="69">
        <v>4.4458813364702419</v>
      </c>
      <c r="BQ15" s="69">
        <v>5.535698096410921</v>
      </c>
      <c r="BR15" s="69">
        <v>4.5679005098327323</v>
      </c>
      <c r="BS15" s="69">
        <v>7.3653243814979934</v>
      </c>
      <c r="BT15" s="69">
        <v>6.3521459180926971</v>
      </c>
      <c r="BU15" s="69"/>
      <c r="BV15" s="69">
        <f t="shared" si="44"/>
        <v>1.7842454082599648</v>
      </c>
      <c r="BW15" s="69">
        <f>'RD T1'!E217</f>
        <v>3.7515455057929845</v>
      </c>
      <c r="BX15" s="69">
        <f t="shared" si="45"/>
        <v>5.5357909140529493</v>
      </c>
      <c r="BZ15" t="str">
        <f t="shared" si="46"/>
        <v>32 Health and social care associate professionals</v>
      </c>
      <c r="CA15" s="69">
        <v>1.7598610861709916</v>
      </c>
      <c r="CB15" s="69">
        <v>1.8201176897503319</v>
      </c>
      <c r="CC15" s="69">
        <v>1.5049437825173948</v>
      </c>
      <c r="CD15" s="69">
        <v>1.8241062390961866</v>
      </c>
      <c r="CE15" s="69">
        <v>1.0495316198761977</v>
      </c>
      <c r="CF15" s="69"/>
      <c r="CG15" s="69">
        <f t="shared" si="47"/>
        <v>-0.4554121626411971</v>
      </c>
      <c r="CH15" s="69">
        <f>'RD T1'!E246</f>
        <v>0.68911227528744634</v>
      </c>
      <c r="CI15" s="69">
        <f t="shared" si="48"/>
        <v>0.23370011264624924</v>
      </c>
      <c r="CK15" t="str">
        <f t="shared" si="49"/>
        <v>32 Health and social care associate professionals</v>
      </c>
      <c r="CL15" s="69">
        <v>0.31919330449175271</v>
      </c>
      <c r="CM15" s="69">
        <v>0.35897199815506159</v>
      </c>
      <c r="CN15" s="69">
        <v>0.421935334119445</v>
      </c>
      <c r="CO15" s="69">
        <v>0.44356653458822287</v>
      </c>
      <c r="CP15" s="69">
        <v>0.40260581826424746</v>
      </c>
      <c r="CQ15" s="69"/>
      <c r="CR15" s="69">
        <f t="shared" si="50"/>
        <v>-1.9329515855197543E-2</v>
      </c>
      <c r="CS15" s="69">
        <f>'RD T1'!E275</f>
        <v>0.18113865705998966</v>
      </c>
      <c r="CT15" s="69">
        <f t="shared" si="51"/>
        <v>0.16180914120479212</v>
      </c>
    </row>
    <row r="16" spans="1:98" x14ac:dyDescent="0.2">
      <c r="A16" s="10" t="str">
        <f>name!D12</f>
        <v>33 Protective service occupations</v>
      </c>
      <c r="B16" s="69">
        <v>5.6726552513375522E-2</v>
      </c>
      <c r="C16" s="69">
        <v>8.4195874482121513E-2</v>
      </c>
      <c r="D16" s="69">
        <v>7.5670992547411345E-2</v>
      </c>
      <c r="E16" s="69">
        <v>9.2313530670918562E-2</v>
      </c>
      <c r="F16" s="69">
        <v>0.15609832461413145</v>
      </c>
      <c r="G16" s="11"/>
      <c r="H16" s="69">
        <f t="shared" si="26"/>
        <v>8.0427332066720106E-2</v>
      </c>
      <c r="I16" s="69">
        <f>'RD T1'!E44</f>
        <v>4.095269133855562E-2</v>
      </c>
      <c r="J16" s="69">
        <f t="shared" si="27"/>
        <v>0.12138002340527573</v>
      </c>
      <c r="L16" t="str">
        <f t="shared" si="28"/>
        <v>33 Protective service occupations</v>
      </c>
      <c r="M16" s="69">
        <v>0.77411084625036264</v>
      </c>
      <c r="N16" s="69">
        <v>1.0733018621541695</v>
      </c>
      <c r="O16" s="69">
        <v>0.98858401617280944</v>
      </c>
      <c r="P16" s="69">
        <v>1.0681760955621444</v>
      </c>
      <c r="Q16" s="69">
        <v>1.7374620629582134</v>
      </c>
      <c r="R16" s="11"/>
      <c r="S16" s="69">
        <f t="shared" si="29"/>
        <v>0.74887804678540393</v>
      </c>
      <c r="T16" s="69">
        <f>'RD T1'!E73</f>
        <v>0.40526094165216658</v>
      </c>
      <c r="U16" s="69">
        <f t="shared" si="30"/>
        <v>1.1541389884375706</v>
      </c>
      <c r="W16" t="str">
        <f t="shared" si="31"/>
        <v>33 Protective service occupations</v>
      </c>
      <c r="X16" s="69">
        <v>3.6737410085347078</v>
      </c>
      <c r="Y16" s="69">
        <v>3.8099879550502584</v>
      </c>
      <c r="Z16" s="69">
        <v>4.4969204527258242</v>
      </c>
      <c r="AA16" s="69">
        <v>4.0502387013701862</v>
      </c>
      <c r="AB16" s="69">
        <v>5.653671150702281</v>
      </c>
      <c r="AC16" s="69"/>
      <c r="AD16" s="69">
        <f t="shared" si="32"/>
        <v>1.1567506979764568</v>
      </c>
      <c r="AE16" s="69">
        <f>'RD T1'!E102</f>
        <v>1.9507529697135242</v>
      </c>
      <c r="AF16" s="69">
        <f t="shared" si="33"/>
        <v>3.107503667689981</v>
      </c>
      <c r="AH16" t="str">
        <f t="shared" si="34"/>
        <v>33 Protective service occupations</v>
      </c>
      <c r="AI16" s="69">
        <v>1.0571732784876144</v>
      </c>
      <c r="AJ16" s="69">
        <v>1.0938880698226701</v>
      </c>
      <c r="AK16" s="69">
        <v>1.270099176231434</v>
      </c>
      <c r="AL16" s="69">
        <v>1.186038022818046</v>
      </c>
      <c r="AM16" s="69">
        <v>1.6452225826401412</v>
      </c>
      <c r="AN16" s="69"/>
      <c r="AO16" s="69">
        <f t="shared" si="35"/>
        <v>0.37512340640870723</v>
      </c>
      <c r="AP16" s="69">
        <f>'RD T1'!E131</f>
        <v>0.49256208064656709</v>
      </c>
      <c r="AQ16" s="69">
        <f t="shared" si="36"/>
        <v>0.86768548705527437</v>
      </c>
      <c r="AS16" t="str">
        <f t="shared" si="37"/>
        <v>33 Protective service occupations</v>
      </c>
      <c r="AT16" s="69">
        <v>0.96948956978013234</v>
      </c>
      <c r="AU16" s="69">
        <v>0.87779780911757033</v>
      </c>
      <c r="AV16" s="69">
        <v>0.99889671000966296</v>
      </c>
      <c r="AW16" s="69">
        <v>0.80140367727983919</v>
      </c>
      <c r="AX16" s="69">
        <v>0.95392880329626006</v>
      </c>
      <c r="AY16" s="69"/>
      <c r="AZ16" s="69">
        <f t="shared" si="38"/>
        <v>-4.4967906713402894E-2</v>
      </c>
      <c r="BA16" s="69">
        <f>'RD T1'!E160</f>
        <v>0.32475891568749132</v>
      </c>
      <c r="BB16" s="69">
        <f t="shared" si="39"/>
        <v>0.27979100897408843</v>
      </c>
      <c r="BD16" t="str">
        <f t="shared" si="40"/>
        <v>33 Protective service occupations</v>
      </c>
      <c r="BE16" s="69">
        <v>3.2066233184095259</v>
      </c>
      <c r="BF16" s="69">
        <v>3.4124649415277788</v>
      </c>
      <c r="BG16" s="69">
        <v>3.5821030971377268</v>
      </c>
      <c r="BH16" s="69">
        <v>2.9971880294730502</v>
      </c>
      <c r="BI16" s="69">
        <v>2.8318803517840676</v>
      </c>
      <c r="BJ16" s="69"/>
      <c r="BK16" s="69">
        <f t="shared" si="41"/>
        <v>-0.75022274535365918</v>
      </c>
      <c r="BL16" s="69">
        <f>'RD T1'!E189</f>
        <v>0.76717397070281279</v>
      </c>
      <c r="BM16" s="69">
        <f t="shared" si="42"/>
        <v>1.6951225349153609E-2</v>
      </c>
      <c r="BO16" t="str">
        <f t="shared" si="43"/>
        <v>33 Protective service occupations</v>
      </c>
      <c r="BP16" s="69">
        <v>4.0301261864658899</v>
      </c>
      <c r="BQ16" s="69">
        <v>4.3993704113560606</v>
      </c>
      <c r="BR16" s="69">
        <v>4.2672942892477579</v>
      </c>
      <c r="BS16" s="69">
        <v>3.5792199900178927</v>
      </c>
      <c r="BT16" s="69">
        <v>2.9251766672813391</v>
      </c>
      <c r="BU16" s="69"/>
      <c r="BV16" s="69">
        <f t="shared" si="44"/>
        <v>-1.3421176219664188</v>
      </c>
      <c r="BW16" s="69">
        <f>'RD T1'!E218</f>
        <v>1.0503013369355934</v>
      </c>
      <c r="BX16" s="69">
        <f t="shared" si="45"/>
        <v>-0.29181628503082546</v>
      </c>
      <c r="BZ16" t="str">
        <f t="shared" si="46"/>
        <v>33 Protective service occupations</v>
      </c>
      <c r="CA16" s="69">
        <v>2.2736498155923526</v>
      </c>
      <c r="CB16" s="69">
        <v>2.2537251852407341</v>
      </c>
      <c r="CC16" s="69">
        <v>2.306594614487024</v>
      </c>
      <c r="CD16" s="69">
        <v>1.6924335654514835</v>
      </c>
      <c r="CE16" s="69">
        <v>1.121039914952852</v>
      </c>
      <c r="CF16" s="69"/>
      <c r="CG16" s="69">
        <f t="shared" si="47"/>
        <v>-1.1855546995341719</v>
      </c>
      <c r="CH16" s="69">
        <f>'RD T1'!E247</f>
        <v>0.53522137257548164</v>
      </c>
      <c r="CI16" s="69">
        <f t="shared" si="48"/>
        <v>-0.65033332695869028</v>
      </c>
      <c r="CK16" t="str">
        <f t="shared" si="49"/>
        <v>33 Protective service occupations</v>
      </c>
      <c r="CL16" s="69">
        <v>0.55453113349605865</v>
      </c>
      <c r="CM16" s="69">
        <v>0.44626016107703492</v>
      </c>
      <c r="CN16" s="69">
        <v>0.49700563843563256</v>
      </c>
      <c r="CO16" s="69">
        <v>0.34850869286726005</v>
      </c>
      <c r="CP16" s="69">
        <v>0.2740777577303255</v>
      </c>
      <c r="CQ16" s="69"/>
      <c r="CR16" s="69">
        <f t="shared" si="50"/>
        <v>-0.22292788070530706</v>
      </c>
      <c r="CS16" s="69">
        <f>'RD T1'!E276</f>
        <v>7.7926249464116706E-2</v>
      </c>
      <c r="CT16" s="69">
        <f t="shared" si="51"/>
        <v>-0.14500163124119037</v>
      </c>
    </row>
    <row r="17" spans="1:98" x14ac:dyDescent="0.2">
      <c r="A17" s="10" t="str">
        <f>name!D13</f>
        <v>34 Culture, media and sports occupations</v>
      </c>
      <c r="B17" s="69">
        <v>0.1717386975770834</v>
      </c>
      <c r="C17" s="69">
        <v>0.26912469450022247</v>
      </c>
      <c r="D17" s="69">
        <v>0.27280059641858329</v>
      </c>
      <c r="E17" s="69">
        <v>0.31934874565523469</v>
      </c>
      <c r="F17" s="69">
        <v>0.45662863568626033</v>
      </c>
      <c r="G17" s="11"/>
      <c r="H17" s="69">
        <f t="shared" si="26"/>
        <v>0.18382803926767705</v>
      </c>
      <c r="I17" s="69">
        <f>'RD T1'!E45</f>
        <v>0.17871523734983624</v>
      </c>
      <c r="J17" s="69">
        <f t="shared" si="27"/>
        <v>0.36254327661751329</v>
      </c>
      <c r="L17" t="str">
        <f t="shared" si="28"/>
        <v>34 Culture, media and sports occupations</v>
      </c>
      <c r="M17" s="69">
        <v>3.5280865195322821</v>
      </c>
      <c r="N17" s="69">
        <v>5.1240102163392116</v>
      </c>
      <c r="O17" s="69">
        <v>5.1315808942172874</v>
      </c>
      <c r="P17" s="69">
        <v>5.2620654680251588</v>
      </c>
      <c r="Q17" s="69">
        <v>7.1290506240215876</v>
      </c>
      <c r="R17" s="11"/>
      <c r="S17" s="69">
        <f t="shared" si="29"/>
        <v>1.9974697298043003</v>
      </c>
      <c r="T17" s="69">
        <f>'RD T1'!E74</f>
        <v>2.8728849353183978</v>
      </c>
      <c r="U17" s="69">
        <f t="shared" si="30"/>
        <v>4.8703546651226981</v>
      </c>
      <c r="W17" t="str">
        <f t="shared" si="31"/>
        <v>34 Culture, media and sports occupations</v>
      </c>
      <c r="X17" s="69">
        <v>10.234341473177004</v>
      </c>
      <c r="Y17" s="69">
        <v>10.285384062820937</v>
      </c>
      <c r="Z17" s="69">
        <v>10.922265152733663</v>
      </c>
      <c r="AA17" s="69">
        <v>9.4197460242837234</v>
      </c>
      <c r="AB17" s="69">
        <v>10.142340904993032</v>
      </c>
      <c r="AC17" s="69"/>
      <c r="AD17" s="69">
        <f t="shared" si="32"/>
        <v>-0.77992424774063096</v>
      </c>
      <c r="AE17" s="69">
        <f>'RD T1'!E103</f>
        <v>4.8050583117571755</v>
      </c>
      <c r="AF17" s="69">
        <f t="shared" si="33"/>
        <v>4.0251340640165445</v>
      </c>
      <c r="AH17" t="str">
        <f t="shared" si="34"/>
        <v>34 Culture, media and sports occupations</v>
      </c>
      <c r="AI17" s="69">
        <v>1.4194752619832538</v>
      </c>
      <c r="AJ17" s="69">
        <v>1.3245310410031463</v>
      </c>
      <c r="AK17" s="69">
        <v>1.5827032167103194</v>
      </c>
      <c r="AL17" s="69">
        <v>1.4161907042106465</v>
      </c>
      <c r="AM17" s="69">
        <v>1.8355892696695968</v>
      </c>
      <c r="AN17" s="69"/>
      <c r="AO17" s="69">
        <f t="shared" si="35"/>
        <v>0.25288605295927735</v>
      </c>
      <c r="AP17" s="69">
        <f>'RD T1'!E132</f>
        <v>0.7981761933719107</v>
      </c>
      <c r="AQ17" s="69">
        <f t="shared" si="36"/>
        <v>1.0510622463311881</v>
      </c>
      <c r="AS17" t="str">
        <f t="shared" si="37"/>
        <v>34 Culture, media and sports occupations</v>
      </c>
      <c r="AT17" s="69">
        <v>1.7502285659385679</v>
      </c>
      <c r="AU17" s="69">
        <v>1.63867606601548</v>
      </c>
      <c r="AV17" s="69">
        <v>1.7287291381968901</v>
      </c>
      <c r="AW17" s="69">
        <v>1.3925714276207357</v>
      </c>
      <c r="AX17" s="69">
        <v>1.4023181594786887</v>
      </c>
      <c r="AY17" s="69"/>
      <c r="AZ17" s="69">
        <f t="shared" si="38"/>
        <v>-0.32641097871820146</v>
      </c>
      <c r="BA17" s="69">
        <f>'RD T1'!E161</f>
        <v>0.67758240595075914</v>
      </c>
      <c r="BB17" s="69">
        <f t="shared" si="39"/>
        <v>0.35117142723255768</v>
      </c>
      <c r="BD17" t="str">
        <f t="shared" si="40"/>
        <v>34 Culture, media and sports occupations</v>
      </c>
      <c r="BE17" s="69">
        <v>4.3400704938184811</v>
      </c>
      <c r="BF17" s="69">
        <v>4.6765680040731787</v>
      </c>
      <c r="BG17" s="69">
        <v>4.8435910970786162</v>
      </c>
      <c r="BH17" s="69">
        <v>4.1252541019853517</v>
      </c>
      <c r="BI17" s="69">
        <v>4.4977260562192383</v>
      </c>
      <c r="BJ17" s="69"/>
      <c r="BK17" s="69">
        <f t="shared" si="41"/>
        <v>-0.34586504085937797</v>
      </c>
      <c r="BL17" s="69">
        <f>'RD T1'!E190</f>
        <v>1.6949807848480118</v>
      </c>
      <c r="BM17" s="69">
        <f t="shared" si="42"/>
        <v>1.3491157439886339</v>
      </c>
      <c r="BO17" t="str">
        <f t="shared" si="43"/>
        <v>34 Culture, media and sports occupations</v>
      </c>
      <c r="BP17" s="69">
        <v>2.5385417980028828</v>
      </c>
      <c r="BQ17" s="69">
        <v>2.483683140934084</v>
      </c>
      <c r="BR17" s="69">
        <v>2.267542975651395</v>
      </c>
      <c r="BS17" s="69">
        <v>1.8412192514670247</v>
      </c>
      <c r="BT17" s="69">
        <v>1.4183178918489399</v>
      </c>
      <c r="BU17" s="69"/>
      <c r="BV17" s="69">
        <f t="shared" si="44"/>
        <v>-0.84922508380245509</v>
      </c>
      <c r="BW17" s="69">
        <f>'RD T1'!E219</f>
        <v>0.66206751944843634</v>
      </c>
      <c r="BX17" s="69">
        <f t="shared" si="45"/>
        <v>-0.18715756435401876</v>
      </c>
      <c r="BZ17" t="str">
        <f t="shared" si="46"/>
        <v>34 Culture, media and sports occupations</v>
      </c>
      <c r="CA17" s="69">
        <v>1.9251461412180688</v>
      </c>
      <c r="CB17" s="69">
        <v>1.7555108013944598</v>
      </c>
      <c r="CC17" s="69">
        <v>1.7474704515441086</v>
      </c>
      <c r="CD17" s="69">
        <v>1.0958759942606124</v>
      </c>
      <c r="CE17" s="69">
        <v>0.58692188820848035</v>
      </c>
      <c r="CF17" s="69"/>
      <c r="CG17" s="69">
        <f t="shared" si="47"/>
        <v>-1.1605485633356283</v>
      </c>
      <c r="CH17" s="69">
        <f>'RD T1'!E248</f>
        <v>0.34895289246776823</v>
      </c>
      <c r="CI17" s="69">
        <f t="shared" si="48"/>
        <v>-0.81159567086786</v>
      </c>
      <c r="CK17" t="str">
        <f t="shared" si="49"/>
        <v>34 Culture, media and sports occupations</v>
      </c>
      <c r="CL17" s="69">
        <v>0.97844384996854394</v>
      </c>
      <c r="CM17" s="69">
        <v>1.0232725279547406</v>
      </c>
      <c r="CN17" s="69">
        <v>1.1109436919954865</v>
      </c>
      <c r="CO17" s="69">
        <v>0.69025655440577383</v>
      </c>
      <c r="CP17" s="69">
        <v>0.53473555194270994</v>
      </c>
      <c r="CQ17" s="69"/>
      <c r="CR17" s="69">
        <f t="shared" si="50"/>
        <v>-0.57620814005277654</v>
      </c>
      <c r="CS17" s="69">
        <f>'RD T1'!E277</f>
        <v>0.24818596562553927</v>
      </c>
      <c r="CT17" s="69">
        <f t="shared" si="51"/>
        <v>-0.32802217442723725</v>
      </c>
    </row>
    <row r="18" spans="1:98" x14ac:dyDescent="0.2">
      <c r="A18" s="10" t="str">
        <f>name!D14</f>
        <v>35 Business and public service associate professionals</v>
      </c>
      <c r="B18" s="69">
        <v>1.0109887820602843</v>
      </c>
      <c r="C18" s="69">
        <v>1.4310953696785595</v>
      </c>
      <c r="D18" s="69">
        <v>1.3566137994691281</v>
      </c>
      <c r="E18" s="69">
        <v>1.7908470764885267</v>
      </c>
      <c r="F18" s="69">
        <v>2.8750806735640584</v>
      </c>
      <c r="G18" s="11"/>
      <c r="H18" s="69">
        <f t="shared" si="26"/>
        <v>1.5184668740949303</v>
      </c>
      <c r="I18" s="69">
        <f>'RD T1'!E46</f>
        <v>0.95843597463738084</v>
      </c>
      <c r="J18" s="69">
        <f t="shared" si="27"/>
        <v>2.476902848732311</v>
      </c>
      <c r="L18" t="str">
        <f t="shared" si="28"/>
        <v>35 Business and public service associate professionals</v>
      </c>
      <c r="M18" s="69">
        <v>10.0934718474773</v>
      </c>
      <c r="N18" s="69">
        <v>14.321659740203311</v>
      </c>
      <c r="O18" s="69">
        <v>13.879333480508055</v>
      </c>
      <c r="P18" s="69">
        <v>17.528775295488238</v>
      </c>
      <c r="Q18" s="69">
        <v>25.869657309117578</v>
      </c>
      <c r="R18" s="11"/>
      <c r="S18" s="69">
        <f t="shared" si="29"/>
        <v>11.990323828609522</v>
      </c>
      <c r="T18" s="69">
        <f>'RD T1'!E75</f>
        <v>9.3535091242858197</v>
      </c>
      <c r="U18" s="69">
        <f t="shared" si="30"/>
        <v>21.34383295289534</v>
      </c>
      <c r="W18" t="str">
        <f t="shared" si="31"/>
        <v>35 Business and public service associate professionals</v>
      </c>
      <c r="X18" s="69">
        <v>25.564594413730788</v>
      </c>
      <c r="Y18" s="69">
        <v>25.327432231315136</v>
      </c>
      <c r="Z18" s="69">
        <v>27.925222213128102</v>
      </c>
      <c r="AA18" s="69">
        <v>28.186261116274054</v>
      </c>
      <c r="AB18" s="69">
        <v>29.805341703258915</v>
      </c>
      <c r="AC18" s="69"/>
      <c r="AD18" s="69">
        <f t="shared" si="32"/>
        <v>1.8801194901308129</v>
      </c>
      <c r="AE18" s="69">
        <f>'RD T1'!E104</f>
        <v>14.716655879600181</v>
      </c>
      <c r="AF18" s="69">
        <f t="shared" si="33"/>
        <v>16.596775369730992</v>
      </c>
      <c r="AH18" t="str">
        <f t="shared" si="34"/>
        <v>35 Business and public service associate professionals</v>
      </c>
      <c r="AI18" s="69">
        <v>6.6134004218940623</v>
      </c>
      <c r="AJ18" s="69">
        <v>6.7759538975815659</v>
      </c>
      <c r="AK18" s="69">
        <v>7.8278240256209486</v>
      </c>
      <c r="AL18" s="69">
        <v>7.9778051231818301</v>
      </c>
      <c r="AM18" s="69">
        <v>8.8737747993504588</v>
      </c>
      <c r="AN18" s="69"/>
      <c r="AO18" s="69">
        <f t="shared" si="35"/>
        <v>1.0459507737295102</v>
      </c>
      <c r="AP18" s="69">
        <f>'RD T1'!E133</f>
        <v>4.067562293681557</v>
      </c>
      <c r="AQ18" s="69">
        <f t="shared" si="36"/>
        <v>5.1135130674110671</v>
      </c>
      <c r="AS18" t="str">
        <f t="shared" si="37"/>
        <v>35 Business and public service associate professionals</v>
      </c>
      <c r="AT18" s="69">
        <v>6.2757886708659889</v>
      </c>
      <c r="AU18" s="69">
        <v>6.1695735962174556</v>
      </c>
      <c r="AV18" s="69">
        <v>6.8883729654903423</v>
      </c>
      <c r="AW18" s="69">
        <v>6.9763106119006197</v>
      </c>
      <c r="AX18" s="69">
        <v>7.7155519511952626</v>
      </c>
      <c r="AY18" s="69"/>
      <c r="AZ18" s="69">
        <f t="shared" si="38"/>
        <v>0.82717898570492032</v>
      </c>
      <c r="BA18" s="69">
        <f>'RD T1'!E162</f>
        <v>3.4608194487598607</v>
      </c>
      <c r="BB18" s="69">
        <f t="shared" si="39"/>
        <v>4.2879984344647806</v>
      </c>
      <c r="BD18" t="str">
        <f t="shared" si="40"/>
        <v>35 Business and public service associate professionals</v>
      </c>
      <c r="BE18" s="69">
        <v>17.629233899061642</v>
      </c>
      <c r="BF18" s="69">
        <v>19.904157452254026</v>
      </c>
      <c r="BG18" s="69">
        <v>20.034681887813345</v>
      </c>
      <c r="BH18" s="69">
        <v>19.610747545165172</v>
      </c>
      <c r="BI18" s="69">
        <v>18.999612906156848</v>
      </c>
      <c r="BJ18" s="69"/>
      <c r="BK18" s="69">
        <f t="shared" si="41"/>
        <v>-1.0350689816564973</v>
      </c>
      <c r="BL18" s="69">
        <f>'RD T1'!E191</f>
        <v>8.1144180604206735</v>
      </c>
      <c r="BM18" s="69">
        <f t="shared" si="42"/>
        <v>7.0793490787641762</v>
      </c>
      <c r="BO18" t="str">
        <f t="shared" si="43"/>
        <v>35 Business and public service associate professionals</v>
      </c>
      <c r="BP18" s="69">
        <v>16.07823745167774</v>
      </c>
      <c r="BQ18" s="69">
        <v>17.153932816750988</v>
      </c>
      <c r="BR18" s="69">
        <v>15.659204949607735</v>
      </c>
      <c r="BS18" s="69">
        <v>15.247558271541319</v>
      </c>
      <c r="BT18" s="69">
        <v>12.75026680631065</v>
      </c>
      <c r="BU18" s="69"/>
      <c r="BV18" s="69">
        <f t="shared" si="44"/>
        <v>-2.9089381432970853</v>
      </c>
      <c r="BW18" s="69">
        <f>'RD T1'!E220</f>
        <v>6.0698319461151344</v>
      </c>
      <c r="BX18" s="69">
        <f t="shared" si="45"/>
        <v>3.1608938028180491</v>
      </c>
      <c r="BZ18" t="str">
        <f t="shared" si="46"/>
        <v>35 Business and public service associate professionals</v>
      </c>
      <c r="CA18" s="69">
        <v>9.6477413171630051</v>
      </c>
      <c r="CB18" s="69">
        <v>9.7816411740070492</v>
      </c>
      <c r="CC18" s="69">
        <v>9.6259517059110884</v>
      </c>
      <c r="CD18" s="69">
        <v>7.9251837529074978</v>
      </c>
      <c r="CE18" s="69">
        <v>5.065891551348229</v>
      </c>
      <c r="CF18" s="69"/>
      <c r="CG18" s="69">
        <f t="shared" si="47"/>
        <v>-4.5600601545628594</v>
      </c>
      <c r="CH18" s="69">
        <f>'RD T1'!E249</f>
        <v>2.6316277704968378</v>
      </c>
      <c r="CI18" s="69">
        <f t="shared" si="48"/>
        <v>-1.9284323840660216</v>
      </c>
      <c r="CK18" t="str">
        <f t="shared" si="49"/>
        <v>35 Business and public service associate professionals</v>
      </c>
      <c r="CL18" s="69">
        <v>2.9673738875046953</v>
      </c>
      <c r="CM18" s="69">
        <v>2.9950202960401722</v>
      </c>
      <c r="CN18" s="69">
        <v>3.4469370605777665</v>
      </c>
      <c r="CO18" s="69">
        <v>2.2365693666867714</v>
      </c>
      <c r="CP18" s="69">
        <v>1.915249032583469</v>
      </c>
      <c r="CQ18" s="69"/>
      <c r="CR18" s="69">
        <f t="shared" si="50"/>
        <v>-1.5316880279942975</v>
      </c>
      <c r="CS18" s="69">
        <f>'RD T1'!E278</f>
        <v>0.75034214648617859</v>
      </c>
      <c r="CT18" s="69">
        <f t="shared" si="51"/>
        <v>-0.7813458815081189</v>
      </c>
    </row>
    <row r="19" spans="1:98" x14ac:dyDescent="0.2">
      <c r="A19" s="10" t="str">
        <f>name!D15</f>
        <v>41 Administrative occupations</v>
      </c>
      <c r="B19" s="69">
        <v>0.7955241188946266</v>
      </c>
      <c r="C19" s="69">
        <v>1.0618977598053576</v>
      </c>
      <c r="D19" s="69">
        <v>1.1124777636899739</v>
      </c>
      <c r="E19" s="69">
        <v>1.5502228162713432</v>
      </c>
      <c r="F19" s="69">
        <v>2.6191014991126433</v>
      </c>
      <c r="G19" s="11"/>
      <c r="H19" s="69">
        <f t="shared" si="26"/>
        <v>1.5066237354226695</v>
      </c>
      <c r="I19" s="69">
        <f>'RD T1'!E47</f>
        <v>0.91165295542071501</v>
      </c>
      <c r="J19" s="69">
        <f t="shared" si="27"/>
        <v>2.4182766908433844</v>
      </c>
      <c r="L19" t="str">
        <f t="shared" si="28"/>
        <v>41 Administrative occupations</v>
      </c>
      <c r="M19" s="69">
        <v>7.785133381004945</v>
      </c>
      <c r="N19" s="69">
        <v>10.724236979695833</v>
      </c>
      <c r="O19" s="69">
        <v>11.582142461397524</v>
      </c>
      <c r="P19" s="69">
        <v>15.866896170346321</v>
      </c>
      <c r="Q19" s="69">
        <v>23.902704688386429</v>
      </c>
      <c r="R19" s="11"/>
      <c r="S19" s="69">
        <f t="shared" si="29"/>
        <v>12.320562226988905</v>
      </c>
      <c r="T19" s="69">
        <f>'RD T1'!E76</f>
        <v>9.1652712828132454</v>
      </c>
      <c r="U19" s="69">
        <f t="shared" si="30"/>
        <v>21.485833509802148</v>
      </c>
      <c r="W19" t="str">
        <f t="shared" si="31"/>
        <v>41 Administrative occupations</v>
      </c>
      <c r="X19" s="69">
        <v>30.738069256012626</v>
      </c>
      <c r="Y19" s="69">
        <v>29.337082552583279</v>
      </c>
      <c r="Z19" s="69">
        <v>35.137336819520279</v>
      </c>
      <c r="AA19" s="69">
        <v>40.368662304093334</v>
      </c>
      <c r="AB19" s="69">
        <v>48.330064503660104</v>
      </c>
      <c r="AC19" s="69"/>
      <c r="AD19" s="69">
        <f t="shared" si="32"/>
        <v>13.192727684139825</v>
      </c>
      <c r="AE19" s="69">
        <f>'RD T1'!E105</f>
        <v>24.06686497357812</v>
      </c>
      <c r="AF19" s="69">
        <f t="shared" si="33"/>
        <v>37.259592657717945</v>
      </c>
      <c r="AH19" t="str">
        <f t="shared" si="34"/>
        <v>41 Administrative occupations</v>
      </c>
      <c r="AI19" s="69">
        <v>10.35167647732562</v>
      </c>
      <c r="AJ19" s="69">
        <v>10.176560154650808</v>
      </c>
      <c r="AK19" s="69">
        <v>12.40166733120209</v>
      </c>
      <c r="AL19" s="69">
        <v>13.742475457055043</v>
      </c>
      <c r="AM19" s="69">
        <v>16.509013913190696</v>
      </c>
      <c r="AN19" s="69"/>
      <c r="AO19" s="69">
        <f t="shared" si="35"/>
        <v>4.1073465819886064</v>
      </c>
      <c r="AP19" s="69">
        <f>'RD T1'!E134</f>
        <v>8.7652098012874085</v>
      </c>
      <c r="AQ19" s="69">
        <f t="shared" si="36"/>
        <v>12.872556383276015</v>
      </c>
      <c r="AS19" t="str">
        <f t="shared" si="37"/>
        <v>41 Administrative occupations</v>
      </c>
      <c r="AT19" s="69">
        <v>10.745059113501549</v>
      </c>
      <c r="AU19" s="69">
        <v>10.073879169676202</v>
      </c>
      <c r="AV19" s="69">
        <v>12.283088444504846</v>
      </c>
      <c r="AW19" s="69">
        <v>13.0687349132312</v>
      </c>
      <c r="AX19" s="69">
        <v>15.208013398525491</v>
      </c>
      <c r="AY19" s="69"/>
      <c r="AZ19" s="69">
        <f t="shared" si="38"/>
        <v>2.9249249540206446</v>
      </c>
      <c r="BA19" s="69">
        <f>'RD T1'!E163</f>
        <v>7.6858883643444189</v>
      </c>
      <c r="BB19" s="69">
        <f t="shared" si="39"/>
        <v>10.610813318365064</v>
      </c>
      <c r="BD19" t="str">
        <f t="shared" si="40"/>
        <v>41 Administrative occupations</v>
      </c>
      <c r="BE19" s="69">
        <v>34.808901916349306</v>
      </c>
      <c r="BF19" s="69">
        <v>35.78089672144327</v>
      </c>
      <c r="BG19" s="69">
        <v>36.26316702351405</v>
      </c>
      <c r="BH19" s="69">
        <v>36.935893171018847</v>
      </c>
      <c r="BI19" s="69">
        <v>33.533292072103912</v>
      </c>
      <c r="BJ19" s="69"/>
      <c r="BK19" s="69">
        <f t="shared" si="41"/>
        <v>-2.7298749514101388</v>
      </c>
      <c r="BL19" s="69">
        <f>'RD T1'!E192</f>
        <v>16.543310441099855</v>
      </c>
      <c r="BM19" s="69">
        <f t="shared" si="42"/>
        <v>13.813435489689716</v>
      </c>
      <c r="BO19" t="str">
        <f t="shared" si="43"/>
        <v>41 Administrative occupations</v>
      </c>
      <c r="BP19" s="69">
        <v>45.648905008694662</v>
      </c>
      <c r="BQ19" s="69">
        <v>45.418388449648198</v>
      </c>
      <c r="BR19" s="69">
        <v>41.47337889761689</v>
      </c>
      <c r="BS19" s="69">
        <v>42.861604396647081</v>
      </c>
      <c r="BT19" s="69">
        <v>32.61787168912371</v>
      </c>
      <c r="BU19" s="69"/>
      <c r="BV19" s="69">
        <f t="shared" si="44"/>
        <v>-8.8555072084931794</v>
      </c>
      <c r="BW19" s="69">
        <f>'RD T1'!E221</f>
        <v>17.927545880816236</v>
      </c>
      <c r="BX19" s="69">
        <f t="shared" si="45"/>
        <v>9.0720386723230568</v>
      </c>
      <c r="BZ19" t="str">
        <f t="shared" si="46"/>
        <v>41 Administrative occupations</v>
      </c>
      <c r="CA19" s="69">
        <v>23.516434283256647</v>
      </c>
      <c r="CB19" s="69">
        <v>19.846731187446107</v>
      </c>
      <c r="CC19" s="69">
        <v>17.970422441132829</v>
      </c>
      <c r="CD19" s="69">
        <v>13.617606702057685</v>
      </c>
      <c r="CE19" s="69">
        <v>4.8487869817139098</v>
      </c>
      <c r="CF19" s="69"/>
      <c r="CG19" s="69">
        <f t="shared" si="47"/>
        <v>-13.121635459418918</v>
      </c>
      <c r="CH19" s="69">
        <f>'RD T1'!E250</f>
        <v>4.1674465407740939</v>
      </c>
      <c r="CI19" s="69">
        <f t="shared" si="48"/>
        <v>-8.9541889186448245</v>
      </c>
      <c r="CK19" t="str">
        <f t="shared" si="49"/>
        <v>41 Administrative occupations</v>
      </c>
      <c r="CL19" s="69">
        <v>8.3705192109906594</v>
      </c>
      <c r="CM19" s="69">
        <v>6.6513466254116675</v>
      </c>
      <c r="CN19" s="69">
        <v>7.6279543385497668</v>
      </c>
      <c r="CO19" s="69">
        <v>5.3964221203795804</v>
      </c>
      <c r="CP19" s="69">
        <v>4.0794092686296652</v>
      </c>
      <c r="CQ19" s="69"/>
      <c r="CR19" s="69">
        <f t="shared" si="50"/>
        <v>-3.5485450699201015</v>
      </c>
      <c r="CS19" s="69">
        <f>'RD T1'!E279</f>
        <v>1.7388950346897611</v>
      </c>
      <c r="CT19" s="69">
        <f t="shared" si="51"/>
        <v>-1.8096500352303404</v>
      </c>
    </row>
    <row r="20" spans="1:98" x14ac:dyDescent="0.2">
      <c r="A20" s="10" t="str">
        <f>name!D16</f>
        <v>42 Secretarial and related occupations</v>
      </c>
      <c r="B20" s="69">
        <v>6.0341732219945883E-2</v>
      </c>
      <c r="C20" s="69">
        <v>7.1137510573620041E-2</v>
      </c>
      <c r="D20" s="69">
        <v>8.4403623741566042E-2</v>
      </c>
      <c r="E20" s="69">
        <v>0.12332637252563092</v>
      </c>
      <c r="F20" s="69">
        <v>0.20664745342318813</v>
      </c>
      <c r="G20" s="11"/>
      <c r="H20" s="69">
        <f t="shared" si="26"/>
        <v>0.12224382968162209</v>
      </c>
      <c r="I20" s="69">
        <f>'RD T1'!E48</f>
        <v>8.4838039893756975E-2</v>
      </c>
      <c r="J20" s="69">
        <f t="shared" si="27"/>
        <v>0.20708186957537905</v>
      </c>
      <c r="L20" t="str">
        <f t="shared" si="28"/>
        <v>42 Secretarial and related occupations</v>
      </c>
      <c r="M20" s="69">
        <v>1.2109543324426792</v>
      </c>
      <c r="N20" s="69">
        <v>1.5512750699292477</v>
      </c>
      <c r="O20" s="69">
        <v>1.7704986904325426</v>
      </c>
      <c r="P20" s="69">
        <v>2.2552341636538333</v>
      </c>
      <c r="Q20" s="69">
        <v>1.9772992016311746</v>
      </c>
      <c r="R20" s="11"/>
      <c r="S20" s="69">
        <f t="shared" si="29"/>
        <v>0.20680051119863196</v>
      </c>
      <c r="T20" s="69">
        <f>'RD T1'!E77</f>
        <v>1.1443029423146955</v>
      </c>
      <c r="U20" s="69">
        <f t="shared" si="30"/>
        <v>1.3511034535133275</v>
      </c>
      <c r="W20" t="str">
        <f t="shared" si="31"/>
        <v>42 Secretarial and related occupations</v>
      </c>
      <c r="X20" s="69">
        <v>4.7981792450990319</v>
      </c>
      <c r="Y20" s="69">
        <v>4.4327089549162784</v>
      </c>
      <c r="Z20" s="69">
        <v>5.3047878618292641</v>
      </c>
      <c r="AA20" s="69">
        <v>6.4187363789872967</v>
      </c>
      <c r="AB20" s="69">
        <v>8.1087277658941019</v>
      </c>
      <c r="AC20" s="69"/>
      <c r="AD20" s="69">
        <f t="shared" si="32"/>
        <v>2.8039399040648378</v>
      </c>
      <c r="AE20" s="69">
        <f>'RD T1'!E106</f>
        <v>4.369456372756475</v>
      </c>
      <c r="AF20" s="69">
        <f t="shared" si="33"/>
        <v>7.1733962768213129</v>
      </c>
      <c r="AH20" t="str">
        <f t="shared" si="34"/>
        <v>42 Secretarial and related occupations</v>
      </c>
      <c r="AI20" s="69">
        <v>2.2356288172808254</v>
      </c>
      <c r="AJ20" s="69">
        <v>2.0199881980694516</v>
      </c>
      <c r="AK20" s="69">
        <v>2.5224432363046732</v>
      </c>
      <c r="AL20" s="69">
        <v>2.635227264380553</v>
      </c>
      <c r="AM20" s="69">
        <v>2.6056103736423171</v>
      </c>
      <c r="AN20" s="69"/>
      <c r="AO20" s="69">
        <f t="shared" si="35"/>
        <v>8.3167137337643915E-2</v>
      </c>
      <c r="AP20" s="69">
        <f>'RD T1'!E135</f>
        <v>1.6084922815771199</v>
      </c>
      <c r="AQ20" s="69">
        <f t="shared" si="36"/>
        <v>1.6916594189147638</v>
      </c>
      <c r="AS20" t="str">
        <f t="shared" si="37"/>
        <v>42 Secretarial and related occupations</v>
      </c>
      <c r="AT20" s="69">
        <v>1.9532664670007855</v>
      </c>
      <c r="AU20" s="69">
        <v>1.6192999902296061</v>
      </c>
      <c r="AV20" s="69">
        <v>2.0181053040639809</v>
      </c>
      <c r="AW20" s="69">
        <v>2.0857958572765924</v>
      </c>
      <c r="AX20" s="69">
        <v>2.1165069545771349</v>
      </c>
      <c r="AY20" s="69"/>
      <c r="AZ20" s="69">
        <f t="shared" si="38"/>
        <v>9.8401650513153971E-2</v>
      </c>
      <c r="BA20" s="69">
        <f>'RD T1'!E164</f>
        <v>1.1939968877459943</v>
      </c>
      <c r="BB20" s="69">
        <f t="shared" si="39"/>
        <v>1.2923985382591483</v>
      </c>
      <c r="BD20" t="str">
        <f t="shared" si="40"/>
        <v>42 Secretarial and related occupations</v>
      </c>
      <c r="BE20" s="69">
        <v>7.1059874033676351</v>
      </c>
      <c r="BF20" s="69">
        <v>6.7914072152600236</v>
      </c>
      <c r="BG20" s="69">
        <v>6.3707587990095673</v>
      </c>
      <c r="BH20" s="69">
        <v>6.0900276275926233</v>
      </c>
      <c r="BI20" s="69">
        <v>1.7977604153098508</v>
      </c>
      <c r="BJ20" s="69"/>
      <c r="BK20" s="69">
        <f t="shared" si="41"/>
        <v>-4.5729983836997166</v>
      </c>
      <c r="BL20" s="69">
        <f>'RD T1'!E193</f>
        <v>2.2540865929791867</v>
      </c>
      <c r="BM20" s="69">
        <f t="shared" si="42"/>
        <v>-2.3189117907205299</v>
      </c>
      <c r="BO20" t="str">
        <f t="shared" si="43"/>
        <v>42 Secretarial and related occupations</v>
      </c>
      <c r="BP20" s="69">
        <v>10.506769694034677</v>
      </c>
      <c r="BQ20" s="69">
        <v>8.737790580023777</v>
      </c>
      <c r="BR20" s="69">
        <v>7.2872236146969227</v>
      </c>
      <c r="BS20" s="69">
        <v>5.3882619634327256</v>
      </c>
      <c r="BT20" s="69">
        <v>1.3196511279443475</v>
      </c>
      <c r="BU20" s="69"/>
      <c r="BV20" s="69">
        <f t="shared" si="44"/>
        <v>-5.9675724867525748</v>
      </c>
      <c r="BW20" s="69">
        <f>'RD T1'!E222</f>
        <v>1.9489551750141167</v>
      </c>
      <c r="BX20" s="69">
        <f t="shared" si="45"/>
        <v>-4.018617311738458</v>
      </c>
      <c r="BZ20" t="str">
        <f t="shared" si="46"/>
        <v>42 Secretarial and related occupations</v>
      </c>
      <c r="CA20" s="69">
        <v>8.6026958829524087</v>
      </c>
      <c r="CB20" s="69">
        <v>7.8327989560800484</v>
      </c>
      <c r="CC20" s="69">
        <v>6.4036996980950667</v>
      </c>
      <c r="CD20" s="69">
        <v>4.811789062280754</v>
      </c>
      <c r="CE20" s="69">
        <v>0.91710927845640633</v>
      </c>
      <c r="CF20" s="69"/>
      <c r="CG20" s="69">
        <f t="shared" si="47"/>
        <v>-5.4865904196386603</v>
      </c>
      <c r="CH20" s="69">
        <f>'RD T1'!E251</f>
        <v>1.5371727300827553</v>
      </c>
      <c r="CI20" s="69">
        <f t="shared" si="48"/>
        <v>-3.9494176895559052</v>
      </c>
      <c r="CK20" t="str">
        <f t="shared" si="49"/>
        <v>42 Secretarial and related occupations</v>
      </c>
      <c r="CL20" s="69">
        <v>2.8253413978561608</v>
      </c>
      <c r="CM20" s="69">
        <v>2.3880375894638535</v>
      </c>
      <c r="CN20" s="69">
        <v>2.7690937270993916</v>
      </c>
      <c r="CO20" s="69">
        <v>2.2828404879909274</v>
      </c>
      <c r="CP20" s="69">
        <v>1.786419717653096</v>
      </c>
      <c r="CQ20" s="69"/>
      <c r="CR20" s="69">
        <f t="shared" si="50"/>
        <v>-0.98267400944629557</v>
      </c>
      <c r="CS20" s="69">
        <f>'RD T1'!E280</f>
        <v>0.90556167434125612</v>
      </c>
      <c r="CT20" s="69">
        <f t="shared" si="51"/>
        <v>-7.7112335105039453E-2</v>
      </c>
    </row>
    <row r="21" spans="1:98" x14ac:dyDescent="0.2">
      <c r="A21" s="10" t="str">
        <f>name!D17</f>
        <v>51 Skilled agricultural and related trades</v>
      </c>
      <c r="B21" s="69">
        <v>2.5382115358348469E-2</v>
      </c>
      <c r="C21" s="69">
        <v>3.6477867496237923E-2</v>
      </c>
      <c r="D21" s="69">
        <v>2.8583105457059579E-2</v>
      </c>
      <c r="E21" s="69">
        <v>3.5768952404032273E-2</v>
      </c>
      <c r="F21" s="69">
        <v>6.4437881130665051E-2</v>
      </c>
      <c r="G21" s="11"/>
      <c r="H21" s="69">
        <f t="shared" si="26"/>
        <v>3.5854775673605468E-2</v>
      </c>
      <c r="I21" s="69">
        <f>'RD T1'!E49</f>
        <v>2.7190728748692362E-2</v>
      </c>
      <c r="J21" s="69">
        <f t="shared" si="27"/>
        <v>6.3045504422297838E-2</v>
      </c>
      <c r="L21" t="str">
        <f t="shared" si="28"/>
        <v>51 Skilled agricultural and related trades</v>
      </c>
      <c r="M21" s="69">
        <v>0.22913474205599757</v>
      </c>
      <c r="N21" s="69">
        <v>0.23961660498708601</v>
      </c>
      <c r="O21" s="69">
        <v>0.20207438642985454</v>
      </c>
      <c r="P21" s="69">
        <v>0.24411098873376225</v>
      </c>
      <c r="Q21" s="69">
        <v>0.35363284512348275</v>
      </c>
      <c r="R21" s="11"/>
      <c r="S21" s="69">
        <f t="shared" si="29"/>
        <v>0.15155845869362822</v>
      </c>
      <c r="T21" s="69">
        <f>'RD T1'!E78</f>
        <v>0.14267757968724379</v>
      </c>
      <c r="U21" s="69">
        <f t="shared" si="30"/>
        <v>0.29423603838087198</v>
      </c>
      <c r="W21" t="str">
        <f t="shared" si="31"/>
        <v>51 Skilled agricultural and related trades</v>
      </c>
      <c r="X21" s="69">
        <v>1.8044138494483271</v>
      </c>
      <c r="Y21" s="69">
        <v>1.4277041033348401</v>
      </c>
      <c r="Z21" s="69">
        <v>1.357154251392948</v>
      </c>
      <c r="AA21" s="69">
        <v>1.5040640216379431</v>
      </c>
      <c r="AB21" s="69">
        <v>2.0262324061085035</v>
      </c>
      <c r="AC21" s="69"/>
      <c r="AD21" s="69">
        <f t="shared" si="32"/>
        <v>0.66907815471555554</v>
      </c>
      <c r="AE21" s="69">
        <f>'RD T1'!E107</f>
        <v>1.1181095323534633</v>
      </c>
      <c r="AF21" s="69">
        <f t="shared" si="33"/>
        <v>1.7871876870690189</v>
      </c>
      <c r="AH21" t="str">
        <f t="shared" si="34"/>
        <v>51 Skilled agricultural and related trades</v>
      </c>
      <c r="AI21" s="69">
        <v>0.69329350701822567</v>
      </c>
      <c r="AJ21" s="69">
        <v>0.62303681177525105</v>
      </c>
      <c r="AK21" s="69">
        <v>0.56243821113784642</v>
      </c>
      <c r="AL21" s="69">
        <v>0.64660233472579598</v>
      </c>
      <c r="AM21" s="69">
        <v>0.86895678238629726</v>
      </c>
      <c r="AN21" s="69"/>
      <c r="AO21" s="69">
        <f t="shared" si="35"/>
        <v>0.30651857124845083</v>
      </c>
      <c r="AP21" s="69">
        <f>'RD T1'!E136</f>
        <v>0.49652029282194876</v>
      </c>
      <c r="AQ21" s="69">
        <f t="shared" si="36"/>
        <v>0.80303886407039959</v>
      </c>
      <c r="AS21" t="str">
        <f t="shared" si="37"/>
        <v>51 Skilled agricultural and related trades</v>
      </c>
      <c r="AT21" s="69">
        <v>1.2829420476215552</v>
      </c>
      <c r="AU21" s="69">
        <v>1.1057113254116255</v>
      </c>
      <c r="AV21" s="69">
        <v>0.98446577835963334</v>
      </c>
      <c r="AW21" s="69">
        <v>1.1174665924972347</v>
      </c>
      <c r="AX21" s="69">
        <v>1.6572063748466515</v>
      </c>
      <c r="AY21" s="69"/>
      <c r="AZ21" s="69">
        <f t="shared" si="38"/>
        <v>0.67274059648701812</v>
      </c>
      <c r="BA21" s="69">
        <f>'RD T1'!E165</f>
        <v>0.79548955685130573</v>
      </c>
      <c r="BB21" s="69">
        <f t="shared" si="39"/>
        <v>1.468230153338324</v>
      </c>
      <c r="BD21" t="str">
        <f t="shared" si="40"/>
        <v>51 Skilled agricultural and related trades</v>
      </c>
      <c r="BE21" s="69">
        <v>2.0840371876858392</v>
      </c>
      <c r="BF21" s="69">
        <v>2.0256100876798202</v>
      </c>
      <c r="BG21" s="69">
        <v>1.574252918191174</v>
      </c>
      <c r="BH21" s="69">
        <v>1.6039898276365832</v>
      </c>
      <c r="BI21" s="69">
        <v>1.7488572464394494</v>
      </c>
      <c r="BJ21" s="69"/>
      <c r="BK21" s="69">
        <f t="shared" si="41"/>
        <v>0.17460432824827543</v>
      </c>
      <c r="BL21" s="69">
        <f>'RD T1'!E194</f>
        <v>0.86872894887809404</v>
      </c>
      <c r="BM21" s="69">
        <f t="shared" si="42"/>
        <v>1.0433332771263695</v>
      </c>
      <c r="BO21" t="str">
        <f t="shared" si="43"/>
        <v>51 Skilled agricultural and related trades</v>
      </c>
      <c r="BP21" s="69">
        <v>3.76633939439153</v>
      </c>
      <c r="BQ21" s="69">
        <v>3.6109431852127369</v>
      </c>
      <c r="BR21" s="69">
        <v>2.6922723754414157</v>
      </c>
      <c r="BS21" s="69">
        <v>2.7555839504918294</v>
      </c>
      <c r="BT21" s="69">
        <v>2.600512735751789</v>
      </c>
      <c r="BU21" s="69"/>
      <c r="BV21" s="69">
        <f t="shared" si="44"/>
        <v>-9.1759639689626749E-2</v>
      </c>
      <c r="BW21" s="69">
        <f>'RD T1'!E223</f>
        <v>1.5282332513346841</v>
      </c>
      <c r="BX21" s="69">
        <f t="shared" si="45"/>
        <v>1.4364736116450574</v>
      </c>
      <c r="BZ21" t="str">
        <f t="shared" si="46"/>
        <v>51 Skilled agricultural and related trades</v>
      </c>
      <c r="CA21" s="69">
        <v>2.9329443087764919</v>
      </c>
      <c r="CB21" s="69">
        <v>2.5145547920124698</v>
      </c>
      <c r="CC21" s="69">
        <v>2.4587473126152353</v>
      </c>
      <c r="CD21" s="69">
        <v>2.3259189380925651</v>
      </c>
      <c r="CE21" s="69">
        <v>2.6473993867306289</v>
      </c>
      <c r="CF21" s="69"/>
      <c r="CG21" s="69">
        <f t="shared" si="47"/>
        <v>0.18865207411539364</v>
      </c>
      <c r="CH21" s="69">
        <f>'RD T1'!E252</f>
        <v>1.1360417382456465</v>
      </c>
      <c r="CI21" s="69">
        <f t="shared" si="48"/>
        <v>1.3246938123610401</v>
      </c>
      <c r="CK21" t="str">
        <f t="shared" si="49"/>
        <v>51 Skilled agricultural and related trades</v>
      </c>
      <c r="CL21" s="69">
        <v>2.8149652474715086</v>
      </c>
      <c r="CM21" s="69">
        <v>2.2766678677295635</v>
      </c>
      <c r="CN21" s="69">
        <v>1.8115489369811322</v>
      </c>
      <c r="CO21" s="69">
        <v>1.3737718181863012</v>
      </c>
      <c r="CP21" s="69">
        <v>0.79646045218169848</v>
      </c>
      <c r="CQ21" s="69"/>
      <c r="CR21" s="69">
        <f t="shared" si="50"/>
        <v>-1.0150884847994337</v>
      </c>
      <c r="CS21" s="69">
        <f>'RD T1'!E281</f>
        <v>0.46683344968502943</v>
      </c>
      <c r="CT21" s="69">
        <f t="shared" si="51"/>
        <v>-0.54825503511440421</v>
      </c>
    </row>
    <row r="22" spans="1:98" x14ac:dyDescent="0.2">
      <c r="A22" s="10" t="str">
        <f>name!D18</f>
        <v>52 Skilled metal, electrical and electronic trades</v>
      </c>
      <c r="B22" s="69">
        <v>5.1754868956449603E-2</v>
      </c>
      <c r="C22" s="69">
        <v>5.8951329712182469E-2</v>
      </c>
      <c r="D22" s="69">
        <v>4.3844122254508643E-2</v>
      </c>
      <c r="E22" s="69">
        <v>5.4713206253033143E-2</v>
      </c>
      <c r="F22" s="69">
        <v>7.9638455073134565E-2</v>
      </c>
      <c r="G22" s="11"/>
      <c r="H22" s="69">
        <f t="shared" si="26"/>
        <v>3.5794332818625922E-2</v>
      </c>
      <c r="I22" s="69">
        <f>'RD T1'!E50</f>
        <v>2.5130914716459195E-2</v>
      </c>
      <c r="J22" s="69">
        <f t="shared" si="27"/>
        <v>6.0925247535085117E-2</v>
      </c>
      <c r="L22" t="str">
        <f t="shared" si="28"/>
        <v>52 Skilled metal, electrical and electronic trades</v>
      </c>
      <c r="M22" s="69">
        <v>1.2420155386287972</v>
      </c>
      <c r="N22" s="69">
        <v>1.6497205895328977</v>
      </c>
      <c r="O22" s="69">
        <v>1.1723004028765585</v>
      </c>
      <c r="P22" s="69">
        <v>1.8890120881899817</v>
      </c>
      <c r="Q22" s="69">
        <v>3.0689041853815868</v>
      </c>
      <c r="R22" s="11"/>
      <c r="S22" s="69">
        <f t="shared" si="29"/>
        <v>1.8966037825050284</v>
      </c>
      <c r="T22" s="69">
        <f>'RD T1'!E79</f>
        <v>0.98053494478190195</v>
      </c>
      <c r="U22" s="69">
        <f t="shared" si="30"/>
        <v>2.8771387272869302</v>
      </c>
      <c r="W22" t="str">
        <f t="shared" si="31"/>
        <v>52 Skilled metal, electrical and electronic trades</v>
      </c>
      <c r="X22" s="69">
        <v>4.0011400319954484</v>
      </c>
      <c r="Y22" s="69">
        <v>3.8995062630484028</v>
      </c>
      <c r="Z22" s="69">
        <v>3.1290781971713226</v>
      </c>
      <c r="AA22" s="69">
        <v>3.7298473495024975</v>
      </c>
      <c r="AB22" s="69">
        <v>4.532958097439983</v>
      </c>
      <c r="AC22" s="69"/>
      <c r="AD22" s="69">
        <f t="shared" si="32"/>
        <v>1.4038799002686604</v>
      </c>
      <c r="AE22" s="69">
        <f>'RD T1'!E108</f>
        <v>1.8918157549909695</v>
      </c>
      <c r="AF22" s="69">
        <f t="shared" si="33"/>
        <v>3.2956956552596299</v>
      </c>
      <c r="AH22" t="str">
        <f t="shared" si="34"/>
        <v>52 Skilled metal, electrical and electronic trades</v>
      </c>
      <c r="AI22" s="69">
        <v>1.4987450137236791</v>
      </c>
      <c r="AJ22" s="69">
        <v>1.3548300953404848</v>
      </c>
      <c r="AK22" s="69">
        <v>1.1329918435417663</v>
      </c>
      <c r="AL22" s="69">
        <v>1.2670905227201474</v>
      </c>
      <c r="AM22" s="69">
        <v>1.572783416693659</v>
      </c>
      <c r="AN22" s="69"/>
      <c r="AO22" s="69">
        <f t="shared" si="35"/>
        <v>0.43979157315189266</v>
      </c>
      <c r="AP22" s="69">
        <f>'RD T1'!E137</f>
        <v>0.57828673959814669</v>
      </c>
      <c r="AQ22" s="69">
        <f t="shared" si="36"/>
        <v>1.0180783127500392</v>
      </c>
      <c r="AS22" t="str">
        <f t="shared" si="37"/>
        <v>52 Skilled metal, electrical and electronic trades</v>
      </c>
      <c r="AT22" s="69">
        <v>6.716287436465179</v>
      </c>
      <c r="AU22" s="69">
        <v>6.1473095559531625</v>
      </c>
      <c r="AV22" s="69">
        <v>5.3187792525921935</v>
      </c>
      <c r="AW22" s="69">
        <v>5.5251783279649951</v>
      </c>
      <c r="AX22" s="69">
        <v>6.111838637594138</v>
      </c>
      <c r="AY22" s="69"/>
      <c r="AZ22" s="69">
        <f t="shared" si="38"/>
        <v>0.79305938500194451</v>
      </c>
      <c r="BA22" s="69">
        <f>'RD T1'!E166</f>
        <v>2.4500179122200665</v>
      </c>
      <c r="BB22" s="69">
        <f t="shared" si="39"/>
        <v>3.243077297222011</v>
      </c>
      <c r="BD22" t="str">
        <f t="shared" si="40"/>
        <v>52 Skilled metal, electrical and electronic trades</v>
      </c>
      <c r="BE22" s="69">
        <v>31.75097932823779</v>
      </c>
      <c r="BF22" s="69">
        <v>34.988596758172747</v>
      </c>
      <c r="BG22" s="69">
        <v>29.047331507848135</v>
      </c>
      <c r="BH22" s="69">
        <v>29.319938099764666</v>
      </c>
      <c r="BI22" s="69">
        <v>28.317996578926149</v>
      </c>
      <c r="BJ22" s="69"/>
      <c r="BK22" s="69">
        <f t="shared" si="41"/>
        <v>-0.72933492892198615</v>
      </c>
      <c r="BL22" s="69">
        <f>'RD T1'!E195</f>
        <v>10.133094247086197</v>
      </c>
      <c r="BM22" s="69">
        <f t="shared" si="42"/>
        <v>9.4037593181642105</v>
      </c>
      <c r="BO22" t="str">
        <f t="shared" si="43"/>
        <v>52 Skilled metal, electrical and electronic trades</v>
      </c>
      <c r="BP22" s="69">
        <v>20.317513538751527</v>
      </c>
      <c r="BQ22" s="69">
        <v>21.317118688511894</v>
      </c>
      <c r="BR22" s="69">
        <v>17.045373490291219</v>
      </c>
      <c r="BS22" s="69">
        <v>17.398703118666305</v>
      </c>
      <c r="BT22" s="69">
        <v>15.0883732584029</v>
      </c>
      <c r="BU22" s="69"/>
      <c r="BV22" s="69">
        <f t="shared" si="44"/>
        <v>-1.9570002318883191</v>
      </c>
      <c r="BW22" s="69">
        <f>'RD T1'!E224</f>
        <v>6.2944763537336215</v>
      </c>
      <c r="BX22" s="69">
        <f t="shared" si="45"/>
        <v>4.3374761218453024</v>
      </c>
      <c r="BZ22" t="str">
        <f t="shared" si="46"/>
        <v>52 Skilled metal, electrical and electronic trades</v>
      </c>
      <c r="CA22" s="69">
        <v>10.678490511700053</v>
      </c>
      <c r="CB22" s="69">
        <v>9.6979349692689123</v>
      </c>
      <c r="CC22" s="69">
        <v>8.5011798215148602</v>
      </c>
      <c r="CD22" s="69">
        <v>7.0189443023303468</v>
      </c>
      <c r="CE22" s="69">
        <v>3.8236377506174755</v>
      </c>
      <c r="CF22" s="69"/>
      <c r="CG22" s="69">
        <f t="shared" si="47"/>
        <v>-4.6775420708973847</v>
      </c>
      <c r="CH22" s="69">
        <f>'RD T1'!E253</f>
        <v>2.1505547072556053</v>
      </c>
      <c r="CI22" s="69">
        <f t="shared" si="48"/>
        <v>-2.5269873636417794</v>
      </c>
      <c r="CK22" t="str">
        <f t="shared" si="49"/>
        <v>52 Skilled metal, electrical and electronic trades</v>
      </c>
      <c r="CL22" s="69">
        <v>6.3465955793431723</v>
      </c>
      <c r="CM22" s="69">
        <v>5.5107595443076391</v>
      </c>
      <c r="CN22" s="69">
        <v>4.3290957841488584</v>
      </c>
      <c r="CO22" s="69">
        <v>2.6058987144872834</v>
      </c>
      <c r="CP22" s="69">
        <v>1.5796359091087853</v>
      </c>
      <c r="CQ22" s="69"/>
      <c r="CR22" s="69">
        <f t="shared" si="50"/>
        <v>-2.7494598750400732</v>
      </c>
      <c r="CS22" s="69">
        <f>'RD T1'!E282</f>
        <v>0.83898016774906081</v>
      </c>
      <c r="CT22" s="69">
        <f t="shared" si="51"/>
        <v>-1.9104797072910125</v>
      </c>
    </row>
    <row r="23" spans="1:98" x14ac:dyDescent="0.2">
      <c r="A23" s="10" t="str">
        <f>name!D19</f>
        <v>53 Skilled construction and building trades</v>
      </c>
      <c r="B23" s="69">
        <v>2.4881738133019193E-2</v>
      </c>
      <c r="C23" s="69">
        <v>2.0723730910223528E-2</v>
      </c>
      <c r="D23" s="69">
        <v>1.3040409046833993E-2</v>
      </c>
      <c r="E23" s="69">
        <v>1.9614501049272568E-2</v>
      </c>
      <c r="F23" s="69">
        <v>2.1211208727489245E-2</v>
      </c>
      <c r="G23" s="11"/>
      <c r="H23" s="69">
        <f t="shared" si="26"/>
        <v>8.1707996806552521E-3</v>
      </c>
      <c r="I23" s="69">
        <f>'RD T1'!E51</f>
        <v>7.7935467633950609E-3</v>
      </c>
      <c r="J23" s="69">
        <f t="shared" si="27"/>
        <v>1.5964346444050315E-2</v>
      </c>
      <c r="L23" t="str">
        <f t="shared" si="28"/>
        <v>53 Skilled construction and building trades</v>
      </c>
      <c r="M23" s="69">
        <v>0.49203109288111935</v>
      </c>
      <c r="N23" s="69">
        <v>0.64871025719231101</v>
      </c>
      <c r="O23" s="69">
        <v>0.46233535492596023</v>
      </c>
      <c r="P23" s="69">
        <v>0.62542718643367967</v>
      </c>
      <c r="Q23" s="69">
        <v>0.88910711250452079</v>
      </c>
      <c r="R23" s="11"/>
      <c r="S23" s="69">
        <f t="shared" si="29"/>
        <v>0.42677175757856056</v>
      </c>
      <c r="T23" s="69">
        <f>'RD T1'!E80</f>
        <v>0.3108784336288033</v>
      </c>
      <c r="U23" s="69">
        <f t="shared" si="30"/>
        <v>0.73765019120736386</v>
      </c>
      <c r="W23" t="str">
        <f t="shared" si="31"/>
        <v>53 Skilled construction and building trades</v>
      </c>
      <c r="X23" s="69">
        <v>2.0448824329725479</v>
      </c>
      <c r="Y23" s="69">
        <v>1.9099826968269333</v>
      </c>
      <c r="Z23" s="69">
        <v>1.5430187158815403</v>
      </c>
      <c r="AA23" s="69">
        <v>1.7705505838917206</v>
      </c>
      <c r="AB23" s="69">
        <v>1.9632233380692727</v>
      </c>
      <c r="AC23" s="69"/>
      <c r="AD23" s="69">
        <f t="shared" si="32"/>
        <v>0.42020462218773247</v>
      </c>
      <c r="AE23" s="69">
        <f>'RD T1'!E109</f>
        <v>0.89795856119373274</v>
      </c>
      <c r="AF23" s="69">
        <f t="shared" si="33"/>
        <v>1.3181631833814653</v>
      </c>
      <c r="AH23" t="str">
        <f t="shared" si="34"/>
        <v>53 Skilled construction and building trades</v>
      </c>
      <c r="AI23" s="69">
        <v>1.201158881993313</v>
      </c>
      <c r="AJ23" s="69">
        <v>1.335256587049245</v>
      </c>
      <c r="AK23" s="69">
        <v>1.1777110656622354</v>
      </c>
      <c r="AL23" s="69">
        <v>1.3579217842455562</v>
      </c>
      <c r="AM23" s="69">
        <v>1.5652405243639982</v>
      </c>
      <c r="AN23" s="69"/>
      <c r="AO23" s="69">
        <f t="shared" si="35"/>
        <v>0.38752945870176281</v>
      </c>
      <c r="AP23" s="69">
        <f>'RD T1'!E138</f>
        <v>0.74312037041499324</v>
      </c>
      <c r="AQ23" s="69">
        <f t="shared" si="36"/>
        <v>1.1306498291167562</v>
      </c>
      <c r="AS23" t="str">
        <f t="shared" si="37"/>
        <v>53 Skilled construction and building trades</v>
      </c>
      <c r="AT23" s="69">
        <v>1.7340221213352187</v>
      </c>
      <c r="AU23" s="69">
        <v>1.8605411376496994</v>
      </c>
      <c r="AV23" s="69">
        <v>1.6119996525078766</v>
      </c>
      <c r="AW23" s="69">
        <v>1.8261362796475042</v>
      </c>
      <c r="AX23" s="69">
        <v>1.8893448303131413</v>
      </c>
      <c r="AY23" s="69"/>
      <c r="AZ23" s="69">
        <f t="shared" si="38"/>
        <v>0.27734517780526469</v>
      </c>
      <c r="BA23" s="69">
        <f>'RD T1'!E167</f>
        <v>0.91047082257817591</v>
      </c>
      <c r="BB23" s="69">
        <f t="shared" si="39"/>
        <v>1.1878160003834406</v>
      </c>
      <c r="BD23" t="str">
        <f t="shared" si="40"/>
        <v>53 Skilled construction and building trades</v>
      </c>
      <c r="BE23" s="69">
        <v>17.836139687956155</v>
      </c>
      <c r="BF23" s="69">
        <v>20.899376806592763</v>
      </c>
      <c r="BG23" s="69">
        <v>17.37905475273957</v>
      </c>
      <c r="BH23" s="69">
        <v>17.337334061135955</v>
      </c>
      <c r="BI23" s="69">
        <v>15.399964722563034</v>
      </c>
      <c r="BJ23" s="69"/>
      <c r="BK23" s="69">
        <f t="shared" si="41"/>
        <v>-1.9790900301765362</v>
      </c>
      <c r="BL23" s="69">
        <f>'RD T1'!E196</f>
        <v>6.3836439091607637</v>
      </c>
      <c r="BM23" s="69">
        <f t="shared" si="42"/>
        <v>4.4045538789842276</v>
      </c>
      <c r="BO23" t="str">
        <f t="shared" si="43"/>
        <v>53 Skilled construction and building trades</v>
      </c>
      <c r="BP23" s="69">
        <v>16.974423133264331</v>
      </c>
      <c r="BQ23" s="69">
        <v>21.341947741492</v>
      </c>
      <c r="BR23" s="69">
        <v>17.103025713009806</v>
      </c>
      <c r="BS23" s="69">
        <v>18.963246002835888</v>
      </c>
      <c r="BT23" s="69">
        <v>17.764375394915554</v>
      </c>
      <c r="BU23" s="69"/>
      <c r="BV23" s="69">
        <f t="shared" si="44"/>
        <v>0.66134968190574739</v>
      </c>
      <c r="BW23" s="69">
        <f>'RD T1'!E225</f>
        <v>8.4745706771567413</v>
      </c>
      <c r="BX23" s="69">
        <f t="shared" si="45"/>
        <v>9.1359203590624887</v>
      </c>
      <c r="BZ23" t="str">
        <f t="shared" si="46"/>
        <v>53 Skilled construction and building trades</v>
      </c>
      <c r="CA23" s="69">
        <v>9.3246248824909852</v>
      </c>
      <c r="CB23" s="69">
        <v>9.2888050586397863</v>
      </c>
      <c r="CC23" s="69">
        <v>8.1430807491265256</v>
      </c>
      <c r="CD23" s="69">
        <v>6.9889005539245019</v>
      </c>
      <c r="CE23" s="69">
        <v>4.8511150949867305</v>
      </c>
      <c r="CF23" s="69"/>
      <c r="CG23" s="69">
        <f t="shared" si="47"/>
        <v>-3.291965654139795</v>
      </c>
      <c r="CH23" s="69">
        <f>'RD T1'!E254</f>
        <v>2.5217399099779971</v>
      </c>
      <c r="CI23" s="69">
        <f t="shared" si="48"/>
        <v>-0.7702257441617979</v>
      </c>
      <c r="CK23" t="str">
        <f t="shared" si="49"/>
        <v>53 Skilled construction and building trades</v>
      </c>
      <c r="CL23" s="69">
        <v>7.2672750279028273</v>
      </c>
      <c r="CM23" s="69">
        <v>7.3697170005167072</v>
      </c>
      <c r="CN23" s="69">
        <v>6.064138827713446</v>
      </c>
      <c r="CO23" s="69">
        <v>3.0992023938503883</v>
      </c>
      <c r="CP23" s="69">
        <v>0.57498754368914717</v>
      </c>
      <c r="CQ23" s="69"/>
      <c r="CR23" s="69">
        <f t="shared" si="50"/>
        <v>-5.4891512840242989</v>
      </c>
      <c r="CS23" s="69">
        <f>'RD T1'!E283</f>
        <v>0.74171346774983293</v>
      </c>
      <c r="CT23" s="69">
        <f t="shared" si="51"/>
        <v>-4.7474378162744664</v>
      </c>
    </row>
    <row r="24" spans="1:98" x14ac:dyDescent="0.2">
      <c r="A24" s="10" t="str">
        <f>name!D20</f>
        <v>54 Textiles, printing and other skilled trades</v>
      </c>
      <c r="B24" s="69">
        <v>0.10760193616597113</v>
      </c>
      <c r="C24" s="69">
        <v>0.11324647769800819</v>
      </c>
      <c r="D24" s="69">
        <v>0.10162271572045119</v>
      </c>
      <c r="E24" s="69">
        <v>0.14121308796704032</v>
      </c>
      <c r="F24" s="69">
        <v>0.18939100038136011</v>
      </c>
      <c r="G24" s="11"/>
      <c r="H24" s="69">
        <f t="shared" si="26"/>
        <v>8.7768284660908927E-2</v>
      </c>
      <c r="I24" s="69">
        <f>'RD T1'!E52</f>
        <v>7.111405725766605E-2</v>
      </c>
      <c r="J24" s="69">
        <f t="shared" si="27"/>
        <v>0.15888234191857498</v>
      </c>
      <c r="L24" t="str">
        <f t="shared" si="28"/>
        <v>54 Textiles, printing and other skilled trades</v>
      </c>
      <c r="M24" s="69">
        <v>0.70509095908548269</v>
      </c>
      <c r="N24" s="69">
        <v>0.92677311430738618</v>
      </c>
      <c r="O24" s="69">
        <v>0.9891040611428169</v>
      </c>
      <c r="P24" s="69">
        <v>1.3157208928057664</v>
      </c>
      <c r="Q24" s="69">
        <v>2.1974182426410689</v>
      </c>
      <c r="R24" s="11"/>
      <c r="S24" s="69">
        <f t="shared" si="29"/>
        <v>1.2083141814982521</v>
      </c>
      <c r="T24" s="69">
        <f>'RD T1'!E81</f>
        <v>0.81042058707925813</v>
      </c>
      <c r="U24" s="69">
        <f t="shared" si="30"/>
        <v>2.0187347685775103</v>
      </c>
      <c r="W24" t="str">
        <f t="shared" si="31"/>
        <v>54 Textiles, printing and other skilled trades</v>
      </c>
      <c r="X24" s="69">
        <v>2.2933612817906068</v>
      </c>
      <c r="Y24" s="69">
        <v>2.0083039099356412</v>
      </c>
      <c r="Z24" s="69">
        <v>2.235101354899081</v>
      </c>
      <c r="AA24" s="69">
        <v>2.7464821819222136</v>
      </c>
      <c r="AB24" s="69">
        <v>3.54264219282175</v>
      </c>
      <c r="AC24" s="69"/>
      <c r="AD24" s="69">
        <f t="shared" si="32"/>
        <v>1.307540837922669</v>
      </c>
      <c r="AE24" s="69">
        <f>'RD T1'!E110</f>
        <v>1.6647487943128989</v>
      </c>
      <c r="AF24" s="69">
        <f t="shared" si="33"/>
        <v>2.9722896322355679</v>
      </c>
      <c r="AH24" t="str">
        <f t="shared" si="34"/>
        <v>54 Textiles, printing and other skilled trades</v>
      </c>
      <c r="AI24" s="69">
        <v>0.8900944798298972</v>
      </c>
      <c r="AJ24" s="69">
        <v>0.70229033421207265</v>
      </c>
      <c r="AK24" s="69">
        <v>0.88256474725841649</v>
      </c>
      <c r="AL24" s="69">
        <v>0.93598462805661586</v>
      </c>
      <c r="AM24" s="69">
        <v>1.164905920726951</v>
      </c>
      <c r="AN24" s="69"/>
      <c r="AO24" s="69">
        <f t="shared" si="35"/>
        <v>0.28234117346853449</v>
      </c>
      <c r="AP24" s="69">
        <f>'RD T1'!E139</f>
        <v>0.59149682485218946</v>
      </c>
      <c r="AQ24" s="69">
        <f t="shared" si="36"/>
        <v>0.87383799832072395</v>
      </c>
      <c r="AS24" t="str">
        <f t="shared" si="37"/>
        <v>54 Textiles, printing and other skilled trades</v>
      </c>
      <c r="AT24" s="69">
        <v>1.0266479222723006</v>
      </c>
      <c r="AU24" s="69">
        <v>0.82898514117519695</v>
      </c>
      <c r="AV24" s="69">
        <v>0.9712888026486548</v>
      </c>
      <c r="AW24" s="69">
        <v>1.0652783604817391</v>
      </c>
      <c r="AX24" s="69">
        <v>1.260362903933868</v>
      </c>
      <c r="AY24" s="69"/>
      <c r="AZ24" s="69">
        <f t="shared" si="38"/>
        <v>0.28907410128521316</v>
      </c>
      <c r="BA24" s="69">
        <f>'RD T1'!E168</f>
        <v>0.60539743903814969</v>
      </c>
      <c r="BB24" s="69">
        <f t="shared" si="39"/>
        <v>0.89447154032336285</v>
      </c>
      <c r="BD24" t="str">
        <f t="shared" si="40"/>
        <v>54 Textiles, printing and other skilled trades</v>
      </c>
      <c r="BE24" s="69">
        <v>6.8332432433449695</v>
      </c>
      <c r="BF24" s="69">
        <v>6.9251262392353334</v>
      </c>
      <c r="BG24" s="69">
        <v>6.5404425812849549</v>
      </c>
      <c r="BH24" s="69">
        <v>7.6436110536217114</v>
      </c>
      <c r="BI24" s="69">
        <v>7.813773954437762</v>
      </c>
      <c r="BJ24" s="69"/>
      <c r="BK24" s="69">
        <f t="shared" si="41"/>
        <v>1.2733313731528071</v>
      </c>
      <c r="BL24" s="69">
        <f>'RD T1'!E197</f>
        <v>3.043006700898462</v>
      </c>
      <c r="BM24" s="69">
        <f t="shared" si="42"/>
        <v>4.3163380740512691</v>
      </c>
      <c r="BO24" t="str">
        <f t="shared" si="43"/>
        <v>54 Textiles, printing and other skilled trades</v>
      </c>
      <c r="BP24" s="69">
        <v>8.516769958251734</v>
      </c>
      <c r="BQ24" s="69">
        <v>7.5643482876232202</v>
      </c>
      <c r="BR24" s="69">
        <v>7.1591157976388686</v>
      </c>
      <c r="BS24" s="69">
        <v>7.5204744484612585</v>
      </c>
      <c r="BT24" s="69">
        <v>7.2627222430545952</v>
      </c>
      <c r="BU24" s="69"/>
      <c r="BV24" s="69">
        <f t="shared" si="44"/>
        <v>0.10360644541572661</v>
      </c>
      <c r="BW24" s="69">
        <f>'RD T1'!E226</f>
        <v>2.9937427579326026</v>
      </c>
      <c r="BX24" s="69">
        <f t="shared" si="45"/>
        <v>3.0973492033483292</v>
      </c>
      <c r="BZ24" t="str">
        <f t="shared" si="46"/>
        <v>54 Textiles, printing and other skilled trades</v>
      </c>
      <c r="CA24" s="69">
        <v>6.681443262201455</v>
      </c>
      <c r="CB24" s="69">
        <v>5.5639051419762158</v>
      </c>
      <c r="CC24" s="69">
        <v>5.4574073971440766</v>
      </c>
      <c r="CD24" s="69">
        <v>5.1622385715344326</v>
      </c>
      <c r="CE24" s="69">
        <v>3.1812511434991304</v>
      </c>
      <c r="CF24" s="69"/>
      <c r="CG24" s="69">
        <f t="shared" si="47"/>
        <v>-2.2761562536449462</v>
      </c>
      <c r="CH24" s="69">
        <f>'RD T1'!E255</f>
        <v>1.6997142053917353</v>
      </c>
      <c r="CI24" s="69">
        <f t="shared" si="48"/>
        <v>-0.57644204825321088</v>
      </c>
      <c r="CK24" t="str">
        <f t="shared" si="49"/>
        <v>54 Textiles, printing and other skilled trades</v>
      </c>
      <c r="CL24" s="69">
        <v>4.8147443579752478</v>
      </c>
      <c r="CM24" s="69">
        <v>3.6341479153915537</v>
      </c>
      <c r="CN24" s="69">
        <v>3.8943635294202497</v>
      </c>
      <c r="CO24" s="69">
        <v>2.1836471061621654</v>
      </c>
      <c r="CP24" s="69">
        <v>1.5211361033843493</v>
      </c>
      <c r="CQ24" s="69"/>
      <c r="CR24" s="69">
        <f t="shared" si="50"/>
        <v>-2.3732274260359003</v>
      </c>
      <c r="CS24" s="69">
        <f>'RD T1'!E284</f>
        <v>0.71373436464731599</v>
      </c>
      <c r="CT24" s="69">
        <f t="shared" si="51"/>
        <v>-1.6594930613885843</v>
      </c>
    </row>
    <row r="25" spans="1:98" x14ac:dyDescent="0.2">
      <c r="A25" s="10" t="str">
        <f>name!D21</f>
        <v>61 Caring personal service occupations</v>
      </c>
      <c r="B25" s="69">
        <v>6.2039424580700955E-2</v>
      </c>
      <c r="C25" s="69">
        <v>8.882506997138491E-2</v>
      </c>
      <c r="D25" s="69">
        <v>8.8526065002377877E-2</v>
      </c>
      <c r="E25" s="69">
        <v>0.12127979206217944</v>
      </c>
      <c r="F25" s="69">
        <v>0.21563207625254543</v>
      </c>
      <c r="G25" s="11"/>
      <c r="H25" s="69">
        <f t="shared" si="26"/>
        <v>0.12710601125016757</v>
      </c>
      <c r="I25" s="69">
        <f>'RD T1'!E53</f>
        <v>7.7147988304847495E-2</v>
      </c>
      <c r="J25" s="69">
        <f t="shared" si="27"/>
        <v>0.20425399955501505</v>
      </c>
      <c r="L25" t="str">
        <f t="shared" si="28"/>
        <v>61 Caring personal service occupations</v>
      </c>
      <c r="M25" s="69">
        <v>3.6600113501833458</v>
      </c>
      <c r="N25" s="69">
        <v>5.6535093510503653</v>
      </c>
      <c r="O25" s="69">
        <v>5.8237793484551927</v>
      </c>
      <c r="P25" s="69">
        <v>8.4484653466933004</v>
      </c>
      <c r="Q25" s="69">
        <v>16.124808887268493</v>
      </c>
      <c r="R25" s="11"/>
      <c r="S25" s="69">
        <f t="shared" si="29"/>
        <v>10.3010295388133</v>
      </c>
      <c r="T25" s="69">
        <f>'RD T1'!E82</f>
        <v>5.8813547529942642</v>
      </c>
      <c r="U25" s="69">
        <f t="shared" si="30"/>
        <v>16.182384291807566</v>
      </c>
      <c r="W25" t="str">
        <f t="shared" si="31"/>
        <v>61 Caring personal service occupations</v>
      </c>
      <c r="X25" s="69">
        <v>14.241609618287363</v>
      </c>
      <c r="Y25" s="69">
        <v>15.014829054955712</v>
      </c>
      <c r="Z25" s="69">
        <v>17.444038031259517</v>
      </c>
      <c r="AA25" s="69">
        <v>20.112935869182628</v>
      </c>
      <c r="AB25" s="69">
        <v>26.106132373717461</v>
      </c>
      <c r="AC25" s="69"/>
      <c r="AD25" s="69">
        <f t="shared" si="32"/>
        <v>8.6620943424579444</v>
      </c>
      <c r="AE25" s="69">
        <f>'RD T1'!E111</f>
        <v>14.659856850849151</v>
      </c>
      <c r="AF25" s="69">
        <f t="shared" si="33"/>
        <v>23.321951193307093</v>
      </c>
      <c r="AH25" t="str">
        <f t="shared" si="34"/>
        <v>61 Caring personal service occupations</v>
      </c>
      <c r="AI25" s="69">
        <v>12.7559537675165</v>
      </c>
      <c r="AJ25" s="69">
        <v>12.03420840722554</v>
      </c>
      <c r="AK25" s="69">
        <v>14.30420035564987</v>
      </c>
      <c r="AL25" s="69">
        <v>13.727282479821241</v>
      </c>
      <c r="AM25" s="69">
        <v>15.234064935822703</v>
      </c>
      <c r="AN25" s="69"/>
      <c r="AO25" s="69">
        <f t="shared" si="35"/>
        <v>0.92986458017283269</v>
      </c>
      <c r="AP25" s="69">
        <f>'RD T1'!E140</f>
        <v>8.5671271068146346</v>
      </c>
      <c r="AQ25" s="69">
        <f t="shared" si="36"/>
        <v>9.4969916869874673</v>
      </c>
      <c r="AS25" t="str">
        <f t="shared" si="37"/>
        <v>61 Caring personal service occupations</v>
      </c>
      <c r="AT25" s="69">
        <v>6.5310585341857692</v>
      </c>
      <c r="AU25" s="69">
        <v>6.5672565394462064</v>
      </c>
      <c r="AV25" s="69">
        <v>7.6792201121824366</v>
      </c>
      <c r="AW25" s="69">
        <v>7.5071625382340237</v>
      </c>
      <c r="AX25" s="69">
        <v>8.5912922133727303</v>
      </c>
      <c r="AY25" s="69"/>
      <c r="AZ25" s="69">
        <f t="shared" si="38"/>
        <v>0.91207210119029369</v>
      </c>
      <c r="BA25" s="69">
        <f>'RD T1'!E169</f>
        <v>4.8142493312803882</v>
      </c>
      <c r="BB25" s="69">
        <f t="shared" si="39"/>
        <v>5.7263214324706819</v>
      </c>
      <c r="BD25" t="str">
        <f t="shared" si="40"/>
        <v>61 Caring personal service occupations</v>
      </c>
      <c r="BE25" s="69">
        <v>41.90646611619232</v>
      </c>
      <c r="BF25" s="69">
        <v>50.376487770995944</v>
      </c>
      <c r="BG25" s="69">
        <v>47.749126500552073</v>
      </c>
      <c r="BH25" s="69">
        <v>50.783496456859034</v>
      </c>
      <c r="BI25" s="69">
        <v>54.749081859267548</v>
      </c>
      <c r="BJ25" s="69"/>
      <c r="BK25" s="69">
        <f t="shared" si="41"/>
        <v>6.999955358715475</v>
      </c>
      <c r="BL25" s="69">
        <f>'RD T1'!E198</f>
        <v>29.053616037696337</v>
      </c>
      <c r="BM25" s="69">
        <f t="shared" si="42"/>
        <v>36.053571396411812</v>
      </c>
      <c r="BO25" t="str">
        <f t="shared" si="43"/>
        <v>61 Caring personal service occupations</v>
      </c>
      <c r="BP25" s="69">
        <v>36.800055574196989</v>
      </c>
      <c r="BQ25" s="69">
        <v>39.474248219310297</v>
      </c>
      <c r="BR25" s="69">
        <v>32.464578891544591</v>
      </c>
      <c r="BS25" s="69">
        <v>32.681022962233769</v>
      </c>
      <c r="BT25" s="69">
        <v>26.483085962235126</v>
      </c>
      <c r="BU25" s="69"/>
      <c r="BV25" s="69">
        <f t="shared" si="44"/>
        <v>-5.9814929293094643</v>
      </c>
      <c r="BW25" s="69">
        <f>'RD T1'!E227</f>
        <v>15.990944202763076</v>
      </c>
      <c r="BX25" s="69">
        <f t="shared" si="45"/>
        <v>10.009451273453612</v>
      </c>
      <c r="BZ25" t="str">
        <f t="shared" si="46"/>
        <v>61 Caring personal service occupations</v>
      </c>
      <c r="CA25" s="69">
        <v>10.656477461510869</v>
      </c>
      <c r="CB25" s="69">
        <v>6.3912535327523639</v>
      </c>
      <c r="CC25" s="69">
        <v>5.1665010285524202</v>
      </c>
      <c r="CD25" s="69">
        <v>3.5860499188758621</v>
      </c>
      <c r="CE25" s="69">
        <v>2.5199029972920246</v>
      </c>
      <c r="CF25" s="69"/>
      <c r="CG25" s="69">
        <f t="shared" si="47"/>
        <v>-2.6465980312603956</v>
      </c>
      <c r="CH25" s="69">
        <f>'RD T1'!E256</f>
        <v>1.1392179857067668</v>
      </c>
      <c r="CI25" s="69">
        <f t="shared" si="48"/>
        <v>-1.5073800455536288</v>
      </c>
      <c r="CK25" t="str">
        <f t="shared" si="49"/>
        <v>61 Caring personal service occupations</v>
      </c>
      <c r="CL25" s="69">
        <v>2.1487415810655905</v>
      </c>
      <c r="CM25" s="69">
        <v>1.712754110293579</v>
      </c>
      <c r="CN25" s="69">
        <v>1.8167883997221126</v>
      </c>
      <c r="CO25" s="69">
        <v>1.4140650911749006</v>
      </c>
      <c r="CP25" s="69">
        <v>1.0175408162104382</v>
      </c>
      <c r="CQ25" s="69"/>
      <c r="CR25" s="69">
        <f t="shared" si="50"/>
        <v>-0.79924758351167435</v>
      </c>
      <c r="CS25" s="69">
        <f>'RD T1'!E285</f>
        <v>0.40293747835689142</v>
      </c>
      <c r="CT25" s="69">
        <f t="shared" si="51"/>
        <v>-0.39631010515478293</v>
      </c>
    </row>
    <row r="26" spans="1:98" x14ac:dyDescent="0.2">
      <c r="A26" s="10" t="str">
        <f>name!D22</f>
        <v>62 Leisure, travel and related personal service occupations</v>
      </c>
      <c r="B26" s="69">
        <v>2.8584035385024884E-2</v>
      </c>
      <c r="C26" s="69">
        <v>5.1494723379424512E-2</v>
      </c>
      <c r="D26" s="69">
        <v>5.410787389416287E-2</v>
      </c>
      <c r="E26" s="69">
        <v>7.5774526856870153E-2</v>
      </c>
      <c r="F26" s="69">
        <v>0.1329758596437933</v>
      </c>
      <c r="G26" s="11"/>
      <c r="H26" s="69">
        <f t="shared" si="26"/>
        <v>7.8867985749630429E-2</v>
      </c>
      <c r="I26" s="69">
        <f>'RD T1'!E54</f>
        <v>4.978368592135602E-2</v>
      </c>
      <c r="J26" s="69">
        <f t="shared" si="27"/>
        <v>0.12865167167098646</v>
      </c>
      <c r="L26" t="str">
        <f t="shared" si="28"/>
        <v>62 Leisure, travel and related personal service occupations</v>
      </c>
      <c r="M26" s="69">
        <v>0.65363555773800341</v>
      </c>
      <c r="N26" s="69">
        <v>0.85490854626611668</v>
      </c>
      <c r="O26" s="69">
        <v>0.84552017978268201</v>
      </c>
      <c r="P26" s="69">
        <v>0.97377225633848952</v>
      </c>
      <c r="Q26" s="69">
        <v>1.7143162636053919</v>
      </c>
      <c r="R26" s="11"/>
      <c r="S26" s="69">
        <f t="shared" si="29"/>
        <v>0.8687960838227099</v>
      </c>
      <c r="T26" s="69">
        <f>'RD T1'!E83</f>
        <v>0.62805722785242279</v>
      </c>
      <c r="U26" s="69">
        <f t="shared" si="30"/>
        <v>1.4968533116751326</v>
      </c>
      <c r="W26" t="str">
        <f t="shared" si="31"/>
        <v>62 Leisure, travel and related personal service occupations</v>
      </c>
      <c r="X26" s="69">
        <v>3.0303127525604152</v>
      </c>
      <c r="Y26" s="69">
        <v>3.2435742062737645</v>
      </c>
      <c r="Z26" s="69">
        <v>3.4159485575896209</v>
      </c>
      <c r="AA26" s="69">
        <v>3.928096660263499</v>
      </c>
      <c r="AB26" s="69">
        <v>5.5330966153752268</v>
      </c>
      <c r="AC26" s="69"/>
      <c r="AD26" s="69">
        <f t="shared" si="32"/>
        <v>2.1171480577856059</v>
      </c>
      <c r="AE26" s="69">
        <f>'RD T1'!E112</f>
        <v>2.7396851940935387</v>
      </c>
      <c r="AF26" s="69">
        <f t="shared" si="33"/>
        <v>4.8568332518791451</v>
      </c>
      <c r="AH26" t="str">
        <f t="shared" si="34"/>
        <v>62 Leisure, travel and related personal service occupations</v>
      </c>
      <c r="AI26" s="69">
        <v>2.0006148116556428</v>
      </c>
      <c r="AJ26" s="69">
        <v>2.0685906297625039</v>
      </c>
      <c r="AK26" s="69">
        <v>2.2515870762182923</v>
      </c>
      <c r="AL26" s="69">
        <v>2.3352858577642208</v>
      </c>
      <c r="AM26" s="69">
        <v>3.1529268815054579</v>
      </c>
      <c r="AN26" s="69"/>
      <c r="AO26" s="69">
        <f t="shared" si="35"/>
        <v>0.90133980528716551</v>
      </c>
      <c r="AP26" s="69">
        <f>'RD T1'!E141</f>
        <v>1.6309660614059782</v>
      </c>
      <c r="AQ26" s="69">
        <f t="shared" si="36"/>
        <v>2.5323058666931439</v>
      </c>
      <c r="AS26" t="str">
        <f t="shared" si="37"/>
        <v>62 Leisure, travel and related personal service occupations</v>
      </c>
      <c r="AT26" s="69">
        <v>2.2624544168224436</v>
      </c>
      <c r="AU26" s="69">
        <v>2.300939548031137</v>
      </c>
      <c r="AV26" s="69">
        <v>2.5950251649098663</v>
      </c>
      <c r="AW26" s="69">
        <v>2.7509469694153705</v>
      </c>
      <c r="AX26" s="69">
        <v>3.804863141788192</v>
      </c>
      <c r="AY26" s="69"/>
      <c r="AZ26" s="69">
        <f t="shared" si="38"/>
        <v>1.2098379768783256</v>
      </c>
      <c r="BA26" s="69">
        <f>'RD T1'!E170</f>
        <v>1.9368943085469048</v>
      </c>
      <c r="BB26" s="69">
        <f t="shared" si="39"/>
        <v>3.1467322854252302</v>
      </c>
      <c r="BD26" t="str">
        <f t="shared" si="40"/>
        <v>62 Leisure, travel and related personal service occupations</v>
      </c>
      <c r="BE26" s="69">
        <v>9.0898425735714152</v>
      </c>
      <c r="BF26" s="69">
        <v>8.6068556527548239</v>
      </c>
      <c r="BG26" s="69">
        <v>7.7300223423127052</v>
      </c>
      <c r="BH26" s="69">
        <v>7.1544733836395835</v>
      </c>
      <c r="BI26" s="69">
        <v>6.5367903165776076</v>
      </c>
      <c r="BJ26" s="69"/>
      <c r="BK26" s="69">
        <f t="shared" si="41"/>
        <v>-1.1932320257350977</v>
      </c>
      <c r="BL26" s="69">
        <f>'RD T1'!E199</f>
        <v>3.1372161419881373</v>
      </c>
      <c r="BM26" s="69">
        <f t="shared" si="42"/>
        <v>1.9439841162530396</v>
      </c>
      <c r="BO26" t="str">
        <f t="shared" si="43"/>
        <v>62 Leisure, travel and related personal service occupations</v>
      </c>
      <c r="BP26" s="69">
        <v>10.819521421102595</v>
      </c>
      <c r="BQ26" s="69">
        <v>10.264178501073729</v>
      </c>
      <c r="BR26" s="69">
        <v>8.3139383927836707</v>
      </c>
      <c r="BS26" s="69">
        <v>7.7517648807688131</v>
      </c>
      <c r="BT26" s="69">
        <v>6.4223393473669166</v>
      </c>
      <c r="BU26" s="69"/>
      <c r="BV26" s="69">
        <f t="shared" si="44"/>
        <v>-1.8915990454167542</v>
      </c>
      <c r="BW26" s="69">
        <f>'RD T1'!E228</f>
        <v>3.6206796149828682</v>
      </c>
      <c r="BX26" s="69">
        <f t="shared" si="45"/>
        <v>1.729080569566114</v>
      </c>
      <c r="BZ26" t="str">
        <f t="shared" si="46"/>
        <v>62 Leisure, travel and related personal service occupations</v>
      </c>
      <c r="CA26" s="69">
        <v>6.4243075543291654</v>
      </c>
      <c r="CB26" s="69">
        <v>6.0691825704672393</v>
      </c>
      <c r="CC26" s="69">
        <v>5.1616978592899443</v>
      </c>
      <c r="CD26" s="69">
        <v>4.3587964545345228</v>
      </c>
      <c r="CE26" s="69">
        <v>2.7991929520883745</v>
      </c>
      <c r="CF26" s="69"/>
      <c r="CG26" s="69">
        <f t="shared" si="47"/>
        <v>-2.3625049072015698</v>
      </c>
      <c r="CH26" s="69">
        <f>'RD T1'!E257</f>
        <v>1.6784592089723931</v>
      </c>
      <c r="CI26" s="69">
        <f t="shared" si="48"/>
        <v>-0.68404569822917671</v>
      </c>
      <c r="CK26" t="str">
        <f t="shared" si="49"/>
        <v>62 Leisure, travel and related personal service occupations</v>
      </c>
      <c r="CL26" s="69">
        <v>3.4934021051213957</v>
      </c>
      <c r="CM26" s="69">
        <v>2.6985299702282588</v>
      </c>
      <c r="CN26" s="69">
        <v>2.7480651241884675</v>
      </c>
      <c r="CO26" s="69">
        <v>1.4470380725356411</v>
      </c>
      <c r="CP26" s="69">
        <v>0.85961637943948843</v>
      </c>
      <c r="CQ26" s="69"/>
      <c r="CR26" s="69">
        <f t="shared" si="50"/>
        <v>-1.8884487447489791</v>
      </c>
      <c r="CS26" s="69">
        <f>'RD T1'!E286</f>
        <v>0.44250367418607711</v>
      </c>
      <c r="CT26" s="69">
        <f t="shared" si="51"/>
        <v>-1.445945070562902</v>
      </c>
    </row>
    <row r="27" spans="1:98" x14ac:dyDescent="0.2">
      <c r="A27" s="10" t="str">
        <f>name!D23</f>
        <v>63 Community and civil enforcement occupations</v>
      </c>
      <c r="B27" s="69">
        <v>3.5409151448228143E-3</v>
      </c>
      <c r="C27" s="69">
        <v>5.6028906927496E-3</v>
      </c>
      <c r="D27" s="69">
        <v>4.4895171617434218E-3</v>
      </c>
      <c r="E27" s="69">
        <v>6.4743018915618426E-3</v>
      </c>
      <c r="F27" s="69">
        <v>1.0335966056616382E-2</v>
      </c>
      <c r="G27" s="11"/>
      <c r="H27" s="69">
        <f t="shared" si="26"/>
        <v>5.8464488948729602E-3</v>
      </c>
      <c r="I27" s="69">
        <f>'RD T1'!E55</f>
        <v>4.0044112768741541E-3</v>
      </c>
      <c r="J27" s="69">
        <f t="shared" si="27"/>
        <v>9.8508601717471143E-3</v>
      </c>
      <c r="L27" t="str">
        <f t="shared" si="28"/>
        <v>63 Community and civil enforcement occupations</v>
      </c>
      <c r="M27" s="69">
        <v>4.9489724283227829E-2</v>
      </c>
      <c r="N27" s="69">
        <v>6.0085411681125397E-2</v>
      </c>
      <c r="O27" s="69">
        <v>6.1703777292828006E-2</v>
      </c>
      <c r="P27" s="69">
        <v>6.5145506242430859E-2</v>
      </c>
      <c r="Q27" s="69">
        <v>0.10852249577259013</v>
      </c>
      <c r="R27" s="11"/>
      <c r="S27" s="69">
        <f t="shared" si="29"/>
        <v>4.6818718479762121E-2</v>
      </c>
      <c r="T27" s="69">
        <f>'RD T1'!E84</f>
        <v>4.1015249886047087E-2</v>
      </c>
      <c r="U27" s="69">
        <f t="shared" si="30"/>
        <v>8.7833968365809201E-2</v>
      </c>
      <c r="W27" t="str">
        <f t="shared" si="31"/>
        <v>63 Community and civil enforcement occupations</v>
      </c>
      <c r="X27" s="69">
        <v>0.24576238163508513</v>
      </c>
      <c r="Y27" s="69">
        <v>0.24259072767518133</v>
      </c>
      <c r="Z27" s="69">
        <v>0.27584808713301012</v>
      </c>
      <c r="AA27" s="69">
        <v>0.29148426630552809</v>
      </c>
      <c r="AB27" s="69">
        <v>0.37318072226001114</v>
      </c>
      <c r="AC27" s="69"/>
      <c r="AD27" s="69">
        <f t="shared" si="32"/>
        <v>9.7332635127001021E-2</v>
      </c>
      <c r="AE27" s="69">
        <f>'RD T1'!E113</f>
        <v>0.21201976869918482</v>
      </c>
      <c r="AF27" s="69">
        <f t="shared" si="33"/>
        <v>0.30935240382618584</v>
      </c>
      <c r="AH27" t="str">
        <f t="shared" si="34"/>
        <v>63 Community and civil enforcement occupations</v>
      </c>
      <c r="AI27" s="69">
        <v>7.1022295708029162E-2</v>
      </c>
      <c r="AJ27" s="69">
        <v>6.4040896334528363E-2</v>
      </c>
      <c r="AK27" s="69">
        <v>8.2965813859675039E-2</v>
      </c>
      <c r="AL27" s="69">
        <v>6.9256540868583891E-2</v>
      </c>
      <c r="AM27" s="69">
        <v>8.9172449136835502E-2</v>
      </c>
      <c r="AN27" s="69"/>
      <c r="AO27" s="69">
        <f t="shared" si="35"/>
        <v>6.2066352771604633E-3</v>
      </c>
      <c r="AP27" s="69">
        <f>'RD T1'!E142</f>
        <v>4.5576683688205957E-2</v>
      </c>
      <c r="AQ27" s="69">
        <f t="shared" si="36"/>
        <v>5.1783318965366421E-2</v>
      </c>
      <c r="AS27" t="str">
        <f t="shared" si="37"/>
        <v>63 Community and civil enforcement occupations</v>
      </c>
      <c r="AT27" s="69">
        <v>7.1918855139083485E-2</v>
      </c>
      <c r="AU27" s="69">
        <v>6.1188083653622341E-2</v>
      </c>
      <c r="AV27" s="69">
        <v>7.6596096611314834E-2</v>
      </c>
      <c r="AW27" s="69">
        <v>6.0893446856240104E-2</v>
      </c>
      <c r="AX27" s="69">
        <v>6.6148540761663197E-2</v>
      </c>
      <c r="AY27" s="69"/>
      <c r="AZ27" s="69">
        <f t="shared" si="38"/>
        <v>-1.0447555849651638E-2</v>
      </c>
      <c r="BA27" s="69">
        <f>'RD T1'!E171</f>
        <v>4.2340061205473158E-2</v>
      </c>
      <c r="BB27" s="69">
        <f t="shared" si="39"/>
        <v>3.189250535582152E-2</v>
      </c>
      <c r="BD27" t="str">
        <f t="shared" si="40"/>
        <v>63 Community and civil enforcement occupations</v>
      </c>
      <c r="BE27" s="69">
        <v>0.2550244924678301</v>
      </c>
      <c r="BF27" s="69">
        <v>0.19949012610742534</v>
      </c>
      <c r="BG27" s="69">
        <v>0.27084625543835056</v>
      </c>
      <c r="BH27" s="69">
        <v>0.18221907322518571</v>
      </c>
      <c r="BI27" s="69">
        <v>0.21205667926287505</v>
      </c>
      <c r="BJ27" s="69"/>
      <c r="BK27" s="69">
        <f t="shared" si="41"/>
        <v>-5.8789576175475505E-2</v>
      </c>
      <c r="BL27" s="69">
        <f>'RD T1'!E200</f>
        <v>7.4932402809112883E-2</v>
      </c>
      <c r="BM27" s="69">
        <f t="shared" si="42"/>
        <v>1.6142826633637378E-2</v>
      </c>
      <c r="BO27" t="str">
        <f t="shared" si="43"/>
        <v>63 Community and civil enforcement occupations</v>
      </c>
      <c r="BP27" s="69">
        <v>0.3982495519881788</v>
      </c>
      <c r="BQ27" s="69">
        <v>0.38134262762448606</v>
      </c>
      <c r="BR27" s="69">
        <v>0.43391469145679173</v>
      </c>
      <c r="BS27" s="69">
        <v>0.33604026550675026</v>
      </c>
      <c r="BT27" s="69">
        <v>0.35810150305061456</v>
      </c>
      <c r="BU27" s="69"/>
      <c r="BV27" s="69">
        <f t="shared" si="44"/>
        <v>-7.5813188406177179E-2</v>
      </c>
      <c r="BW27" s="69">
        <f>'RD T1'!E229</f>
        <v>0.16052494563146841</v>
      </c>
      <c r="BX27" s="69">
        <f t="shared" si="45"/>
        <v>8.4711757225291229E-2</v>
      </c>
      <c r="BZ27" t="str">
        <f t="shared" si="46"/>
        <v>63 Community and civil enforcement occupations</v>
      </c>
      <c r="CA27" s="69">
        <v>0.33218574043540222</v>
      </c>
      <c r="CB27" s="69">
        <v>0.30335662569311095</v>
      </c>
      <c r="CC27" s="69">
        <v>0.36459208745678517</v>
      </c>
      <c r="CD27" s="69">
        <v>0.25238754136261921</v>
      </c>
      <c r="CE27" s="69">
        <v>0.20936804057847969</v>
      </c>
      <c r="CF27" s="69"/>
      <c r="CG27" s="69">
        <f t="shared" si="47"/>
        <v>-0.15522404687830549</v>
      </c>
      <c r="CH27" s="69">
        <f>'RD T1'!E258</f>
        <v>0.10119084532107932</v>
      </c>
      <c r="CI27" s="69">
        <f t="shared" si="48"/>
        <v>-5.4033201557226171E-2</v>
      </c>
      <c r="CK27" t="str">
        <f t="shared" si="49"/>
        <v>63 Community and civil enforcement occupations</v>
      </c>
      <c r="CL27" s="69">
        <v>0.16915406179669462</v>
      </c>
      <c r="CM27" s="69">
        <v>0.10506598777163453</v>
      </c>
      <c r="CN27" s="69">
        <v>0.15144121525782175</v>
      </c>
      <c r="CO27" s="69">
        <v>4.7092317827202093E-2</v>
      </c>
      <c r="CP27" s="69">
        <v>2.5492991705124899E-2</v>
      </c>
      <c r="CQ27" s="69"/>
      <c r="CR27" s="69">
        <f t="shared" si="50"/>
        <v>-0.12594822355269686</v>
      </c>
      <c r="CS27" s="69">
        <f>'RD T1'!E287</f>
        <v>1.356306143605091E-2</v>
      </c>
      <c r="CT27" s="69">
        <f t="shared" si="51"/>
        <v>-0.11238516211664595</v>
      </c>
    </row>
    <row r="28" spans="1:98" x14ac:dyDescent="0.2">
      <c r="A28" s="10" t="str">
        <f>name!D24</f>
        <v>71 Sales occupations</v>
      </c>
      <c r="B28" s="69">
        <v>0.19026305072752142</v>
      </c>
      <c r="C28" s="69">
        <v>0.22878800454804499</v>
      </c>
      <c r="D28" s="69">
        <v>0.2033216740391324</v>
      </c>
      <c r="E28" s="69">
        <v>0.25501705093886123</v>
      </c>
      <c r="F28" s="69">
        <v>0.38645110238027064</v>
      </c>
      <c r="G28" s="11"/>
      <c r="H28" s="69">
        <f t="shared" si="26"/>
        <v>0.18312942834113824</v>
      </c>
      <c r="I28" s="69">
        <f>'RD T1'!E56</f>
        <v>0.1310972565372959</v>
      </c>
      <c r="J28" s="69">
        <f t="shared" si="27"/>
        <v>0.31422668487843414</v>
      </c>
      <c r="L28" t="str">
        <f t="shared" si="28"/>
        <v>71 Sales occupations</v>
      </c>
      <c r="M28" s="69">
        <v>2.612019247422944</v>
      </c>
      <c r="N28" s="69">
        <v>3.3892164438136518</v>
      </c>
      <c r="O28" s="69">
        <v>3.3308957557588195</v>
      </c>
      <c r="P28" s="69">
        <v>4.6017456621001624</v>
      </c>
      <c r="Q28" s="69">
        <v>8.0238824271413183</v>
      </c>
      <c r="R28" s="11"/>
      <c r="S28" s="69">
        <f t="shared" si="29"/>
        <v>4.6929866713824993</v>
      </c>
      <c r="T28" s="69">
        <f>'RD T1'!E85</f>
        <v>2.4913782172374273</v>
      </c>
      <c r="U28" s="69">
        <f t="shared" si="30"/>
        <v>7.1843648886199265</v>
      </c>
      <c r="W28" t="str">
        <f t="shared" si="31"/>
        <v>71 Sales occupations</v>
      </c>
      <c r="X28" s="69">
        <v>12.141922843384403</v>
      </c>
      <c r="Y28" s="69">
        <v>11.55343763452094</v>
      </c>
      <c r="Z28" s="69">
        <v>13.048386960921301</v>
      </c>
      <c r="AA28" s="69">
        <v>14.557708639127663</v>
      </c>
      <c r="AB28" s="69">
        <v>19.056658605828364</v>
      </c>
      <c r="AC28" s="69"/>
      <c r="AD28" s="69">
        <f t="shared" si="32"/>
        <v>6.0082716449070634</v>
      </c>
      <c r="AE28" s="69">
        <f>'RD T1'!E114</f>
        <v>8.4562013644888605</v>
      </c>
      <c r="AF28" s="69">
        <f t="shared" si="33"/>
        <v>14.464473009395924</v>
      </c>
      <c r="AH28" t="str">
        <f t="shared" si="34"/>
        <v>71 Sales occupations</v>
      </c>
      <c r="AI28" s="69">
        <v>3.9655832353241647</v>
      </c>
      <c r="AJ28" s="69">
        <v>3.7154073522953643</v>
      </c>
      <c r="AK28" s="69">
        <v>4.3431803995618381</v>
      </c>
      <c r="AL28" s="69">
        <v>4.5501443163351158</v>
      </c>
      <c r="AM28" s="69">
        <v>5.794113422042142</v>
      </c>
      <c r="AN28" s="69"/>
      <c r="AO28" s="69">
        <f t="shared" si="35"/>
        <v>1.4509330224803039</v>
      </c>
      <c r="AP28" s="69">
        <f>'RD T1'!E143</f>
        <v>2.6313530200445565</v>
      </c>
      <c r="AQ28" s="69">
        <f t="shared" si="36"/>
        <v>4.0822860425248599</v>
      </c>
      <c r="AS28" t="str">
        <f t="shared" si="37"/>
        <v>71 Sales occupations</v>
      </c>
      <c r="AT28" s="69">
        <v>3.565450572985128</v>
      </c>
      <c r="AU28" s="69">
        <v>3.2289328754122324</v>
      </c>
      <c r="AV28" s="69">
        <v>3.6105568754463517</v>
      </c>
      <c r="AW28" s="69">
        <v>3.6016124666733647</v>
      </c>
      <c r="AX28" s="69">
        <v>4.4722410774769612</v>
      </c>
      <c r="AY28" s="69"/>
      <c r="AZ28" s="69">
        <f t="shared" si="38"/>
        <v>0.86168420203060947</v>
      </c>
      <c r="BA28" s="69">
        <f>'RD T1'!E172</f>
        <v>1.8258488315171335</v>
      </c>
      <c r="BB28" s="69">
        <f t="shared" si="39"/>
        <v>2.687533033547743</v>
      </c>
      <c r="BD28" t="str">
        <f t="shared" si="40"/>
        <v>71 Sales occupations</v>
      </c>
      <c r="BE28" s="69">
        <v>24.29796655645746</v>
      </c>
      <c r="BF28" s="69">
        <v>24.68588088278026</v>
      </c>
      <c r="BG28" s="69">
        <v>24.637334125023788</v>
      </c>
      <c r="BH28" s="69">
        <v>25.456324122542394</v>
      </c>
      <c r="BI28" s="69">
        <v>25.391381582505538</v>
      </c>
      <c r="BJ28" s="69"/>
      <c r="BK28" s="69">
        <f t="shared" si="41"/>
        <v>0.75404745748175017</v>
      </c>
      <c r="BL28" s="69">
        <f>'RD T1'!E201</f>
        <v>11.108004765251085</v>
      </c>
      <c r="BM28" s="69">
        <f t="shared" si="42"/>
        <v>11.862052222732835</v>
      </c>
      <c r="BO28" t="str">
        <f t="shared" si="43"/>
        <v>71 Sales occupations</v>
      </c>
      <c r="BP28" s="69">
        <v>28.635597136619989</v>
      </c>
      <c r="BQ28" s="69">
        <v>26.977121988319226</v>
      </c>
      <c r="BR28" s="69">
        <v>23.674752824872527</v>
      </c>
      <c r="BS28" s="69">
        <v>24.327726023835719</v>
      </c>
      <c r="BT28" s="69">
        <v>20.612468313360171</v>
      </c>
      <c r="BU28" s="69"/>
      <c r="BV28" s="69">
        <f t="shared" si="44"/>
        <v>-3.062284511512356</v>
      </c>
      <c r="BW28" s="69">
        <f>'RD T1'!E230</f>
        <v>11.021172554742286</v>
      </c>
      <c r="BX28" s="69">
        <f t="shared" si="45"/>
        <v>7.9588880432299298</v>
      </c>
      <c r="BZ28" t="str">
        <f t="shared" si="46"/>
        <v>71 Sales occupations</v>
      </c>
      <c r="CA28" s="69">
        <v>18.610519724637594</v>
      </c>
      <c r="CB28" s="69">
        <v>16.569343646249258</v>
      </c>
      <c r="CC28" s="69">
        <v>15.15338691275312</v>
      </c>
      <c r="CD28" s="69">
        <v>12.289459165279123</v>
      </c>
      <c r="CE28" s="69">
        <v>5.276358172366252</v>
      </c>
      <c r="CF28" s="69"/>
      <c r="CG28" s="69">
        <f t="shared" si="47"/>
        <v>-9.8770287403868693</v>
      </c>
      <c r="CH28" s="69">
        <f>'RD T1'!E259</f>
        <v>3.7586507265504214</v>
      </c>
      <c r="CI28" s="69">
        <f t="shared" si="48"/>
        <v>-6.1183780138364483</v>
      </c>
      <c r="CK28" t="str">
        <f t="shared" si="49"/>
        <v>71 Sales occupations</v>
      </c>
      <c r="CL28" s="69">
        <v>12.013775423583164</v>
      </c>
      <c r="CM28" s="69">
        <v>9.0038793011491016</v>
      </c>
      <c r="CN28" s="69">
        <v>9.2277599474576419</v>
      </c>
      <c r="CO28" s="69">
        <v>5.1620306385699282</v>
      </c>
      <c r="CP28" s="69">
        <v>2.6164659792638276</v>
      </c>
      <c r="CQ28" s="69"/>
      <c r="CR28" s="69">
        <f t="shared" si="50"/>
        <v>-6.6112939681938148</v>
      </c>
      <c r="CS28" s="69">
        <f>'RD T1'!E288</f>
        <v>1.2819648078310439</v>
      </c>
      <c r="CT28" s="69">
        <f t="shared" si="51"/>
        <v>-5.3293291603627706</v>
      </c>
    </row>
    <row r="29" spans="1:98" x14ac:dyDescent="0.2">
      <c r="A29" s="10" t="str">
        <f>name!D25</f>
        <v>72 Customer service occupations</v>
      </c>
      <c r="B29" s="69">
        <v>9.6138255874878231E-2</v>
      </c>
      <c r="C29" s="69">
        <v>0.12955869253560728</v>
      </c>
      <c r="D29" s="69">
        <v>0.13904864125687735</v>
      </c>
      <c r="E29" s="69">
        <v>0.23159359219343489</v>
      </c>
      <c r="F29" s="69">
        <v>0.42113194566543738</v>
      </c>
      <c r="G29" s="11"/>
      <c r="H29" s="69">
        <f>F29-D29</f>
        <v>0.28208330440856</v>
      </c>
      <c r="I29" s="69">
        <f>'RD T1'!E57</f>
        <v>0.12077644416904128</v>
      </c>
      <c r="J29" s="69">
        <f t="shared" si="27"/>
        <v>0.40285974857760126</v>
      </c>
      <c r="L29" t="str">
        <f t="shared" si="28"/>
        <v>72 Customer service occupations</v>
      </c>
      <c r="M29" s="69">
        <v>0.88704788889749164</v>
      </c>
      <c r="N29" s="69">
        <v>1.3255300906013301</v>
      </c>
      <c r="O29" s="69">
        <v>1.4102935202149103</v>
      </c>
      <c r="P29" s="69">
        <v>2.0418678225848366</v>
      </c>
      <c r="Q29" s="69">
        <v>3.544746825410813</v>
      </c>
      <c r="R29" s="11"/>
      <c r="S29" s="69">
        <f t="shared" si="29"/>
        <v>2.1344533051959029</v>
      </c>
      <c r="T29" s="69">
        <f>'RD T1'!E86</f>
        <v>1.128231391479767</v>
      </c>
      <c r="U29" s="69">
        <f t="shared" si="30"/>
        <v>3.2626846966756702</v>
      </c>
      <c r="W29" t="str">
        <f t="shared" si="31"/>
        <v>72 Customer service occupations</v>
      </c>
      <c r="X29" s="69">
        <v>4.5198727067661215</v>
      </c>
      <c r="Y29" s="69">
        <v>4.7372374736516392</v>
      </c>
      <c r="Z29" s="69">
        <v>5.6742369460591728</v>
      </c>
      <c r="AA29" s="69">
        <v>6.7469930237475504</v>
      </c>
      <c r="AB29" s="69">
        <v>8.9053330962836927</v>
      </c>
      <c r="AC29" s="69"/>
      <c r="AD29" s="69">
        <f t="shared" si="32"/>
        <v>3.2310961502245199</v>
      </c>
      <c r="AE29" s="69">
        <f>'RD T1'!E115</f>
        <v>3.8113464020806767</v>
      </c>
      <c r="AF29" s="69">
        <f t="shared" si="33"/>
        <v>7.0424425523051966</v>
      </c>
      <c r="AH29" t="str">
        <f t="shared" si="34"/>
        <v>72 Customer service occupations</v>
      </c>
      <c r="AI29" s="69">
        <v>1.2348658785830209</v>
      </c>
      <c r="AJ29" s="69">
        <v>1.3117439939254727</v>
      </c>
      <c r="AK29" s="69">
        <v>1.6563943559318388</v>
      </c>
      <c r="AL29" s="69">
        <v>1.9737175699151641</v>
      </c>
      <c r="AM29" s="69">
        <v>2.6930398730183875</v>
      </c>
      <c r="AN29" s="69"/>
      <c r="AO29" s="69">
        <f t="shared" si="35"/>
        <v>1.0366455170865487</v>
      </c>
      <c r="AP29" s="69">
        <f>'RD T1'!E144</f>
        <v>1.1565843281238122</v>
      </c>
      <c r="AQ29" s="69">
        <f t="shared" si="36"/>
        <v>2.1932298452103609</v>
      </c>
      <c r="AS29" t="str">
        <f t="shared" si="37"/>
        <v>72 Customer service occupations</v>
      </c>
      <c r="AT29" s="69">
        <v>2.5795621387037149</v>
      </c>
      <c r="AU29" s="69">
        <v>2.5972614907083602</v>
      </c>
      <c r="AV29" s="69">
        <v>2.8163757640848779</v>
      </c>
      <c r="AW29" s="69">
        <v>3.4559910449713938</v>
      </c>
      <c r="AX29" s="69">
        <v>4.0302265587029567</v>
      </c>
      <c r="AY29" s="69"/>
      <c r="AZ29" s="69">
        <f t="shared" si="38"/>
        <v>1.2138507946180788</v>
      </c>
      <c r="BA29" s="69">
        <f>'RD T1'!E173</f>
        <v>1.6105370281796676</v>
      </c>
      <c r="BB29" s="69">
        <f t="shared" si="39"/>
        <v>2.8243878227977461</v>
      </c>
      <c r="BD29" t="str">
        <f t="shared" si="40"/>
        <v>72 Customer service occupations</v>
      </c>
      <c r="BE29" s="69">
        <v>7.3206207790322315</v>
      </c>
      <c r="BF29" s="69">
        <v>8.4283149115760416</v>
      </c>
      <c r="BG29" s="69">
        <v>8.40574979968404</v>
      </c>
      <c r="BH29" s="69">
        <v>9.7083960348994669</v>
      </c>
      <c r="BI29" s="69">
        <v>10.75817087075897</v>
      </c>
      <c r="BJ29" s="69"/>
      <c r="BK29" s="69">
        <f t="shared" si="41"/>
        <v>2.3524210710749305</v>
      </c>
      <c r="BL29" s="69">
        <f>'RD T1'!E202</f>
        <v>4.0730116324928547</v>
      </c>
      <c r="BM29" s="69">
        <f t="shared" si="42"/>
        <v>6.4254327035677852</v>
      </c>
      <c r="BO29" t="str">
        <f t="shared" si="43"/>
        <v>72 Customer service occupations</v>
      </c>
      <c r="BP29" s="69">
        <v>8.3637950394236427</v>
      </c>
      <c r="BQ29" s="69">
        <v>9.7621335075042328</v>
      </c>
      <c r="BR29" s="69">
        <v>8.6554580378167572</v>
      </c>
      <c r="BS29" s="69">
        <v>9.8181896106820972</v>
      </c>
      <c r="BT29" s="69">
        <v>9.3967864000852934</v>
      </c>
      <c r="BU29" s="69"/>
      <c r="BV29" s="69">
        <f t="shared" si="44"/>
        <v>0.74132836226853627</v>
      </c>
      <c r="BW29" s="69">
        <f>'RD T1'!E231</f>
        <v>4.5846584076384316</v>
      </c>
      <c r="BX29" s="69">
        <f t="shared" si="45"/>
        <v>5.3259867699069678</v>
      </c>
      <c r="BZ29" t="str">
        <f t="shared" si="46"/>
        <v>72 Customer service occupations</v>
      </c>
      <c r="CA29" s="69">
        <v>4.3990724668484322</v>
      </c>
      <c r="CB29" s="69">
        <v>4.238153534909924</v>
      </c>
      <c r="CC29" s="69">
        <v>4.1879151531984684</v>
      </c>
      <c r="CD29" s="69">
        <v>3.924271845933311</v>
      </c>
      <c r="CE29" s="69">
        <v>3.3140212059211835</v>
      </c>
      <c r="CF29" s="69"/>
      <c r="CG29" s="69">
        <f t="shared" si="47"/>
        <v>-0.87389394727728487</v>
      </c>
      <c r="CH29" s="69">
        <f>'RD T1'!E260</f>
        <v>1.2569539052251366</v>
      </c>
      <c r="CI29" s="69">
        <f t="shared" si="48"/>
        <v>0.38305995794785175</v>
      </c>
      <c r="CK29" t="str">
        <f t="shared" si="49"/>
        <v>72 Customer service occupations</v>
      </c>
      <c r="CL29" s="69">
        <v>1.6494973828017896</v>
      </c>
      <c r="CM29" s="69">
        <v>1.6955105959843919</v>
      </c>
      <c r="CN29" s="69">
        <v>2.0173365143224764</v>
      </c>
      <c r="CO29" s="69">
        <v>1.7176002379659148</v>
      </c>
      <c r="CP29" s="69">
        <v>1.5057172668998022</v>
      </c>
      <c r="CQ29" s="69"/>
      <c r="CR29" s="69">
        <f t="shared" si="50"/>
        <v>-0.51161924742267417</v>
      </c>
      <c r="CS29" s="69">
        <f>'RD T1'!E289</f>
        <v>0.56439423963885504</v>
      </c>
      <c r="CT29" s="69">
        <f t="shared" si="51"/>
        <v>5.2774992216180872E-2</v>
      </c>
    </row>
    <row r="30" spans="1:98" x14ac:dyDescent="0.2">
      <c r="A30" s="10" t="str">
        <f>name!D26</f>
        <v>81 Process, plant and machine operatives</v>
      </c>
      <c r="B30" s="69">
        <v>8.0659100912951531E-2</v>
      </c>
      <c r="C30" s="69">
        <v>0.10983869852924889</v>
      </c>
      <c r="D30" s="69">
        <v>9.5975732403282499E-2</v>
      </c>
      <c r="E30" s="69">
        <v>0.14950162448653551</v>
      </c>
      <c r="F30" s="69">
        <v>0.32431376829296676</v>
      </c>
      <c r="G30" s="11"/>
      <c r="H30" s="69">
        <f t="shared" si="26"/>
        <v>0.22833803588968427</v>
      </c>
      <c r="I30" s="69">
        <f>'RD T1'!E58</f>
        <v>0.10763144379829237</v>
      </c>
      <c r="J30" s="69">
        <f t="shared" si="27"/>
        <v>0.33596947968797664</v>
      </c>
      <c r="L30" t="str">
        <f t="shared" si="28"/>
        <v>81 Process, plant and machine operatives</v>
      </c>
      <c r="M30" s="69">
        <v>0.52767805046042593</v>
      </c>
      <c r="N30" s="69">
        <v>0.73802658505133689</v>
      </c>
      <c r="O30" s="69">
        <v>0.61322550222301297</v>
      </c>
      <c r="P30" s="69">
        <v>1.0303519584202534</v>
      </c>
      <c r="Q30" s="69">
        <v>1.8999640557067516</v>
      </c>
      <c r="R30" s="11"/>
      <c r="S30" s="69">
        <f t="shared" si="29"/>
        <v>1.2867385534837386</v>
      </c>
      <c r="T30" s="69">
        <f>'RD T1'!E87</f>
        <v>0.58486413119893599</v>
      </c>
      <c r="U30" s="69">
        <f t="shared" si="30"/>
        <v>1.8716026846826745</v>
      </c>
      <c r="W30" t="str">
        <f t="shared" si="31"/>
        <v>81 Process, plant and machine operatives</v>
      </c>
      <c r="X30" s="69">
        <v>1.8809094268022262</v>
      </c>
      <c r="Y30" s="69">
        <v>1.8660219298355065</v>
      </c>
      <c r="Z30" s="69">
        <v>1.7759889917274649</v>
      </c>
      <c r="AA30" s="69">
        <v>2.7047649041565256</v>
      </c>
      <c r="AB30" s="69">
        <v>4.5502736081164761</v>
      </c>
      <c r="AC30" s="69"/>
      <c r="AD30" s="69">
        <f t="shared" si="32"/>
        <v>2.7742846163890111</v>
      </c>
      <c r="AE30" s="69">
        <f>'RD T1'!E116</f>
        <v>1.7749628080425257</v>
      </c>
      <c r="AF30" s="69">
        <f t="shared" si="33"/>
        <v>4.5492474244315364</v>
      </c>
      <c r="AH30" t="str">
        <f t="shared" si="34"/>
        <v>81 Process, plant and machine operatives</v>
      </c>
      <c r="AI30" s="69">
        <v>0.86358297843622189</v>
      </c>
      <c r="AJ30" s="69">
        <v>0.85552097487353884</v>
      </c>
      <c r="AK30" s="69">
        <v>0.81681303732506272</v>
      </c>
      <c r="AL30" s="69">
        <v>1.0733272764245552</v>
      </c>
      <c r="AM30" s="69">
        <v>1.4340921368753712</v>
      </c>
      <c r="AN30" s="69"/>
      <c r="AO30" s="69">
        <f t="shared" si="35"/>
        <v>0.61727909955030846</v>
      </c>
      <c r="AP30" s="69">
        <f>'RD T1'!E145</f>
        <v>0.54615398622220213</v>
      </c>
      <c r="AQ30" s="69">
        <f t="shared" si="36"/>
        <v>1.1634330857725106</v>
      </c>
      <c r="AS30" t="str">
        <f t="shared" si="37"/>
        <v>81 Process, plant and machine operatives</v>
      </c>
      <c r="AT30" s="69">
        <v>2.1839416287084492</v>
      </c>
      <c r="AU30" s="69">
        <v>1.9766269293922136</v>
      </c>
      <c r="AV30" s="69">
        <v>1.8158761266825081</v>
      </c>
      <c r="AW30" s="69">
        <v>2.2771070081516256</v>
      </c>
      <c r="AX30" s="69">
        <v>2.9922414085752513</v>
      </c>
      <c r="AY30" s="69"/>
      <c r="AZ30" s="69">
        <f t="shared" si="38"/>
        <v>1.1763652818927433</v>
      </c>
      <c r="BA30" s="69">
        <f>'RD T1'!E174</f>
        <v>1.191253777903222</v>
      </c>
      <c r="BB30" s="69">
        <f t="shared" si="39"/>
        <v>2.367619059795965</v>
      </c>
      <c r="BD30" t="str">
        <f t="shared" si="40"/>
        <v>81 Process, plant and machine operatives</v>
      </c>
      <c r="BE30" s="69">
        <v>13.125401826278123</v>
      </c>
      <c r="BF30" s="69">
        <v>14.578209425011959</v>
      </c>
      <c r="BG30" s="69">
        <v>12.458327424219462</v>
      </c>
      <c r="BH30" s="69">
        <v>15.220383146143293</v>
      </c>
      <c r="BI30" s="69">
        <v>16.828501861745551</v>
      </c>
      <c r="BJ30" s="69"/>
      <c r="BK30" s="69">
        <f t="shared" si="41"/>
        <v>4.3701744375260887</v>
      </c>
      <c r="BL30" s="69">
        <f>'RD T1'!E203</f>
        <v>5.7723310471665288</v>
      </c>
      <c r="BM30" s="69">
        <f t="shared" si="42"/>
        <v>10.142505484692617</v>
      </c>
      <c r="BO30" t="str">
        <f t="shared" si="43"/>
        <v>81 Process, plant and machine operatives</v>
      </c>
      <c r="BP30" s="69">
        <v>18.15826471665191</v>
      </c>
      <c r="BQ30" s="69">
        <v>19.283676222105022</v>
      </c>
      <c r="BR30" s="69">
        <v>15.456748086052999</v>
      </c>
      <c r="BS30" s="69">
        <v>18.671694711837514</v>
      </c>
      <c r="BT30" s="69">
        <v>17.424573839255221</v>
      </c>
      <c r="BU30" s="69"/>
      <c r="BV30" s="69">
        <f t="shared" si="44"/>
        <v>1.9678257532022219</v>
      </c>
      <c r="BW30" s="69">
        <f>'RD T1'!E232</f>
        <v>7.5310923735423083</v>
      </c>
      <c r="BX30" s="69">
        <f t="shared" si="45"/>
        <v>9.4989181267445311</v>
      </c>
      <c r="BZ30" t="str">
        <f t="shared" si="46"/>
        <v>81 Process, plant and machine operatives</v>
      </c>
      <c r="CA30" s="69">
        <v>15.912497678404172</v>
      </c>
      <c r="CB30" s="69">
        <v>14.649637711195428</v>
      </c>
      <c r="CC30" s="69">
        <v>12.512368557497258</v>
      </c>
      <c r="CD30" s="69">
        <v>11.718429772646687</v>
      </c>
      <c r="CE30" s="69">
        <v>5.7461553113146175</v>
      </c>
      <c r="CF30" s="69"/>
      <c r="CG30" s="69">
        <f t="shared" si="47"/>
        <v>-6.7662132461826401</v>
      </c>
      <c r="CH30" s="69">
        <f>'RD T1'!E261</f>
        <v>3.641739656825842</v>
      </c>
      <c r="CI30" s="69">
        <f t="shared" si="48"/>
        <v>-3.1244735893567981</v>
      </c>
      <c r="CK30" t="str">
        <f t="shared" si="49"/>
        <v>81 Process, plant and machine operatives</v>
      </c>
      <c r="CL30" s="69">
        <v>11.825626248803113</v>
      </c>
      <c r="CM30" s="69">
        <v>8.415817112213233</v>
      </c>
      <c r="CN30" s="69">
        <v>7.3130266171599922</v>
      </c>
      <c r="CO30" s="69">
        <v>2.7421957470256371</v>
      </c>
      <c r="CP30" s="69">
        <v>1.0595933278161689</v>
      </c>
      <c r="CQ30" s="69"/>
      <c r="CR30" s="69">
        <f t="shared" si="50"/>
        <v>-6.2534332893438229</v>
      </c>
      <c r="CS30" s="69">
        <f>'RD T1'!E290</f>
        <v>0.68412747881300617</v>
      </c>
      <c r="CT30" s="69">
        <f t="shared" si="51"/>
        <v>-5.5693058105308166</v>
      </c>
    </row>
    <row r="31" spans="1:98" x14ac:dyDescent="0.2">
      <c r="A31" s="10" t="str">
        <f>name!D27</f>
        <v>82 Transport and mobile machine drivers and operatives</v>
      </c>
      <c r="B31" s="69">
        <v>0.12509141055817033</v>
      </c>
      <c r="C31" s="69">
        <v>0.20773468758043576</v>
      </c>
      <c r="D31" s="69">
        <v>0.1572665634453306</v>
      </c>
      <c r="E31" s="69">
        <v>0.25724299961006553</v>
      </c>
      <c r="F31" s="69">
        <v>0.47201283654121645</v>
      </c>
      <c r="G31" s="11"/>
      <c r="H31" s="69">
        <f t="shared" si="26"/>
        <v>0.31474627309588588</v>
      </c>
      <c r="I31" s="69">
        <f>'RD T1'!E59</f>
        <v>0.18722416232789052</v>
      </c>
      <c r="J31" s="69">
        <f t="shared" si="27"/>
        <v>0.5019704354237764</v>
      </c>
      <c r="L31" t="str">
        <f t="shared" si="28"/>
        <v>82 Transport and mobile machine drivers and operatives</v>
      </c>
      <c r="M31" s="69">
        <v>0.76404195475032699</v>
      </c>
      <c r="N31" s="69">
        <v>1.1301897210189578</v>
      </c>
      <c r="O31" s="69">
        <v>0.89954299471861987</v>
      </c>
      <c r="P31" s="69">
        <v>1.3924909244044885</v>
      </c>
      <c r="Q31" s="69">
        <v>2.5029138857789333</v>
      </c>
      <c r="R31" s="11"/>
      <c r="S31" s="69">
        <f t="shared" si="29"/>
        <v>1.6033708910603135</v>
      </c>
      <c r="T31" s="69">
        <f>'RD T1'!E88</f>
        <v>0.98707243064096994</v>
      </c>
      <c r="U31" s="69">
        <f t="shared" si="30"/>
        <v>2.5904433217012834</v>
      </c>
      <c r="W31" t="str">
        <f t="shared" si="31"/>
        <v>82 Transport and mobile machine drivers and operatives</v>
      </c>
      <c r="X31" s="69">
        <v>2.7642642477078101</v>
      </c>
      <c r="Y31" s="69">
        <v>3.2617612482412333</v>
      </c>
      <c r="Z31" s="69">
        <v>3.2305558820429314</v>
      </c>
      <c r="AA31" s="69">
        <v>4.2368626309315003</v>
      </c>
      <c r="AB31" s="69">
        <v>6.2648425055098151</v>
      </c>
      <c r="AC31" s="69"/>
      <c r="AD31" s="69">
        <f t="shared" si="32"/>
        <v>3.0342866234668837</v>
      </c>
      <c r="AE31" s="69">
        <f>'RD T1'!E117</f>
        <v>3.1231928462362961</v>
      </c>
      <c r="AF31" s="69">
        <f t="shared" si="33"/>
        <v>6.1574794697031798</v>
      </c>
      <c r="AH31" t="str">
        <f t="shared" si="34"/>
        <v>82 Transport and mobile machine drivers and operatives</v>
      </c>
      <c r="AI31" s="69">
        <v>1.4329178603768475</v>
      </c>
      <c r="AJ31" s="69">
        <v>1.6137103517777776</v>
      </c>
      <c r="AK31" s="69">
        <v>1.5083746834117628</v>
      </c>
      <c r="AL31" s="69">
        <v>1.8895087557878332</v>
      </c>
      <c r="AM31" s="69">
        <v>2.4466551246518256</v>
      </c>
      <c r="AN31" s="69"/>
      <c r="AO31" s="69">
        <f t="shared" si="35"/>
        <v>0.93828044124006271</v>
      </c>
      <c r="AP31" s="69">
        <f>'RD T1'!E146</f>
        <v>1.2762319050086488</v>
      </c>
      <c r="AQ31" s="69">
        <f t="shared" si="36"/>
        <v>2.2145123462487115</v>
      </c>
      <c r="AS31" t="str">
        <f t="shared" si="37"/>
        <v>82 Transport and mobile machine drivers and operatives</v>
      </c>
      <c r="AT31" s="69">
        <v>2.3893601515301199</v>
      </c>
      <c r="AU31" s="69">
        <v>2.479796741045015</v>
      </c>
      <c r="AV31" s="69">
        <v>2.3530806062843728</v>
      </c>
      <c r="AW31" s="69">
        <v>2.7666547296719739</v>
      </c>
      <c r="AX31" s="69">
        <v>3.4214304464376073</v>
      </c>
      <c r="AY31" s="69"/>
      <c r="AZ31" s="69">
        <f t="shared" si="38"/>
        <v>1.0683498401532345</v>
      </c>
      <c r="BA31" s="69">
        <f>'RD T1'!E175</f>
        <v>1.890622980328925</v>
      </c>
      <c r="BB31" s="69">
        <f t="shared" si="39"/>
        <v>2.9589728204821597</v>
      </c>
      <c r="BD31" t="str">
        <f t="shared" si="40"/>
        <v>82 Transport and mobile machine drivers and operatives</v>
      </c>
      <c r="BE31" s="69">
        <v>12.21294932410305</v>
      </c>
      <c r="BF31" s="69">
        <v>14.760928068970179</v>
      </c>
      <c r="BG31" s="69">
        <v>13.488978162221336</v>
      </c>
      <c r="BH31" s="69">
        <v>16.176907878954211</v>
      </c>
      <c r="BI31" s="69">
        <v>19.1183663639641</v>
      </c>
      <c r="BJ31" s="69"/>
      <c r="BK31" s="69">
        <f t="shared" si="41"/>
        <v>5.6293882017427634</v>
      </c>
      <c r="BL31" s="69">
        <f>'RD T1'!E204</f>
        <v>8.5930406298521387</v>
      </c>
      <c r="BM31" s="69">
        <f t="shared" si="42"/>
        <v>14.222428831594902</v>
      </c>
      <c r="BO31" t="str">
        <f t="shared" si="43"/>
        <v>82 Transport and mobile machine drivers and operatives</v>
      </c>
      <c r="BP31" s="69">
        <v>21.740631379342208</v>
      </c>
      <c r="BQ31" s="69">
        <v>25.645317857996087</v>
      </c>
      <c r="BR31" s="69">
        <v>21.305210646875175</v>
      </c>
      <c r="BS31" s="69">
        <v>25.764598850396599</v>
      </c>
      <c r="BT31" s="69">
        <v>26.933406070250193</v>
      </c>
      <c r="BU31" s="69"/>
      <c r="BV31" s="69">
        <f t="shared" si="44"/>
        <v>5.6281954233750184</v>
      </c>
      <c r="BW31" s="69">
        <f>'RD T1'!E233</f>
        <v>14.648129060918482</v>
      </c>
      <c r="BX31" s="69">
        <f t="shared" si="45"/>
        <v>20.2763244842935</v>
      </c>
      <c r="BZ31" t="str">
        <f t="shared" si="46"/>
        <v>82 Transport and mobile machine drivers and operatives</v>
      </c>
      <c r="CA31" s="69">
        <v>20.370255860108671</v>
      </c>
      <c r="CB31" s="69">
        <v>19.34881253572539</v>
      </c>
      <c r="CC31" s="69">
        <v>17.412919087617905</v>
      </c>
      <c r="CD31" s="69">
        <v>15.584090893952448</v>
      </c>
      <c r="CE31" s="69">
        <v>11.526321013818018</v>
      </c>
      <c r="CF31" s="69"/>
      <c r="CG31" s="69">
        <f t="shared" si="47"/>
        <v>-5.8865980737998864</v>
      </c>
      <c r="CH31" s="69">
        <f>'RD T1'!E262</f>
        <v>6.7002550035314936</v>
      </c>
      <c r="CI31" s="69">
        <f t="shared" si="48"/>
        <v>0.81365692973160719</v>
      </c>
      <c r="CK31" t="str">
        <f t="shared" si="49"/>
        <v>82 Transport and mobile machine drivers and operatives</v>
      </c>
      <c r="CL31" s="69">
        <v>12.879095152707125</v>
      </c>
      <c r="CM31" s="69">
        <v>13.344549734042038</v>
      </c>
      <c r="CN31" s="69">
        <v>12.183690514636664</v>
      </c>
      <c r="CO31" s="69">
        <v>7.4571381540098018</v>
      </c>
      <c r="CP31" s="69">
        <v>3.1865455954132065</v>
      </c>
      <c r="CQ31" s="69"/>
      <c r="CR31" s="69">
        <f t="shared" si="50"/>
        <v>-8.9971449192234587</v>
      </c>
      <c r="CS31" s="69">
        <f>'RD T1'!E291</f>
        <v>2.6449405005856468</v>
      </c>
      <c r="CT31" s="69">
        <f t="shared" si="51"/>
        <v>-6.3522044186378119</v>
      </c>
    </row>
    <row r="32" spans="1:98" x14ac:dyDescent="0.2">
      <c r="A32" s="10" t="str">
        <f>name!D28</f>
        <v>91 Elementary trades and related occupations</v>
      </c>
      <c r="B32" s="69">
        <v>1.2415652002623011E-3</v>
      </c>
      <c r="C32" s="69">
        <v>1.274518118942688E-3</v>
      </c>
      <c r="D32" s="69">
        <v>9.8876422641472426E-4</v>
      </c>
      <c r="E32" s="69">
        <v>5.3991121103782848E-3</v>
      </c>
      <c r="F32" s="69">
        <v>1.4397112597726863E-2</v>
      </c>
      <c r="G32" s="11"/>
      <c r="H32" s="69">
        <f t="shared" si="26"/>
        <v>1.3408348371312138E-2</v>
      </c>
      <c r="I32" s="69">
        <f>'RD T1'!E60</f>
        <v>5.3157902910961011E-3</v>
      </c>
      <c r="J32" s="69">
        <f t="shared" si="27"/>
        <v>1.8724138662408241E-2</v>
      </c>
      <c r="L32" t="str">
        <f t="shared" si="28"/>
        <v>91 Elementary trades and related occupations</v>
      </c>
      <c r="M32" s="69">
        <v>0.31140210912470462</v>
      </c>
      <c r="N32" s="69">
        <v>0.39551342138702555</v>
      </c>
      <c r="O32" s="69">
        <v>0.27216313332345737</v>
      </c>
      <c r="P32" s="69">
        <v>0.76231483724149995</v>
      </c>
      <c r="Q32" s="69">
        <v>1.9155037007142133</v>
      </c>
      <c r="R32" s="11"/>
      <c r="S32" s="69">
        <f t="shared" si="29"/>
        <v>1.643340567390756</v>
      </c>
      <c r="T32" s="69">
        <f>'RD T1'!E89</f>
        <v>0.65978154330380578</v>
      </c>
      <c r="U32" s="69">
        <f t="shared" si="30"/>
        <v>2.3031221106945616</v>
      </c>
      <c r="W32" t="str">
        <f t="shared" si="31"/>
        <v>91 Elementary trades and related occupations</v>
      </c>
      <c r="X32" s="69">
        <v>1.2010864113892985</v>
      </c>
      <c r="Y32" s="69">
        <v>1.0112885035922818</v>
      </c>
      <c r="Z32" s="69">
        <v>0.91647428750997106</v>
      </c>
      <c r="AA32" s="69">
        <v>2.8151386507460701</v>
      </c>
      <c r="AB32" s="69">
        <v>4.5737548907857288</v>
      </c>
      <c r="AC32" s="69"/>
      <c r="AD32" s="69">
        <f t="shared" si="32"/>
        <v>3.6572806032757579</v>
      </c>
      <c r="AE32" s="69">
        <f>'RD T1'!E118</f>
        <v>2.3318552531672925</v>
      </c>
      <c r="AF32" s="69">
        <f t="shared" si="33"/>
        <v>5.9891358564430508</v>
      </c>
      <c r="AH32" t="str">
        <f t="shared" si="34"/>
        <v>91 Elementary trades and related occupations</v>
      </c>
      <c r="AI32" s="69">
        <v>0.84766088719899191</v>
      </c>
      <c r="AJ32" s="69">
        <v>0.74439242704983111</v>
      </c>
      <c r="AK32" s="69">
        <v>0.65381637568795614</v>
      </c>
      <c r="AL32" s="69">
        <v>1.8012467750646604</v>
      </c>
      <c r="AM32" s="69">
        <v>2.81830390793374</v>
      </c>
      <c r="AN32" s="69"/>
      <c r="AO32" s="69">
        <f t="shared" si="35"/>
        <v>2.1644875322457837</v>
      </c>
      <c r="AP32" s="69">
        <f>'RD T1'!E147</f>
        <v>1.4625099223906981</v>
      </c>
      <c r="AQ32" s="69">
        <f t="shared" si="36"/>
        <v>3.6269974546364816</v>
      </c>
      <c r="AS32" t="str">
        <f t="shared" si="37"/>
        <v>91 Elementary trades and related occupations</v>
      </c>
      <c r="AT32" s="69">
        <v>0.92478010697596436</v>
      </c>
      <c r="AU32" s="69">
        <v>0.7865693448897817</v>
      </c>
      <c r="AV32" s="69">
        <v>0.76357809710656921</v>
      </c>
      <c r="AW32" s="69">
        <v>2.1367807202114579</v>
      </c>
      <c r="AX32" s="69">
        <v>3.2215507714295568</v>
      </c>
      <c r="AY32" s="69"/>
      <c r="AZ32" s="69">
        <f t="shared" si="38"/>
        <v>2.4579726743229875</v>
      </c>
      <c r="BA32" s="69">
        <f>'RD T1'!E176</f>
        <v>1.5578834432715025</v>
      </c>
      <c r="BB32" s="69">
        <f t="shared" si="39"/>
        <v>4.01585611759449</v>
      </c>
      <c r="BD32" t="str">
        <f t="shared" si="40"/>
        <v>91 Elementary trades and related occupations</v>
      </c>
      <c r="BE32" s="69">
        <v>4.2869908346032908</v>
      </c>
      <c r="BF32" s="69">
        <v>4.2574732597206193</v>
      </c>
      <c r="BG32" s="69">
        <v>3.622946392865527</v>
      </c>
      <c r="BH32" s="69">
        <v>7.1015902742070187</v>
      </c>
      <c r="BI32" s="69">
        <v>9.5337252551494434</v>
      </c>
      <c r="BJ32" s="69"/>
      <c r="BK32" s="69">
        <f t="shared" si="41"/>
        <v>5.9107788622839159</v>
      </c>
      <c r="BL32" s="69">
        <f>'RD T1'!E205</f>
        <v>3.3703768411779707</v>
      </c>
      <c r="BM32" s="69">
        <f t="shared" si="42"/>
        <v>9.2811557034618861</v>
      </c>
      <c r="BO32" t="str">
        <f t="shared" si="43"/>
        <v>91 Elementary trades and related occupations</v>
      </c>
      <c r="BP32" s="69">
        <v>8.1669678925471416</v>
      </c>
      <c r="BQ32" s="69">
        <v>7.8712241131511371</v>
      </c>
      <c r="BR32" s="69">
        <v>6.5323336455076513</v>
      </c>
      <c r="BS32" s="69">
        <v>12.694610698387965</v>
      </c>
      <c r="BT32" s="69">
        <v>14.637820846660828</v>
      </c>
      <c r="BU32" s="69"/>
      <c r="BV32" s="69">
        <f t="shared" si="44"/>
        <v>8.1054872011531778</v>
      </c>
      <c r="BW32" s="69">
        <f>'RD T1'!E234</f>
        <v>5.4638136776205357</v>
      </c>
      <c r="BX32" s="69">
        <f t="shared" si="45"/>
        <v>13.569300878773713</v>
      </c>
      <c r="BZ32" t="str">
        <f t="shared" si="46"/>
        <v>91 Elementary trades and related occupations</v>
      </c>
      <c r="CA32" s="69">
        <v>11.012836587462584</v>
      </c>
      <c r="CB32" s="69">
        <v>9.8944658588141117</v>
      </c>
      <c r="CC32" s="69">
        <v>8.4542716724998694</v>
      </c>
      <c r="CD32" s="69">
        <v>13.712862952929424</v>
      </c>
      <c r="CE32" s="69">
        <v>11.737440141661395</v>
      </c>
      <c r="CF32" s="69"/>
      <c r="CG32" s="69">
        <f t="shared" si="47"/>
        <v>3.2831684691615255</v>
      </c>
      <c r="CH32" s="69">
        <f>'RD T1'!E263</f>
        <v>5.4950788433906634</v>
      </c>
      <c r="CI32" s="69">
        <f t="shared" si="48"/>
        <v>8.7782473125521889</v>
      </c>
      <c r="CK32" t="str">
        <f t="shared" si="49"/>
        <v>91 Elementary trades and related occupations</v>
      </c>
      <c r="CL32" s="69">
        <v>8.2189337569450807</v>
      </c>
      <c r="CM32" s="69">
        <v>6.4136527624837179</v>
      </c>
      <c r="CN32" s="69">
        <v>6.0831452879883505</v>
      </c>
      <c r="CO32" s="69">
        <v>7.7333922229942189</v>
      </c>
      <c r="CP32" s="69">
        <v>6.1377775982471174</v>
      </c>
      <c r="CQ32" s="69"/>
      <c r="CR32" s="69">
        <f t="shared" si="50"/>
        <v>5.4632310258766914E-2</v>
      </c>
      <c r="CS32" s="69">
        <f>'RD T1'!E292</f>
        <v>2.5645952130309548</v>
      </c>
      <c r="CT32" s="69">
        <f t="shared" si="51"/>
        <v>2.6192275232897217</v>
      </c>
    </row>
    <row r="33" spans="1:98" x14ac:dyDescent="0.2">
      <c r="A33" s="10" t="str">
        <f>name!D29</f>
        <v>92 Elementary administration and service occupations</v>
      </c>
      <c r="B33" s="69">
        <v>8.7837937714123807E-2</v>
      </c>
      <c r="C33" s="69">
        <v>0.13478597234326167</v>
      </c>
      <c r="D33" s="69">
        <v>0.11387363985180186</v>
      </c>
      <c r="E33" s="69">
        <v>0.15121417995221076</v>
      </c>
      <c r="F33" s="69">
        <v>0.24591729720611727</v>
      </c>
      <c r="G33" s="11"/>
      <c r="H33" s="69">
        <f t="shared" ref="H33" si="52">F33-D33</f>
        <v>0.13204365735431539</v>
      </c>
      <c r="I33" s="69">
        <f>'RD T1'!E61</f>
        <v>9.0778619904936478E-2</v>
      </c>
      <c r="J33" s="69">
        <f t="shared" ref="J33" si="53">SUM(H33:I33)</f>
        <v>0.22282227725925186</v>
      </c>
      <c r="L33" t="str">
        <f t="shared" ref="L33" si="54">A33</f>
        <v>92 Elementary administration and service occupations</v>
      </c>
      <c r="M33" s="69">
        <v>2.1171236100638708</v>
      </c>
      <c r="N33" s="69">
        <v>3.2578950148289891</v>
      </c>
      <c r="O33" s="69">
        <v>3.0514561409080265</v>
      </c>
      <c r="P33" s="69">
        <v>4.1575618411602653</v>
      </c>
      <c r="Q33" s="69">
        <v>7.888780562097951</v>
      </c>
      <c r="R33" s="11"/>
      <c r="S33" s="69">
        <f t="shared" ref="S33" si="55">Q33-O33</f>
        <v>4.8373244211899245</v>
      </c>
      <c r="T33" s="69">
        <f>'RD T1'!E90</f>
        <v>2.8226461908780776</v>
      </c>
      <c r="U33" s="69">
        <f t="shared" ref="U33" si="56">SUM(S33:T33)</f>
        <v>7.659970612068002</v>
      </c>
      <c r="W33" t="str">
        <f t="shared" ref="W33" si="57">A33</f>
        <v>92 Elementary administration and service occupations</v>
      </c>
      <c r="X33" s="69">
        <v>8.9423452845446221</v>
      </c>
      <c r="Y33" s="69">
        <v>9.6463354265341099</v>
      </c>
      <c r="Z33" s="69">
        <v>10.562463882605913</v>
      </c>
      <c r="AA33" s="69">
        <v>11.498442106638395</v>
      </c>
      <c r="AB33" s="69">
        <v>14.646363411562277</v>
      </c>
      <c r="AC33" s="69"/>
      <c r="AD33" s="69">
        <f t="shared" ref="AD33" si="58">AB33-Z33</f>
        <v>4.0838995289563638</v>
      </c>
      <c r="AE33" s="69">
        <f>'RD T1'!E119</f>
        <v>8.1019988424087934</v>
      </c>
      <c r="AF33" s="69">
        <f t="shared" ref="AF33" si="59">SUM(AD33:AE33)</f>
        <v>12.185898371365157</v>
      </c>
      <c r="AH33" t="str">
        <f t="shared" ref="AH33" si="60">L33</f>
        <v>92 Elementary administration and service occupations</v>
      </c>
      <c r="AI33" s="69">
        <v>4.2632169806839961</v>
      </c>
      <c r="AJ33" s="69">
        <v>4.5929787573696004</v>
      </c>
      <c r="AK33" s="69">
        <v>5.0237657908398141</v>
      </c>
      <c r="AL33" s="69">
        <v>5.3427925601185047</v>
      </c>
      <c r="AM33" s="69">
        <v>7.1443888882699493</v>
      </c>
      <c r="AN33" s="69"/>
      <c r="AO33" s="69">
        <f t="shared" ref="AO33" si="61">AM33-AK33</f>
        <v>2.1206230974301352</v>
      </c>
      <c r="AP33" s="69">
        <f>'RD T1'!E148</f>
        <v>3.5518822107296195</v>
      </c>
      <c r="AQ33" s="69">
        <f t="shared" ref="AQ33" si="62">SUM(AO33:AP33)</f>
        <v>5.6725053081597547</v>
      </c>
      <c r="AS33" t="str">
        <f t="shared" ref="AS33" si="63">W33</f>
        <v>92 Elementary administration and service occupations</v>
      </c>
      <c r="AT33" s="69">
        <v>4.0476011384705721</v>
      </c>
      <c r="AU33" s="69">
        <v>4.122814892530215</v>
      </c>
      <c r="AV33" s="69">
        <v>4.5694409858282885</v>
      </c>
      <c r="AW33" s="69">
        <v>4.7860131420692404</v>
      </c>
      <c r="AX33" s="69">
        <v>6.3627204311123418</v>
      </c>
      <c r="AY33" s="69"/>
      <c r="AZ33" s="69">
        <f t="shared" ref="AZ33" si="64">AX33-AV33</f>
        <v>1.7932794452840533</v>
      </c>
      <c r="BA33" s="69">
        <f>'RD T1'!E177</f>
        <v>3.2647508880688818</v>
      </c>
      <c r="BB33" s="69">
        <f t="shared" ref="BB33" si="65">SUM(AZ33:BA33)</f>
        <v>5.0580303333529351</v>
      </c>
      <c r="BD33" t="str">
        <f t="shared" ref="BD33" si="66">AH33</f>
        <v>92 Elementary administration and service occupations</v>
      </c>
      <c r="BE33" s="69">
        <v>24.149231883084486</v>
      </c>
      <c r="BF33" s="69">
        <v>25.065882681728677</v>
      </c>
      <c r="BG33" s="69">
        <v>23.05051088398724</v>
      </c>
      <c r="BH33" s="69">
        <v>20.492974675076137</v>
      </c>
      <c r="BI33" s="69">
        <v>18.293324070560843</v>
      </c>
      <c r="BJ33" s="69"/>
      <c r="BK33" s="69">
        <f t="shared" ref="BK33" si="67">BI33-BG33</f>
        <v>-4.7571868134263973</v>
      </c>
      <c r="BL33" s="69">
        <f>'RD T1'!E206</f>
        <v>9.7187199253884025</v>
      </c>
      <c r="BM33" s="69">
        <f t="shared" ref="BM33" si="68">SUM(BK33:BL33)</f>
        <v>4.9615331119620052</v>
      </c>
      <c r="BO33" t="str">
        <f t="shared" ref="BO33" si="69">AS33</f>
        <v>92 Elementary administration and service occupations</v>
      </c>
      <c r="BP33" s="69">
        <v>44.659005980792436</v>
      </c>
      <c r="BQ33" s="69">
        <v>51.074833341428807</v>
      </c>
      <c r="BR33" s="69">
        <v>41.65437025843805</v>
      </c>
      <c r="BS33" s="69">
        <v>42.74103115675652</v>
      </c>
      <c r="BT33" s="69">
        <v>39.33922490328824</v>
      </c>
      <c r="BU33" s="69"/>
      <c r="BV33" s="69">
        <f t="shared" ref="BV33" si="70">BT33-BR33</f>
        <v>-2.3151453551498093</v>
      </c>
      <c r="BW33" s="69">
        <f>'RD T1'!E235</f>
        <v>20.825515118915142</v>
      </c>
      <c r="BX33" s="69">
        <f t="shared" ref="BX33" si="71">SUM(BV33:BW33)</f>
        <v>18.510369763765333</v>
      </c>
      <c r="BZ33" t="str">
        <f t="shared" ref="BZ33" si="72">BD33</f>
        <v>92 Elementary administration and service occupations</v>
      </c>
      <c r="CA33" s="69">
        <v>40.306756506604387</v>
      </c>
      <c r="CB33" s="69">
        <v>41.777080025792479</v>
      </c>
      <c r="CC33" s="69">
        <v>35.723308309428781</v>
      </c>
      <c r="CD33" s="69">
        <v>29.520524785975208</v>
      </c>
      <c r="CE33" s="69">
        <v>19.219082093438079</v>
      </c>
      <c r="CF33" s="69"/>
      <c r="CG33" s="69">
        <f t="shared" ref="CG33" si="73">CE33-CC33</f>
        <v>-16.504226215990702</v>
      </c>
      <c r="CH33" s="69">
        <f>'RD T1'!E264</f>
        <v>10.916358001790043</v>
      </c>
      <c r="CI33" s="69">
        <f t="shared" ref="CI33" si="74">SUM(CG33:CH33)</f>
        <v>-5.5878682142006593</v>
      </c>
      <c r="CK33" t="str">
        <f t="shared" ref="CK33" si="75">BO33</f>
        <v>92 Elementary administration and service occupations</v>
      </c>
      <c r="CL33" s="69">
        <v>29.753447275754656</v>
      </c>
      <c r="CM33" s="69">
        <v>21.779203524195154</v>
      </c>
      <c r="CN33" s="69">
        <v>21.102804602256047</v>
      </c>
      <c r="CO33" s="69">
        <v>11.123555023177879</v>
      </c>
      <c r="CP33" s="69">
        <v>5.6735257998567743</v>
      </c>
      <c r="CQ33" s="69"/>
      <c r="CR33" s="69">
        <f t="shared" ref="CR33" si="76">CP33-CN33</f>
        <v>-15.429278802399272</v>
      </c>
      <c r="CS33" s="69">
        <f>'RD T1'!E293</f>
        <v>3.0890993235579751</v>
      </c>
      <c r="CT33" s="69">
        <f t="shared" ref="CT33" si="77">SUM(CR33:CS33)</f>
        <v>-12.340179478841296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18.751845260659366</v>
      </c>
      <c r="C35" s="67">
        <f t="shared" ref="C35:F35" si="78">SUM(C8:C33)</f>
        <v>26.593180919777787</v>
      </c>
      <c r="D35" s="67">
        <f t="shared" si="78"/>
        <v>25.883216874640624</v>
      </c>
      <c r="E35" s="67">
        <f t="shared" si="78"/>
        <v>33.407615300032234</v>
      </c>
      <c r="F35" s="67">
        <f t="shared" si="78"/>
        <v>49.030975848445813</v>
      </c>
      <c r="G35" s="11"/>
      <c r="H35" s="67">
        <f>F35-D35</f>
        <v>23.147758973805189</v>
      </c>
      <c r="I35" s="67">
        <f>SUM(I8:I33)</f>
        <v>17.400420437416177</v>
      </c>
      <c r="J35" s="67">
        <f>SUM(H35:I35)</f>
        <v>40.548179411221369</v>
      </c>
      <c r="L35" s="24" t="str">
        <f>A35</f>
        <v>All occupations</v>
      </c>
      <c r="M35" s="67">
        <f>SUM(M8:M33)</f>
        <v>123.55674281110662</v>
      </c>
      <c r="N35" s="67">
        <f t="shared" ref="N35:Q35" si="79">SUM(N8:N33)</f>
        <v>178.86158026514539</v>
      </c>
      <c r="O35" s="67">
        <f t="shared" si="79"/>
        <v>178.61278769657821</v>
      </c>
      <c r="P35" s="67">
        <f t="shared" si="79"/>
        <v>227.20226570533208</v>
      </c>
      <c r="Q35" s="67">
        <f t="shared" si="79"/>
        <v>334.65197216646715</v>
      </c>
      <c r="R35" s="11"/>
      <c r="S35" s="67">
        <f t="shared" si="29"/>
        <v>156.03918446988894</v>
      </c>
      <c r="T35" s="67">
        <f>SUM(T8:T33)</f>
        <v>124.89740927190761</v>
      </c>
      <c r="U35" s="67">
        <f>SUM(S35:T35)</f>
        <v>280.93659374179651</v>
      </c>
      <c r="W35" s="24" t="str">
        <f>A35</f>
        <v>All occupations</v>
      </c>
      <c r="X35" s="67">
        <f>SUM(X8:X33)</f>
        <v>294.58479184062378</v>
      </c>
      <c r="Y35" s="67">
        <f t="shared" ref="Y35:AB35" si="80">SUM(Y8:Y33)</f>
        <v>302.23726701794135</v>
      </c>
      <c r="Z35" s="67">
        <f t="shared" si="80"/>
        <v>336.75910396259758</v>
      </c>
      <c r="AA35" s="67">
        <f t="shared" si="80"/>
        <v>359.59446638310294</v>
      </c>
      <c r="AB35" s="67">
        <f t="shared" si="80"/>
        <v>413.3258610730303</v>
      </c>
      <c r="AC35" s="69"/>
      <c r="AD35" s="67">
        <f t="shared" ref="AD35" si="81">AB35-Z35</f>
        <v>76.566757110432718</v>
      </c>
      <c r="AE35" s="67">
        <f>SUM(AE8:AE33)</f>
        <v>207.15900221593543</v>
      </c>
      <c r="AF35" s="67">
        <f>SUM(AD35:AE35)</f>
        <v>283.72575932636812</v>
      </c>
      <c r="AH35" s="24" t="str">
        <f>L35</f>
        <v>All occupations</v>
      </c>
      <c r="AI35" s="67">
        <f>SUM(AI8:AI33)</f>
        <v>90.881106851115462</v>
      </c>
      <c r="AJ35" s="67">
        <f t="shared" ref="AJ35:AM35" si="82">SUM(AJ8:AJ33)</f>
        <v>86.095004238814937</v>
      </c>
      <c r="AK35" s="67">
        <f t="shared" si="82"/>
        <v>96.231484212249498</v>
      </c>
      <c r="AL35" s="67">
        <f t="shared" si="82"/>
        <v>94.641974106217873</v>
      </c>
      <c r="AM35" s="67">
        <f t="shared" si="82"/>
        <v>104.58234353452806</v>
      </c>
      <c r="AN35" s="69"/>
      <c r="AO35" s="67">
        <f t="shared" ref="AO35" si="83">AM35-AK35</f>
        <v>8.3508593222785663</v>
      </c>
      <c r="AP35" s="67">
        <f>SUM(AP8:AP33)</f>
        <v>52.756133385310577</v>
      </c>
      <c r="AQ35" s="67">
        <f>SUM(AO35:AP35)</f>
        <v>61.106992707589143</v>
      </c>
      <c r="AS35" s="24" t="str">
        <f>W35</f>
        <v>All occupations</v>
      </c>
      <c r="AT35" s="67">
        <f>SUM(AT8:AT33)</f>
        <v>88.744512817461569</v>
      </c>
      <c r="AU35" s="67">
        <f t="shared" ref="AU35:AX35" si="84">SUM(AU8:AU33)</f>
        <v>86.84770955048613</v>
      </c>
      <c r="AV35" s="67">
        <f t="shared" si="84"/>
        <v>95.290134730122389</v>
      </c>
      <c r="AW35" s="67">
        <f t="shared" si="84"/>
        <v>98.919845386233092</v>
      </c>
      <c r="AX35" s="67">
        <f t="shared" si="84"/>
        <v>113.17528138429215</v>
      </c>
      <c r="AY35" s="69"/>
      <c r="AZ35" s="67">
        <f t="shared" ref="AZ35" si="85">AX35-AV35</f>
        <v>17.885146654169759</v>
      </c>
      <c r="BA35" s="67">
        <f>SUM(BA8:BA33)</f>
        <v>53.505687427868182</v>
      </c>
      <c r="BB35" s="67">
        <f>SUM(AZ35:BA35)</f>
        <v>71.390834082037941</v>
      </c>
      <c r="BD35" s="24" t="str">
        <f>AH35</f>
        <v>All occupations</v>
      </c>
      <c r="BE35" s="67">
        <f>SUM(BE8:BE33)</f>
        <v>328.53824650308331</v>
      </c>
      <c r="BF35" s="67">
        <f t="shared" ref="BF35:BI35" si="86">SUM(BF8:BF33)</f>
        <v>368.78324191578793</v>
      </c>
      <c r="BG35" s="67">
        <f t="shared" si="86"/>
        <v>351.6320301877887</v>
      </c>
      <c r="BH35" s="67">
        <f t="shared" si="86"/>
        <v>366.26368947040453</v>
      </c>
      <c r="BI35" s="67">
        <f t="shared" si="86"/>
        <v>368.31691652424308</v>
      </c>
      <c r="BJ35" s="69"/>
      <c r="BK35" s="67">
        <f t="shared" ref="BK35" si="87">BI35-BG35</f>
        <v>16.684886336454383</v>
      </c>
      <c r="BL35" s="67">
        <f>SUM(BL8:BL33)</f>
        <v>163.88596477021321</v>
      </c>
      <c r="BM35" s="67">
        <f>SUM(BK35:BL35)</f>
        <v>180.57085110666759</v>
      </c>
      <c r="BO35" s="24" t="str">
        <f>AS35</f>
        <v>All occupations</v>
      </c>
      <c r="BP35" s="67">
        <f>SUM(BP8:BP33)</f>
        <v>365.04962666179239</v>
      </c>
      <c r="BQ35" s="67">
        <f t="shared" ref="BQ35:BT35" si="88">SUM(BQ8:BQ33)</f>
        <v>391.48751954538142</v>
      </c>
      <c r="BR35" s="67">
        <f t="shared" si="88"/>
        <v>338.04915276046307</v>
      </c>
      <c r="BS35" s="67">
        <f t="shared" si="88"/>
        <v>357.46142787160898</v>
      </c>
      <c r="BT35" s="67">
        <f t="shared" si="88"/>
        <v>315.08087318649348</v>
      </c>
      <c r="BU35" s="69"/>
      <c r="BV35" s="67">
        <f t="shared" ref="BV35" si="89">BT35-BR35</f>
        <v>-22.968279573969596</v>
      </c>
      <c r="BW35" s="67">
        <f>SUM(BW8:BW33)</f>
        <v>161.2223919064497</v>
      </c>
      <c r="BX35" s="67">
        <f>SUM(BV35:BW35)</f>
        <v>138.2541123324801</v>
      </c>
      <c r="BZ35" s="24" t="str">
        <f>BD35</f>
        <v>All occupations</v>
      </c>
      <c r="CA35" s="67">
        <f>SUM(CA8:CA33)</f>
        <v>240.88687320588878</v>
      </c>
      <c r="CB35" s="67">
        <f t="shared" ref="CB35:CE35" si="90">SUM(CB8:CB33)</f>
        <v>228.3095521887611</v>
      </c>
      <c r="CC35" s="67">
        <f t="shared" si="90"/>
        <v>207.74646790581011</v>
      </c>
      <c r="CD35" s="67">
        <f t="shared" si="90"/>
        <v>180.86839311266962</v>
      </c>
      <c r="CE35" s="67">
        <f t="shared" si="90"/>
        <v>113.35518875574041</v>
      </c>
      <c r="CF35" s="69"/>
      <c r="CG35" s="67">
        <f t="shared" ref="CG35" si="91">CE35-CC35</f>
        <v>-94.391279150069693</v>
      </c>
      <c r="CH35" s="67">
        <f>SUM(CH8:CH33)</f>
        <v>64.747754715635111</v>
      </c>
      <c r="CI35" s="67">
        <f>SUM(CG35:CH35)</f>
        <v>-29.643524434434582</v>
      </c>
      <c r="CK35" s="24" t="str">
        <f>BO35</f>
        <v>All occupations</v>
      </c>
      <c r="CL35" s="67">
        <f>SUM(CL8:CL33)</f>
        <v>130.80225404826894</v>
      </c>
      <c r="CM35" s="67">
        <f t="shared" ref="CM35:CP35" si="92">SUM(CM8:CM33)</f>
        <v>110.0999443579033</v>
      </c>
      <c r="CN35" s="67">
        <f t="shared" si="92"/>
        <v>108.76062166974941</v>
      </c>
      <c r="CO35" s="67">
        <f t="shared" si="92"/>
        <v>69.80432266439891</v>
      </c>
      <c r="CP35" s="67">
        <f t="shared" si="92"/>
        <v>43.895587526758568</v>
      </c>
      <c r="CQ35" s="69"/>
      <c r="CR35" s="67">
        <f t="shared" ref="CR35" si="93">CP35-CN35</f>
        <v>-64.865034142990851</v>
      </c>
      <c r="CS35" s="67">
        <f>SUM(CS8:CS33)</f>
        <v>22.017103648526856</v>
      </c>
      <c r="CT35" s="67">
        <f>SUM(CR35:CS35)</f>
        <v>-42.847930494463995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West Midlands and Warwickshire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West Midlands and Warwickshire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West Midlands and Warwickshire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West Midlands and Warwickshire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West Midlands and Warwickshire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West Midlands and Warwickshire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West Midlands and Warwickshire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West Midlands and Warwickshire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West Midlands and Warwickshire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6.4689642643918646</v>
      </c>
      <c r="C45" s="18">
        <f t="shared" si="104"/>
        <v>6.4447487128798526</v>
      </c>
      <c r="D45" s="18">
        <f t="shared" si="104"/>
        <v>6.2695493398725279</v>
      </c>
      <c r="E45" s="18">
        <f t="shared" si="104"/>
        <v>5.690183464771402</v>
      </c>
      <c r="F45" s="18">
        <f t="shared" si="104"/>
        <v>5.9775127921621198</v>
      </c>
      <c r="H45" s="68">
        <f t="shared" ref="H45:H70" si="105">IF(D8&gt;0,(H8/D8)*100,0)</f>
        <v>80.607788718067653</v>
      </c>
      <c r="I45" s="69">
        <f t="shared" ref="I45:I70" si="106">IF(D8&gt;0,I8/D8*100,0)</f>
        <v>69.004697444138202</v>
      </c>
      <c r="J45" s="69">
        <f t="shared" ref="J45:J70" si="107">IF(D8&gt;0,(J8/D8)*100,0)</f>
        <v>149.61248616220587</v>
      </c>
      <c r="L45" t="str">
        <f>A45</f>
        <v>11 Corporate managers and directors</v>
      </c>
      <c r="M45" s="18">
        <f t="shared" ref="M45:Q54" si="108">M8/M$35*100</f>
        <v>7.6250176254454418</v>
      </c>
      <c r="N45" s="18">
        <f t="shared" si="108"/>
        <v>8.2699070199372251</v>
      </c>
      <c r="O45" s="18">
        <f t="shared" si="108"/>
        <v>8.0487240694502091</v>
      </c>
      <c r="P45" s="18">
        <f t="shared" si="108"/>
        <v>7.1630412430159884</v>
      </c>
      <c r="Q45" s="18">
        <f t="shared" si="108"/>
        <v>7.262428266415613</v>
      </c>
      <c r="S45" s="68">
        <f t="shared" ref="S45:S70" si="109">IF(O8&gt;0,(S8/O8)*100,0)</f>
        <v>69.057972713378319</v>
      </c>
      <c r="T45" s="69">
        <f t="shared" ref="T45:T70" si="110">IF(O8&gt;0,T8/O8*100,0)</f>
        <v>66.626586138229669</v>
      </c>
      <c r="U45" s="69">
        <f t="shared" ref="U45:U70" si="111">IF(O8&gt;0,(U8/O8)*100,0)</f>
        <v>135.68455885160799</v>
      </c>
      <c r="W45" t="str">
        <f>A45</f>
        <v>11 Corporate managers and directors</v>
      </c>
      <c r="X45" s="18">
        <f t="shared" ref="X45:AB54" si="112">X8/X$35*100</f>
        <v>9.357291976279086</v>
      </c>
      <c r="Y45" s="18">
        <f t="shared" si="112"/>
        <v>10.193528987527301</v>
      </c>
      <c r="Z45" s="18">
        <f t="shared" si="112"/>
        <v>9.8628416092106246</v>
      </c>
      <c r="AA45" s="18">
        <f t="shared" si="112"/>
        <v>8.5748631073959718</v>
      </c>
      <c r="AB45" s="18">
        <f t="shared" si="112"/>
        <v>8.4658715705727321</v>
      </c>
      <c r="AD45" s="68">
        <f t="shared" ref="AD45:AD70" si="113">IF(Z8&gt;0,(AD8/Z8)*100,0)</f>
        <v>5.3520160974723767</v>
      </c>
      <c r="AE45" s="69">
        <f t="shared" ref="AE45:AE70" si="114">IF(Z8&gt;0,AE8/Z8*100,0)</f>
        <v>56.694146354667076</v>
      </c>
      <c r="AF45" s="69">
        <f t="shared" ref="AF45:AF70" si="115">IF(Z8&gt;0,(AF8/Z8)*100,0)</f>
        <v>62.046162452139455</v>
      </c>
      <c r="AH45" t="str">
        <f>L45</f>
        <v>11 Corporate managers and directors</v>
      </c>
      <c r="AI45" s="18">
        <f t="shared" ref="AI45:AM54" si="116">AI8/AI$35*100</f>
        <v>5.7538313707249573</v>
      </c>
      <c r="AJ45" s="18">
        <f t="shared" si="116"/>
        <v>6.5887089589017789</v>
      </c>
      <c r="AK45" s="18">
        <f t="shared" si="116"/>
        <v>6.5505981296120215</v>
      </c>
      <c r="AL45" s="18">
        <f t="shared" si="116"/>
        <v>5.9044312245725088</v>
      </c>
      <c r="AM45" s="18">
        <f t="shared" si="116"/>
        <v>5.8119759129359485</v>
      </c>
      <c r="AO45" s="68">
        <f t="shared" ref="AO45:AO70" si="117">IF(AK8&gt;0,(AO8/AK8)*100,0)</f>
        <v>-3.5762462918329678</v>
      </c>
      <c r="AP45" s="69">
        <f t="shared" ref="AP45:AP70" si="118">IF(AK8&gt;0,AP8/AK8*100,0)</f>
        <v>49.567813679012644</v>
      </c>
      <c r="AQ45" s="69">
        <f t="shared" ref="AQ45:AQ70" si="119">IF(AK8&gt;0,(AQ8/AK8)*100,0)</f>
        <v>45.991567387179686</v>
      </c>
      <c r="AS45" t="str">
        <f>W45</f>
        <v>11 Corporate managers and directors</v>
      </c>
      <c r="AT45" s="18">
        <f t="shared" ref="AT45:AX54" si="120">AT8/AT$35*100</f>
        <v>9.1276799898643919</v>
      </c>
      <c r="AU45" s="18">
        <f t="shared" si="120"/>
        <v>9.8133632071170229</v>
      </c>
      <c r="AV45" s="18">
        <f t="shared" si="120"/>
        <v>9.5496560059776456</v>
      </c>
      <c r="AW45" s="18">
        <f t="shared" si="120"/>
        <v>7.8672980669869217</v>
      </c>
      <c r="AX45" s="18">
        <f t="shared" si="120"/>
        <v>7.3202379893917087</v>
      </c>
      <c r="AZ45" s="68">
        <f t="shared" ref="AZ45:AZ70" si="121">IF(AV8&gt;0,(AZ8/AV8)*100,0)</f>
        <v>-8.9581414832304613</v>
      </c>
      <c r="BA45" s="69">
        <f t="shared" ref="BA45:BA70" si="122">IF(AV8&gt;0,BA8/AV8*100,0)</f>
        <v>47.672951331822169</v>
      </c>
      <c r="BB45" s="69">
        <f t="shared" ref="BB45:BB70" si="123">IF(AV8&gt;0,(BB8/AV8)*100,0)</f>
        <v>38.714809848591699</v>
      </c>
      <c r="BD45" t="str">
        <f>AH45</f>
        <v>11 Corporate managers and directors</v>
      </c>
      <c r="BE45" s="18">
        <f t="shared" ref="BE45:BI54" si="124">BE8/BE$35*100</f>
        <v>5.2421794075289627</v>
      </c>
      <c r="BF45" s="18">
        <f t="shared" si="124"/>
        <v>5.9635027939454934</v>
      </c>
      <c r="BG45" s="18">
        <f t="shared" si="124"/>
        <v>6.3878413666811298</v>
      </c>
      <c r="BH45" s="18">
        <f t="shared" si="124"/>
        <v>5.4395622673002126</v>
      </c>
      <c r="BI45" s="18">
        <f t="shared" si="124"/>
        <v>5.7464247093575116</v>
      </c>
      <c r="BK45" s="68">
        <f t="shared" ref="BK45:BK70" si="125">IF(BG8&gt;0,(BK8/BG8)*100,0)</f>
        <v>-5.772680596408331</v>
      </c>
      <c r="BL45" s="69">
        <f t="shared" ref="BL45:BL70" si="126">IF(BG8&gt;0,BL8/BG8*100,0)</f>
        <v>40.965254498354817</v>
      </c>
      <c r="BM45" s="69">
        <f t="shared" ref="BM45:BM70" si="127">IF(BG8&gt;0,(BM8/BG8)*100,0)</f>
        <v>35.192573901946488</v>
      </c>
      <c r="BO45" t="str">
        <f>AS45</f>
        <v>11 Corporate managers and directors</v>
      </c>
      <c r="BP45" s="18">
        <f t="shared" ref="BP45:BT54" si="128">BP8/BP$35*100</f>
        <v>4.3297453033422517</v>
      </c>
      <c r="BQ45" s="18">
        <f t="shared" si="128"/>
        <v>4.7461671931352791</v>
      </c>
      <c r="BR45" s="18">
        <f t="shared" si="128"/>
        <v>5.1060458850446224</v>
      </c>
      <c r="BS45" s="18">
        <f t="shared" si="128"/>
        <v>4.2483563500164268</v>
      </c>
      <c r="BT45" s="18">
        <f t="shared" si="128"/>
        <v>4.2110864452025227</v>
      </c>
      <c r="BV45" s="68">
        <f t="shared" ref="BV45:BV70" si="129">IF(BR8&gt;0,(BV8/BR8)*100,0)</f>
        <v>-23.130929074587122</v>
      </c>
      <c r="BW45" s="69">
        <f t="shared" ref="BW45:BW70" si="130">IF(BR8&gt;0,BW8/BR8*100,0)</f>
        <v>41.515427323188788</v>
      </c>
      <c r="BX45" s="69">
        <f t="shared" ref="BX45:BX70" si="131">IF(BR8&gt;0,(BX8/BR8)*100,0)</f>
        <v>18.384498248601666</v>
      </c>
      <c r="BZ45" t="str">
        <f>BD45</f>
        <v>11 Corporate managers and directors</v>
      </c>
      <c r="CA45" s="18">
        <f t="shared" ref="CA45:CE54" si="132">CA8/CA$35*100</f>
        <v>4.6680497275827797</v>
      </c>
      <c r="CB45" s="18">
        <f t="shared" si="132"/>
        <v>5.3832987732192867</v>
      </c>
      <c r="CC45" s="18">
        <f t="shared" si="132"/>
        <v>6.116749567303077</v>
      </c>
      <c r="CD45" s="18">
        <f t="shared" si="132"/>
        <v>5.3637498162407686</v>
      </c>
      <c r="CE45" s="18">
        <f t="shared" si="132"/>
        <v>6.0955945462915269</v>
      </c>
      <c r="CG45" s="68">
        <f t="shared" ref="CG45:CG70" si="133">IF(CC8&gt;0,(CG8/CC8)*100,0)</f>
        <v>-45.624517000122481</v>
      </c>
      <c r="CH45" s="69">
        <f t="shared" ref="CH45:CH70" si="134">IF(CC8&gt;0,CH8/CC8*100,0)</f>
        <v>32.121454439672718</v>
      </c>
      <c r="CI45" s="69">
        <f t="shared" ref="CI45:CI70" si="135">IF(CC8&gt;0,(CI8/CC8)*100,0)</f>
        <v>-13.503062560449772</v>
      </c>
      <c r="CK45" t="str">
        <f>BO45</f>
        <v>11 Corporate managers and directors</v>
      </c>
      <c r="CL45" s="18">
        <f t="shared" ref="CL45:CP54" si="136">CL8/CL$35*100</f>
        <v>2.5131845611967463</v>
      </c>
      <c r="CM45" s="18">
        <f t="shared" si="136"/>
        <v>3.2662230192161057</v>
      </c>
      <c r="CN45" s="18">
        <f t="shared" si="136"/>
        <v>3.638399522715726</v>
      </c>
      <c r="CO45" s="18">
        <f t="shared" si="136"/>
        <v>3.61074118967599</v>
      </c>
      <c r="CP45" s="18">
        <f t="shared" si="136"/>
        <v>4.7254151627828849</v>
      </c>
      <c r="CR45" s="68">
        <f t="shared" ref="CR45:CR70" si="137">IF(CN8&gt;0,(CR8/CN8)*100,0)</f>
        <v>-47.582202416292887</v>
      </c>
      <c r="CS45" s="69">
        <f t="shared" ref="CS45:CS70" si="138">IF(CN8&gt;0,CS8/CN8*100,0)</f>
        <v>22.336137613998446</v>
      </c>
      <c r="CT45" s="69">
        <f t="shared" ref="CT45:CT70" si="139">IF(CN8&gt;0,(CT8/CN8)*100,0)</f>
        <v>-25.246064802294445</v>
      </c>
    </row>
    <row r="46" spans="1:98" x14ac:dyDescent="0.2">
      <c r="A46" t="str">
        <f t="shared" si="103"/>
        <v>12 Other managers and proprietors</v>
      </c>
      <c r="B46" s="18">
        <f t="shared" si="104"/>
        <v>2.084001255596355</v>
      </c>
      <c r="C46" s="18">
        <f t="shared" si="104"/>
        <v>2.0403202899564157</v>
      </c>
      <c r="D46" s="18">
        <f t="shared" si="104"/>
        <v>1.8950348217254862</v>
      </c>
      <c r="E46" s="18">
        <f t="shared" si="104"/>
        <v>1.9846766286386752</v>
      </c>
      <c r="F46" s="18">
        <f t="shared" si="104"/>
        <v>2.303932365775164</v>
      </c>
      <c r="H46" s="68">
        <f t="shared" si="105"/>
        <v>130.30576897050398</v>
      </c>
      <c r="I46" s="69">
        <f t="shared" si="106"/>
        <v>96.915261005063144</v>
      </c>
      <c r="J46" s="69">
        <f t="shared" si="107"/>
        <v>227.22102997556712</v>
      </c>
      <c r="L46" t="str">
        <f t="shared" ref="L46:L69" si="140">A46</f>
        <v>12 Other managers and proprietors</v>
      </c>
      <c r="M46" s="18">
        <f t="shared" si="108"/>
        <v>2.7507171755026034</v>
      </c>
      <c r="N46" s="18">
        <f t="shared" si="108"/>
        <v>2.7125900291586822</v>
      </c>
      <c r="O46" s="18">
        <f t="shared" si="108"/>
        <v>2.7534270348596768</v>
      </c>
      <c r="P46" s="18">
        <f t="shared" si="108"/>
        <v>2.79996438537894</v>
      </c>
      <c r="Q46" s="18">
        <f t="shared" si="108"/>
        <v>3.1957843502698613</v>
      </c>
      <c r="S46" s="68">
        <f t="shared" si="109"/>
        <v>117.46267870420756</v>
      </c>
      <c r="T46" s="69">
        <f t="shared" si="110"/>
        <v>89.346671780331761</v>
      </c>
      <c r="U46" s="69">
        <f t="shared" si="111"/>
        <v>206.80935048453932</v>
      </c>
      <c r="W46" t="str">
        <f t="shared" ref="W46:W69" si="141">A46</f>
        <v>12 Other managers and proprietors</v>
      </c>
      <c r="X46" s="18">
        <f t="shared" si="112"/>
        <v>3.0629162922023125</v>
      </c>
      <c r="Y46" s="18">
        <f t="shared" si="112"/>
        <v>3.0541308458782437</v>
      </c>
      <c r="Z46" s="18">
        <f t="shared" si="112"/>
        <v>3.1272893704048559</v>
      </c>
      <c r="AA46" s="18">
        <f t="shared" si="112"/>
        <v>3.1539470860251511</v>
      </c>
      <c r="AB46" s="18">
        <f t="shared" si="112"/>
        <v>3.4030820957882719</v>
      </c>
      <c r="AD46" s="68">
        <f t="shared" si="113"/>
        <v>33.56036317519672</v>
      </c>
      <c r="AE46" s="69">
        <f t="shared" si="114"/>
        <v>76.224125024056349</v>
      </c>
      <c r="AF46" s="69">
        <f t="shared" si="115"/>
        <v>109.78448819925306</v>
      </c>
      <c r="AH46" t="str">
        <f t="shared" ref="AH46:AH69" si="142">L46</f>
        <v>12 Other managers and proprietors</v>
      </c>
      <c r="AI46" s="18">
        <f t="shared" si="116"/>
        <v>2.7747194617355664</v>
      </c>
      <c r="AJ46" s="18">
        <f t="shared" si="116"/>
        <v>2.9329006482323114</v>
      </c>
      <c r="AK46" s="18">
        <f t="shared" si="116"/>
        <v>3.1523406422909517</v>
      </c>
      <c r="AL46" s="18">
        <f t="shared" si="116"/>
        <v>3.1694366992645322</v>
      </c>
      <c r="AM46" s="18">
        <f t="shared" si="116"/>
        <v>3.5968769615149396</v>
      </c>
      <c r="AO46" s="68">
        <f t="shared" si="117"/>
        <v>24.003409474077326</v>
      </c>
      <c r="AP46" s="69">
        <f t="shared" si="118"/>
        <v>69.688736401605539</v>
      </c>
      <c r="AQ46" s="69">
        <f t="shared" si="119"/>
        <v>93.692145875682868</v>
      </c>
      <c r="AS46" t="str">
        <f t="shared" ref="AS46:AS69" si="143">W46</f>
        <v>12 Other managers and proprietors</v>
      </c>
      <c r="AT46" s="18">
        <f t="shared" si="120"/>
        <v>3.3607897088215744</v>
      </c>
      <c r="AU46" s="18">
        <f t="shared" si="120"/>
        <v>3.4417519988088214</v>
      </c>
      <c r="AV46" s="18">
        <f t="shared" si="120"/>
        <v>3.5628279837212888</v>
      </c>
      <c r="AW46" s="18">
        <f t="shared" si="120"/>
        <v>3.6320348982267161</v>
      </c>
      <c r="AX46" s="18">
        <f t="shared" si="120"/>
        <v>3.746958364152412</v>
      </c>
      <c r="AZ46" s="68">
        <f t="shared" si="121"/>
        <v>24.907252179499629</v>
      </c>
      <c r="BA46" s="69">
        <f t="shared" si="122"/>
        <v>67.901768938271303</v>
      </c>
      <c r="BB46" s="69">
        <f t="shared" si="123"/>
        <v>92.809021117770925</v>
      </c>
      <c r="BD46" t="str">
        <f t="shared" ref="BD46:BD69" si="144">AH46</f>
        <v>12 Other managers and proprietors</v>
      </c>
      <c r="BE46" s="18">
        <f t="shared" si="124"/>
        <v>2.3138946025732419</v>
      </c>
      <c r="BF46" s="18">
        <f t="shared" si="124"/>
        <v>2.1988889014548247</v>
      </c>
      <c r="BG46" s="18">
        <f t="shared" si="124"/>
        <v>2.2921062691231966</v>
      </c>
      <c r="BH46" s="18">
        <f t="shared" si="124"/>
        <v>2.1812945226061933</v>
      </c>
      <c r="BI46" s="18">
        <f t="shared" si="124"/>
        <v>2.2596902897403321</v>
      </c>
      <c r="BK46" s="68">
        <f t="shared" si="125"/>
        <v>3.2636349410302836</v>
      </c>
      <c r="BL46" s="69">
        <f t="shared" si="126"/>
        <v>46.847604567593805</v>
      </c>
      <c r="BM46" s="69">
        <f t="shared" si="127"/>
        <v>50.111239508624095</v>
      </c>
      <c r="BO46" t="str">
        <f t="shared" ref="BO46:BO69" si="145">AS46</f>
        <v>12 Other managers and proprietors</v>
      </c>
      <c r="BP46" s="18">
        <f t="shared" si="128"/>
        <v>2.3470651652201395</v>
      </c>
      <c r="BQ46" s="18">
        <f t="shared" si="128"/>
        <v>2.3493631408925904</v>
      </c>
      <c r="BR46" s="18">
        <f t="shared" si="128"/>
        <v>2.6583472503378882</v>
      </c>
      <c r="BS46" s="18">
        <f t="shared" si="128"/>
        <v>2.6457935027911095</v>
      </c>
      <c r="BT46" s="18">
        <f t="shared" si="128"/>
        <v>2.8598430405613655</v>
      </c>
      <c r="BV46" s="68">
        <f t="shared" si="129"/>
        <v>0.27038348325950162</v>
      </c>
      <c r="BW46" s="69">
        <f t="shared" si="130"/>
        <v>59.586476628649265</v>
      </c>
      <c r="BX46" s="69">
        <f t="shared" si="131"/>
        <v>59.856860111908759</v>
      </c>
      <c r="BZ46" t="str">
        <f t="shared" ref="BZ46:BZ69" si="146">BD46</f>
        <v>12 Other managers and proprietors</v>
      </c>
      <c r="CA46" s="18">
        <f t="shared" si="132"/>
        <v>2.4318320836568601</v>
      </c>
      <c r="CB46" s="18">
        <f t="shared" si="132"/>
        <v>2.5943806498184192</v>
      </c>
      <c r="CC46" s="18">
        <f t="shared" si="132"/>
        <v>2.8844264301280624</v>
      </c>
      <c r="CD46" s="18">
        <f t="shared" si="132"/>
        <v>2.9898676128184425</v>
      </c>
      <c r="CE46" s="18">
        <f t="shared" si="132"/>
        <v>3.4807141391715026</v>
      </c>
      <c r="CG46" s="68">
        <f t="shared" si="133"/>
        <v>-34.155933201649034</v>
      </c>
      <c r="CH46" s="69">
        <f t="shared" si="134"/>
        <v>40.783030202900065</v>
      </c>
      <c r="CI46" s="69">
        <f t="shared" si="135"/>
        <v>6.6270970012510224</v>
      </c>
      <c r="CK46" t="str">
        <f t="shared" ref="CK46:CK69" si="147">BO46</f>
        <v>12 Other managers and proprietors</v>
      </c>
      <c r="CL46" s="18">
        <f t="shared" si="136"/>
        <v>2.1230075331627969</v>
      </c>
      <c r="CM46" s="18">
        <f t="shared" si="136"/>
        <v>2.3046118690800133</v>
      </c>
      <c r="CN46" s="18">
        <f t="shared" si="136"/>
        <v>2.3889471008458942</v>
      </c>
      <c r="CO46" s="18">
        <f t="shared" si="136"/>
        <v>2.663799839193874</v>
      </c>
      <c r="CP46" s="18">
        <f t="shared" si="136"/>
        <v>2.8199692628820872</v>
      </c>
      <c r="CR46" s="68">
        <f t="shared" si="137"/>
        <v>-52.35832452925375</v>
      </c>
      <c r="CS46" s="69">
        <f t="shared" si="138"/>
        <v>25.1756342746698</v>
      </c>
      <c r="CT46" s="69">
        <f t="shared" si="139"/>
        <v>-27.182690254583957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19.872167574546015</v>
      </c>
      <c r="C47" s="18">
        <f t="shared" si="104"/>
        <v>19.909369269906964</v>
      </c>
      <c r="D47" s="18">
        <f t="shared" si="104"/>
        <v>18.619460799469152</v>
      </c>
      <c r="E47" s="18">
        <f t="shared" si="104"/>
        <v>20.553895327141483</v>
      </c>
      <c r="F47" s="18">
        <f t="shared" si="104"/>
        <v>19.929403392539371</v>
      </c>
      <c r="H47" s="68">
        <f t="shared" si="105"/>
        <v>102.75869316134828</v>
      </c>
      <c r="I47" s="69">
        <f t="shared" si="106"/>
        <v>57.22770399334285</v>
      </c>
      <c r="J47" s="69">
        <f t="shared" si="107"/>
        <v>159.9863971546911</v>
      </c>
      <c r="L47" t="str">
        <f t="shared" si="140"/>
        <v>21 Science, research, engineering and technology professionals</v>
      </c>
      <c r="M47" s="18">
        <f t="shared" si="108"/>
        <v>10.798857823773941</v>
      </c>
      <c r="N47" s="18">
        <f t="shared" si="108"/>
        <v>10.899110444976715</v>
      </c>
      <c r="O47" s="18">
        <f t="shared" si="108"/>
        <v>10.452544217905672</v>
      </c>
      <c r="P47" s="18">
        <f t="shared" si="108"/>
        <v>12.385672102295624</v>
      </c>
      <c r="Q47" s="18">
        <f t="shared" si="108"/>
        <v>12.428425708804866</v>
      </c>
      <c r="S47" s="68">
        <f t="shared" si="109"/>
        <v>122.77935753523046</v>
      </c>
      <c r="T47" s="69">
        <f t="shared" si="110"/>
        <v>64.260327639428738</v>
      </c>
      <c r="U47" s="69">
        <f t="shared" si="111"/>
        <v>187.03968517465921</v>
      </c>
      <c r="W47" t="str">
        <f t="shared" si="141"/>
        <v>21 Science, research, engineering and technology professionals</v>
      </c>
      <c r="X47" s="18">
        <f t="shared" si="112"/>
        <v>10.000838309573416</v>
      </c>
      <c r="Y47" s="18">
        <f t="shared" si="112"/>
        <v>9.9849982962304171</v>
      </c>
      <c r="Z47" s="18">
        <f t="shared" si="112"/>
        <v>9.9762320852280677</v>
      </c>
      <c r="AA47" s="18">
        <f t="shared" si="112"/>
        <v>10.810093516643196</v>
      </c>
      <c r="AB47" s="18">
        <f t="shared" si="112"/>
        <v>9.9972866033438237</v>
      </c>
      <c r="AD47" s="68">
        <f t="shared" si="113"/>
        <v>22.995389637131748</v>
      </c>
      <c r="AE47" s="69">
        <f t="shared" si="114"/>
        <v>45.985969922289783</v>
      </c>
      <c r="AF47" s="69">
        <f t="shared" si="115"/>
        <v>68.981359559421534</v>
      </c>
      <c r="AH47" t="str">
        <f t="shared" si="142"/>
        <v>21 Science, research, engineering and technology professionals</v>
      </c>
      <c r="AI47" s="18">
        <f t="shared" si="116"/>
        <v>3.378435676394083</v>
      </c>
      <c r="AJ47" s="18">
        <f t="shared" si="116"/>
        <v>3.4598361900468624</v>
      </c>
      <c r="AK47" s="18">
        <f t="shared" si="116"/>
        <v>3.5695545211531434</v>
      </c>
      <c r="AL47" s="18">
        <f t="shared" si="116"/>
        <v>4.1672864547388375</v>
      </c>
      <c r="AM47" s="18">
        <f t="shared" si="116"/>
        <v>4.1140310063900625</v>
      </c>
      <c r="AO47" s="68">
        <f t="shared" si="117"/>
        <v>25.254900463249829</v>
      </c>
      <c r="AP47" s="69">
        <f t="shared" si="118"/>
        <v>44.329879766101385</v>
      </c>
      <c r="AQ47" s="69">
        <f t="shared" si="119"/>
        <v>69.584780229351225</v>
      </c>
      <c r="AS47" t="str">
        <f t="shared" si="143"/>
        <v>21 Science, research, engineering and technology professionals</v>
      </c>
      <c r="AT47" s="18">
        <f t="shared" si="120"/>
        <v>9.6442586723711496</v>
      </c>
      <c r="AU47" s="18">
        <f t="shared" si="120"/>
        <v>9.8368561643950496</v>
      </c>
      <c r="AV47" s="18">
        <f t="shared" si="120"/>
        <v>9.9715280834147606</v>
      </c>
      <c r="AW47" s="18">
        <f t="shared" si="120"/>
        <v>10.132340622908499</v>
      </c>
      <c r="AX47" s="18">
        <f t="shared" si="120"/>
        <v>8.9064362796520911</v>
      </c>
      <c r="AZ47" s="68">
        <f t="shared" si="121"/>
        <v>6.0830237872663995</v>
      </c>
      <c r="BA47" s="69">
        <f t="shared" si="122"/>
        <v>37.565121219248496</v>
      </c>
      <c r="BB47" s="69">
        <f t="shared" si="123"/>
        <v>43.648145006514895</v>
      </c>
      <c r="BD47" t="str">
        <f t="shared" si="144"/>
        <v>21 Science, research, engineering and technology professionals</v>
      </c>
      <c r="BE47" s="18">
        <f t="shared" si="124"/>
        <v>3.3231015653901248</v>
      </c>
      <c r="BF47" s="18">
        <f t="shared" si="124"/>
        <v>3.6077928283726837</v>
      </c>
      <c r="BG47" s="18">
        <f t="shared" si="124"/>
        <v>4.0189913311945809</v>
      </c>
      <c r="BH47" s="18">
        <f t="shared" si="124"/>
        <v>4.3988438072433445</v>
      </c>
      <c r="BI47" s="18">
        <f t="shared" si="124"/>
        <v>4.5400417077447237</v>
      </c>
      <c r="BK47" s="68">
        <f t="shared" si="125"/>
        <v>18.324863235250906</v>
      </c>
      <c r="BL47" s="69">
        <f t="shared" si="126"/>
        <v>34.408545355692873</v>
      </c>
      <c r="BM47" s="69">
        <f t="shared" si="127"/>
        <v>52.733408590943775</v>
      </c>
      <c r="BO47" t="str">
        <f t="shared" si="145"/>
        <v>21 Science, research, engineering and technology professionals</v>
      </c>
      <c r="BP47" s="18">
        <f t="shared" si="128"/>
        <v>2.3733570645164042</v>
      </c>
      <c r="BQ47" s="18">
        <f t="shared" si="128"/>
        <v>2.5865831048813992</v>
      </c>
      <c r="BR47" s="18">
        <f t="shared" si="128"/>
        <v>3.0216404497020153</v>
      </c>
      <c r="BS47" s="18">
        <f t="shared" si="128"/>
        <v>3.3674862750215864</v>
      </c>
      <c r="BT47" s="18">
        <f t="shared" si="128"/>
        <v>3.5425559986675239</v>
      </c>
      <c r="BV47" s="68">
        <f t="shared" si="129"/>
        <v>9.273820389289904</v>
      </c>
      <c r="BW47" s="69">
        <f t="shared" si="130"/>
        <v>39.584946826647226</v>
      </c>
      <c r="BX47" s="69">
        <f t="shared" si="131"/>
        <v>48.858767215937135</v>
      </c>
      <c r="BZ47" t="str">
        <f t="shared" si="146"/>
        <v>21 Science, research, engineering and technology professionals</v>
      </c>
      <c r="CA47" s="18">
        <f t="shared" si="132"/>
        <v>2.1434279150941418</v>
      </c>
      <c r="CB47" s="18">
        <f t="shared" si="132"/>
        <v>2.4293990313074403</v>
      </c>
      <c r="CC47" s="18">
        <f t="shared" si="132"/>
        <v>2.9015997651408929</v>
      </c>
      <c r="CD47" s="18">
        <f t="shared" si="132"/>
        <v>3.4254849080010059</v>
      </c>
      <c r="CE47" s="18">
        <f t="shared" si="132"/>
        <v>3.8621894283362961</v>
      </c>
      <c r="CG47" s="68">
        <f t="shared" si="133"/>
        <v>-27.372044448263878</v>
      </c>
      <c r="CH47" s="69">
        <f t="shared" si="134"/>
        <v>29.024794456816778</v>
      </c>
      <c r="CI47" s="69">
        <f t="shared" si="135"/>
        <v>1.6527500085529012</v>
      </c>
      <c r="CK47" t="str">
        <f t="shared" si="147"/>
        <v>21 Science, research, engineering and technology professionals</v>
      </c>
      <c r="CL47" s="18">
        <f t="shared" si="136"/>
        <v>1.2565972216665933</v>
      </c>
      <c r="CM47" s="18">
        <f t="shared" si="136"/>
        <v>1.7150916568129904</v>
      </c>
      <c r="CN47" s="18">
        <f t="shared" si="136"/>
        <v>2.0237526659989182</v>
      </c>
      <c r="CO47" s="18">
        <f t="shared" si="136"/>
        <v>2.849905242909756</v>
      </c>
      <c r="CP47" s="18">
        <f t="shared" si="136"/>
        <v>3.6419356377239609</v>
      </c>
      <c r="CR47" s="68">
        <f t="shared" si="137"/>
        <v>-27.368666551409405</v>
      </c>
      <c r="CS47" s="69">
        <f t="shared" si="138"/>
        <v>26.679601020043307</v>
      </c>
      <c r="CT47" s="69">
        <f t="shared" si="139"/>
        <v>-0.68906553136609239</v>
      </c>
    </row>
    <row r="48" spans="1:98" x14ac:dyDescent="0.2">
      <c r="A48" t="str">
        <f t="shared" si="103"/>
        <v>22 Health professionals</v>
      </c>
      <c r="B48" s="18">
        <f t="shared" si="104"/>
        <v>17.446154971597863</v>
      </c>
      <c r="C48" s="18">
        <f t="shared" si="104"/>
        <v>21.179476401916641</v>
      </c>
      <c r="D48" s="18">
        <f t="shared" si="104"/>
        <v>21.1913661268099</v>
      </c>
      <c r="E48" s="18">
        <f t="shared" si="104"/>
        <v>21.458662974911871</v>
      </c>
      <c r="F48" s="18">
        <f t="shared" si="104"/>
        <v>21.762273593172267</v>
      </c>
      <c r="H48" s="68">
        <f t="shared" si="105"/>
        <v>94.534931619620792</v>
      </c>
      <c r="I48" s="69">
        <f t="shared" si="106"/>
        <v>70.34337596204162</v>
      </c>
      <c r="J48" s="69">
        <f t="shared" si="107"/>
        <v>164.87830758166243</v>
      </c>
      <c r="L48" t="str">
        <f t="shared" si="140"/>
        <v>22 Health professionals</v>
      </c>
      <c r="M48" s="18">
        <f t="shared" si="108"/>
        <v>7.9619038188216198</v>
      </c>
      <c r="N48" s="18">
        <f t="shared" si="108"/>
        <v>9.4584614687916808</v>
      </c>
      <c r="O48" s="18">
        <f t="shared" si="108"/>
        <v>9.358237798909407</v>
      </c>
      <c r="P48" s="18">
        <f t="shared" si="108"/>
        <v>8.7125546929605022</v>
      </c>
      <c r="Q48" s="18">
        <f t="shared" si="108"/>
        <v>8.3858804947618033</v>
      </c>
      <c r="S48" s="68">
        <f t="shared" si="109"/>
        <v>67.894099055979751</v>
      </c>
      <c r="T48" s="69">
        <f t="shared" si="110"/>
        <v>66.227599858686972</v>
      </c>
      <c r="U48" s="69">
        <f t="shared" si="111"/>
        <v>134.12169891466675</v>
      </c>
      <c r="W48" t="str">
        <f t="shared" si="141"/>
        <v>22 Health professionals</v>
      </c>
      <c r="X48" s="18">
        <f t="shared" si="112"/>
        <v>8.3677661745982199</v>
      </c>
      <c r="Y48" s="18">
        <f t="shared" si="112"/>
        <v>9.8191556683702963</v>
      </c>
      <c r="Z48" s="18">
        <f t="shared" si="112"/>
        <v>9.3525087238738092</v>
      </c>
      <c r="AA48" s="18">
        <f t="shared" si="112"/>
        <v>8.5950967458728975</v>
      </c>
      <c r="AB48" s="18">
        <f t="shared" si="112"/>
        <v>7.7220818597316372</v>
      </c>
      <c r="AD48" s="68">
        <f t="shared" si="113"/>
        <v>1.3396763772256692</v>
      </c>
      <c r="AE48" s="69">
        <f t="shared" si="114"/>
        <v>57.925900547652439</v>
      </c>
      <c r="AF48" s="69">
        <f t="shared" si="115"/>
        <v>59.265576924878104</v>
      </c>
      <c r="AH48" t="str">
        <f t="shared" si="142"/>
        <v>22 Health professionals</v>
      </c>
      <c r="AI48" s="18">
        <f t="shared" si="116"/>
        <v>14.217798509124593</v>
      </c>
      <c r="AJ48" s="18">
        <f t="shared" si="116"/>
        <v>12.589751291976889</v>
      </c>
      <c r="AK48" s="18">
        <f t="shared" si="116"/>
        <v>11.018636757922561</v>
      </c>
      <c r="AL48" s="18">
        <f t="shared" si="116"/>
        <v>5.9342001807632903</v>
      </c>
      <c r="AM48" s="18">
        <f t="shared" si="116"/>
        <v>2.0320994476691823</v>
      </c>
      <c r="AO48" s="68">
        <f t="shared" si="117"/>
        <v>-79.957205350253574</v>
      </c>
      <c r="AP48" s="69">
        <f t="shared" si="118"/>
        <v>18.127664812695336</v>
      </c>
      <c r="AQ48" s="69">
        <f t="shared" si="119"/>
        <v>-61.829540537558238</v>
      </c>
      <c r="AS48" t="str">
        <f t="shared" si="143"/>
        <v>22 Health professionals</v>
      </c>
      <c r="AT48" s="18">
        <f t="shared" si="120"/>
        <v>1.8279606446956138</v>
      </c>
      <c r="AU48" s="18">
        <f t="shared" si="120"/>
        <v>2.1323928594774366</v>
      </c>
      <c r="AV48" s="18">
        <f t="shared" si="120"/>
        <v>2.2195690760481646</v>
      </c>
      <c r="AW48" s="18">
        <f t="shared" si="120"/>
        <v>2.1252696731544818</v>
      </c>
      <c r="AX48" s="18">
        <f t="shared" si="120"/>
        <v>1.979334944600883</v>
      </c>
      <c r="AZ48" s="68">
        <f t="shared" si="121"/>
        <v>5.9142191187338957</v>
      </c>
      <c r="BA48" s="69">
        <f t="shared" si="122"/>
        <v>52.139541242812058</v>
      </c>
      <c r="BB48" s="69">
        <f t="shared" si="123"/>
        <v>58.053760361545962</v>
      </c>
      <c r="BD48" t="str">
        <f t="shared" si="144"/>
        <v>22 Health professionals</v>
      </c>
      <c r="BE48" s="18">
        <f t="shared" si="124"/>
        <v>2.1033888435328234</v>
      </c>
      <c r="BF48" s="18">
        <f t="shared" si="124"/>
        <v>2.6739994322827112</v>
      </c>
      <c r="BG48" s="18">
        <f t="shared" si="124"/>
        <v>2.5565424836637298</v>
      </c>
      <c r="BH48" s="18">
        <f t="shared" si="124"/>
        <v>2.5300627113013658</v>
      </c>
      <c r="BI48" s="18">
        <f t="shared" si="124"/>
        <v>2.3812814633229866</v>
      </c>
      <c r="BK48" s="68">
        <f t="shared" si="125"/>
        <v>-2.4356949897390945</v>
      </c>
      <c r="BL48" s="69">
        <f t="shared" si="126"/>
        <v>56.670291289405448</v>
      </c>
      <c r="BM48" s="69">
        <f t="shared" si="127"/>
        <v>54.234596299666357</v>
      </c>
      <c r="BO48" t="str">
        <f t="shared" si="145"/>
        <v>22 Health professionals</v>
      </c>
      <c r="BP48" s="18">
        <f t="shared" si="128"/>
        <v>1.6567720291349175</v>
      </c>
      <c r="BQ48" s="18">
        <f t="shared" si="128"/>
        <v>2.0032810593307144</v>
      </c>
      <c r="BR48" s="18">
        <f t="shared" si="128"/>
        <v>1.9268065929516403</v>
      </c>
      <c r="BS48" s="18">
        <f t="shared" si="128"/>
        <v>1.8459115142038698</v>
      </c>
      <c r="BT48" s="18">
        <f t="shared" si="128"/>
        <v>1.711582975066394</v>
      </c>
      <c r="BV48" s="68">
        <f t="shared" si="129"/>
        <v>-17.205397994505166</v>
      </c>
      <c r="BW48" s="69">
        <f t="shared" si="130"/>
        <v>50.007255876749888</v>
      </c>
      <c r="BX48" s="69">
        <f t="shared" si="131"/>
        <v>32.801857882244725</v>
      </c>
      <c r="BZ48" t="str">
        <f t="shared" si="146"/>
        <v>22 Health professionals</v>
      </c>
      <c r="CA48" s="18">
        <f t="shared" si="132"/>
        <v>1.3443122737558832</v>
      </c>
      <c r="CB48" s="18">
        <f t="shared" si="132"/>
        <v>1.7906092225492602</v>
      </c>
      <c r="CC48" s="18">
        <f t="shared" si="132"/>
        <v>1.5071303321621674</v>
      </c>
      <c r="CD48" s="18">
        <f t="shared" si="132"/>
        <v>1.4101112622088028</v>
      </c>
      <c r="CE48" s="18">
        <f t="shared" si="132"/>
        <v>1.1076665069901457</v>
      </c>
      <c r="CG48" s="68">
        <f t="shared" si="133"/>
        <v>-59.898005850228664</v>
      </c>
      <c r="CH48" s="69">
        <f t="shared" si="134"/>
        <v>29.698132245303256</v>
      </c>
      <c r="CI48" s="69">
        <f t="shared" si="135"/>
        <v>-30.199873604925404</v>
      </c>
      <c r="CK48" t="str">
        <f t="shared" si="147"/>
        <v>22 Health professionals</v>
      </c>
      <c r="CL48" s="18">
        <f t="shared" si="136"/>
        <v>0.48828740752785332</v>
      </c>
      <c r="CM48" s="18">
        <f t="shared" si="136"/>
        <v>0.73065240637371376</v>
      </c>
      <c r="CN48" s="18">
        <f t="shared" si="136"/>
        <v>0.9328168218787749</v>
      </c>
      <c r="CO48" s="18">
        <f t="shared" si="136"/>
        <v>0.95864513412486951</v>
      </c>
      <c r="CP48" s="18">
        <f t="shared" si="136"/>
        <v>1.304776144277122</v>
      </c>
      <c r="CR48" s="68">
        <f t="shared" si="137"/>
        <v>-43.546766356140637</v>
      </c>
      <c r="CS48" s="69">
        <f t="shared" si="138"/>
        <v>28.898098045959021</v>
      </c>
      <c r="CT48" s="69">
        <f t="shared" si="139"/>
        <v>-14.648668310181623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28.966503578285373</v>
      </c>
      <c r="C49" s="18">
        <f t="shared" si="104"/>
        <v>25.256953757628136</v>
      </c>
      <c r="D49" s="18">
        <f t="shared" si="104"/>
        <v>26.79779185049302</v>
      </c>
      <c r="E49" s="18">
        <f t="shared" si="104"/>
        <v>23.905966481659942</v>
      </c>
      <c r="F49" s="18">
        <f t="shared" si="104"/>
        <v>20.664097117632064</v>
      </c>
      <c r="H49" s="68">
        <f t="shared" si="105"/>
        <v>46.072919863025426</v>
      </c>
      <c r="I49" s="69">
        <f t="shared" si="106"/>
        <v>60.72515681434443</v>
      </c>
      <c r="J49" s="69">
        <f t="shared" si="107"/>
        <v>106.79807667736985</v>
      </c>
      <c r="L49" t="str">
        <f t="shared" si="140"/>
        <v>23 Teaching and other educational professionals</v>
      </c>
      <c r="M49" s="18">
        <f t="shared" si="108"/>
        <v>24.36781947085969</v>
      </c>
      <c r="N49" s="18">
        <f t="shared" si="108"/>
        <v>21.726915771261233</v>
      </c>
      <c r="O49" s="18">
        <f t="shared" si="108"/>
        <v>22.733492981842144</v>
      </c>
      <c r="P49" s="18">
        <f t="shared" si="108"/>
        <v>20.310800646380866</v>
      </c>
      <c r="Q49" s="18">
        <f t="shared" si="108"/>
        <v>17.334243682669197</v>
      </c>
      <c r="S49" s="68">
        <f t="shared" si="109"/>
        <v>42.862934854186328</v>
      </c>
      <c r="T49" s="69">
        <f t="shared" si="110"/>
        <v>61.708862372413911</v>
      </c>
      <c r="U49" s="69">
        <f t="shared" si="111"/>
        <v>104.57179722660024</v>
      </c>
      <c r="W49" t="str">
        <f t="shared" si="141"/>
        <v>23 Teaching and other educational professionals</v>
      </c>
      <c r="X49" s="18">
        <f t="shared" si="112"/>
        <v>7.7111284394601372</v>
      </c>
      <c r="Y49" s="18">
        <f t="shared" si="112"/>
        <v>5.884860080829176</v>
      </c>
      <c r="Z49" s="18">
        <f t="shared" si="112"/>
        <v>5.9408482260578364</v>
      </c>
      <c r="AA49" s="18">
        <f t="shared" si="112"/>
        <v>4.2786074191634054</v>
      </c>
      <c r="AB49" s="18">
        <f t="shared" si="112"/>
        <v>2.6473499425623346</v>
      </c>
      <c r="AD49" s="68">
        <f t="shared" si="113"/>
        <v>-45.306447964376368</v>
      </c>
      <c r="AE49" s="69">
        <f t="shared" si="114"/>
        <v>38.954868588702503</v>
      </c>
      <c r="AF49" s="69">
        <f t="shared" si="115"/>
        <v>-6.3515793756738619</v>
      </c>
      <c r="AH49" t="str">
        <f t="shared" si="142"/>
        <v>23 Teaching and other educational professionals</v>
      </c>
      <c r="AI49" s="18">
        <f t="shared" si="116"/>
        <v>3.4755406973963341</v>
      </c>
      <c r="AJ49" s="18">
        <f t="shared" si="116"/>
        <v>1.7811179765372827</v>
      </c>
      <c r="AK49" s="18">
        <f t="shared" si="116"/>
        <v>1.5669627747123598</v>
      </c>
      <c r="AL49" s="18">
        <f t="shared" si="116"/>
        <v>0.82301861589406966</v>
      </c>
      <c r="AM49" s="18">
        <f t="shared" si="116"/>
        <v>0.7325027662754402</v>
      </c>
      <c r="AO49" s="68">
        <f t="shared" si="117"/>
        <v>-49.196717342887887</v>
      </c>
      <c r="AP49" s="69">
        <f t="shared" si="118"/>
        <v>16.434227935295084</v>
      </c>
      <c r="AQ49" s="69">
        <f t="shared" si="119"/>
        <v>-32.762489407592803</v>
      </c>
      <c r="AS49" t="str">
        <f t="shared" si="143"/>
        <v>23 Teaching and other educational professionals</v>
      </c>
      <c r="AT49" s="18">
        <f t="shared" si="120"/>
        <v>0.85593084599569402</v>
      </c>
      <c r="AU49" s="18">
        <f t="shared" si="120"/>
        <v>0.73918690693720368</v>
      </c>
      <c r="AV49" s="18">
        <f t="shared" si="120"/>
        <v>0.77477051406381636</v>
      </c>
      <c r="AW49" s="18">
        <f t="shared" si="120"/>
        <v>0.57205908372511649</v>
      </c>
      <c r="AX49" s="18">
        <f t="shared" si="120"/>
        <v>0.41811012130114311</v>
      </c>
      <c r="AZ49" s="68">
        <f t="shared" si="121"/>
        <v>-35.905429956601175</v>
      </c>
      <c r="BA49" s="69">
        <f t="shared" si="122"/>
        <v>36.582558315596316</v>
      </c>
      <c r="BB49" s="69">
        <f t="shared" si="123"/>
        <v>0.67712835899514179</v>
      </c>
      <c r="BD49" t="str">
        <f t="shared" si="144"/>
        <v>23 Teaching and other educational professionals</v>
      </c>
      <c r="BE49" s="18">
        <f t="shared" si="124"/>
        <v>0.85847965395757297</v>
      </c>
      <c r="BF49" s="18">
        <f t="shared" si="124"/>
        <v>0.79146118805566856</v>
      </c>
      <c r="BG49" s="18">
        <f t="shared" si="124"/>
        <v>0.9042830897067311</v>
      </c>
      <c r="BH49" s="18">
        <f t="shared" si="124"/>
        <v>0.78938632349651872</v>
      </c>
      <c r="BI49" s="18">
        <f t="shared" si="124"/>
        <v>0.80004244818456782</v>
      </c>
      <c r="BK49" s="68">
        <f t="shared" si="125"/>
        <v>-7.3294248035432776</v>
      </c>
      <c r="BL49" s="69">
        <f t="shared" si="126"/>
        <v>40.51522947983544</v>
      </c>
      <c r="BM49" s="69">
        <f t="shared" si="127"/>
        <v>33.185804676292165</v>
      </c>
      <c r="BO49" t="str">
        <f t="shared" si="145"/>
        <v>23 Teaching and other educational professionals</v>
      </c>
      <c r="BP49" s="18">
        <f t="shared" si="128"/>
        <v>0.74366247452281464</v>
      </c>
      <c r="BQ49" s="18">
        <f t="shared" si="128"/>
        <v>0.6973449066390347</v>
      </c>
      <c r="BR49" s="18">
        <f t="shared" si="128"/>
        <v>0.73629791522930454</v>
      </c>
      <c r="BS49" s="18">
        <f t="shared" si="128"/>
        <v>0.63340779713631445</v>
      </c>
      <c r="BT49" s="18">
        <f t="shared" si="128"/>
        <v>0.56237650237158832</v>
      </c>
      <c r="BV49" s="68">
        <f t="shared" si="129"/>
        <v>-28.810525991045921</v>
      </c>
      <c r="BW49" s="69">
        <f t="shared" si="130"/>
        <v>44.044464302052624</v>
      </c>
      <c r="BX49" s="69">
        <f t="shared" si="131"/>
        <v>15.233938311006703</v>
      </c>
      <c r="BZ49" t="str">
        <f t="shared" si="146"/>
        <v>23 Teaching and other educational professionals</v>
      </c>
      <c r="CA49" s="18">
        <f t="shared" si="132"/>
        <v>0.73175883005992348</v>
      </c>
      <c r="CB49" s="18">
        <f t="shared" si="132"/>
        <v>0.7450352343707739</v>
      </c>
      <c r="CC49" s="18">
        <f t="shared" si="132"/>
        <v>0.83061531309115977</v>
      </c>
      <c r="CD49" s="18">
        <f t="shared" si="132"/>
        <v>0.75722488304556046</v>
      </c>
      <c r="CE49" s="18">
        <f t="shared" si="132"/>
        <v>0.70093058390422802</v>
      </c>
      <c r="CG49" s="68">
        <f t="shared" si="133"/>
        <v>-53.954962347594595</v>
      </c>
      <c r="CH49" s="69">
        <f t="shared" si="134"/>
        <v>33.001160848918772</v>
      </c>
      <c r="CI49" s="69">
        <f t="shared" si="135"/>
        <v>-20.953801498675816</v>
      </c>
      <c r="CK49" t="str">
        <f t="shared" si="147"/>
        <v>23 Teaching and other educational professionals</v>
      </c>
      <c r="CL49" s="18">
        <f t="shared" si="136"/>
        <v>0.36934523014200876</v>
      </c>
      <c r="CM49" s="18">
        <f t="shared" si="136"/>
        <v>0.45830265776254203</v>
      </c>
      <c r="CN49" s="18">
        <f t="shared" si="136"/>
        <v>0.63937665552264866</v>
      </c>
      <c r="CO49" s="18">
        <f t="shared" si="136"/>
        <v>0.67917268066453063</v>
      </c>
      <c r="CP49" s="18">
        <f t="shared" si="136"/>
        <v>0.81004401648410473</v>
      </c>
      <c r="CR49" s="68">
        <f t="shared" si="137"/>
        <v>-48.867028962896633</v>
      </c>
      <c r="CS49" s="69">
        <f t="shared" si="138"/>
        <v>29.217014044401363</v>
      </c>
      <c r="CT49" s="69">
        <f t="shared" si="139"/>
        <v>-19.650014918495266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6.5854026074020231</v>
      </c>
      <c r="C50" s="18">
        <f t="shared" si="104"/>
        <v>6.9236629857816272</v>
      </c>
      <c r="D50" s="18">
        <f t="shared" si="104"/>
        <v>7.2556174171495309</v>
      </c>
      <c r="E50" s="18">
        <f t="shared" si="104"/>
        <v>7.3332015556611285</v>
      </c>
      <c r="F50" s="18">
        <f t="shared" si="104"/>
        <v>7.6178260813260277</v>
      </c>
      <c r="H50" s="68">
        <f t="shared" si="105"/>
        <v>98.888175737778653</v>
      </c>
      <c r="I50" s="69">
        <f t="shared" si="106"/>
        <v>70.328089291124343</v>
      </c>
      <c r="J50" s="69">
        <f t="shared" si="107"/>
        <v>169.21626502890297</v>
      </c>
      <c r="L50" t="str">
        <f t="shared" si="140"/>
        <v>24 Business, media and public service professionals</v>
      </c>
      <c r="M50" s="18">
        <f t="shared" si="108"/>
        <v>12.082230364516329</v>
      </c>
      <c r="N50" s="18">
        <f t="shared" si="108"/>
        <v>12.922477311833113</v>
      </c>
      <c r="O50" s="18">
        <f t="shared" si="108"/>
        <v>12.971343466255028</v>
      </c>
      <c r="P50" s="18">
        <f t="shared" si="108"/>
        <v>12.509639782500415</v>
      </c>
      <c r="Q50" s="18">
        <f t="shared" si="108"/>
        <v>11.764658243474873</v>
      </c>
      <c r="S50" s="68">
        <f t="shared" si="109"/>
        <v>69.932010842609515</v>
      </c>
      <c r="T50" s="69">
        <f t="shared" si="110"/>
        <v>64.125981148199443</v>
      </c>
      <c r="U50" s="69">
        <f t="shared" si="111"/>
        <v>134.05799199080897</v>
      </c>
      <c r="W50" t="str">
        <f t="shared" si="141"/>
        <v>24 Business, media and public service professionals</v>
      </c>
      <c r="X50" s="18">
        <f t="shared" si="112"/>
        <v>10.786343001749408</v>
      </c>
      <c r="Y50" s="18">
        <f t="shared" si="112"/>
        <v>11.221835559344568</v>
      </c>
      <c r="Z50" s="18">
        <f t="shared" si="112"/>
        <v>11.867636084476988</v>
      </c>
      <c r="AA50" s="18">
        <f t="shared" si="112"/>
        <v>11.107053680153989</v>
      </c>
      <c r="AB50" s="18">
        <f t="shared" si="112"/>
        <v>10.237525090613243</v>
      </c>
      <c r="AD50" s="68">
        <f t="shared" si="113"/>
        <v>5.8775766786614598</v>
      </c>
      <c r="AE50" s="69">
        <f t="shared" si="114"/>
        <v>53.123699223306097</v>
      </c>
      <c r="AF50" s="69">
        <f t="shared" si="115"/>
        <v>59.001275901967567</v>
      </c>
      <c r="AH50" t="str">
        <f t="shared" si="142"/>
        <v>24 Business, media and public service professionals</v>
      </c>
      <c r="AI50" s="18">
        <f t="shared" si="116"/>
        <v>3.7644188135748364</v>
      </c>
      <c r="AJ50" s="18">
        <f t="shared" si="116"/>
        <v>3.774984463604842</v>
      </c>
      <c r="AK50" s="18">
        <f t="shared" si="116"/>
        <v>4.0567755977685334</v>
      </c>
      <c r="AL50" s="18">
        <f t="shared" si="116"/>
        <v>3.7348014187406431</v>
      </c>
      <c r="AM50" s="18">
        <f t="shared" si="116"/>
        <v>3.4906046653142511</v>
      </c>
      <c r="AO50" s="68">
        <f t="shared" si="117"/>
        <v>-6.4893953972347083</v>
      </c>
      <c r="AP50" s="69">
        <f t="shared" si="118"/>
        <v>35.361010491636193</v>
      </c>
      <c r="AQ50" s="69">
        <f t="shared" si="119"/>
        <v>28.871615094401488</v>
      </c>
      <c r="AS50" t="str">
        <f t="shared" si="143"/>
        <v>24 Business, media and public service professionals</v>
      </c>
      <c r="AT50" s="18">
        <f t="shared" si="120"/>
        <v>5.8816849309712227</v>
      </c>
      <c r="AU50" s="18">
        <f t="shared" si="120"/>
        <v>6.0966768983730422</v>
      </c>
      <c r="AV50" s="18">
        <f t="shared" si="120"/>
        <v>6.6058849706353424</v>
      </c>
      <c r="AW50" s="18">
        <f t="shared" si="120"/>
        <v>6.4112322953571734</v>
      </c>
      <c r="AX50" s="18">
        <f t="shared" si="120"/>
        <v>6.0879360611639024</v>
      </c>
      <c r="AZ50" s="68">
        <f t="shared" si="121"/>
        <v>9.4567925104627069</v>
      </c>
      <c r="BA50" s="69">
        <f t="shared" si="122"/>
        <v>50.306402213760357</v>
      </c>
      <c r="BB50" s="69">
        <f t="shared" si="123"/>
        <v>59.763194724223069</v>
      </c>
      <c r="BD50" t="str">
        <f t="shared" si="144"/>
        <v>24 Business, media and public service professionals</v>
      </c>
      <c r="BE50" s="18">
        <f t="shared" si="124"/>
        <v>3.3302938334297489</v>
      </c>
      <c r="BF50" s="18">
        <f t="shared" si="124"/>
        <v>3.7781287940916819</v>
      </c>
      <c r="BG50" s="18">
        <f t="shared" si="124"/>
        <v>4.3732344094446987</v>
      </c>
      <c r="BH50" s="18">
        <f t="shared" si="124"/>
        <v>4.4177705560915239</v>
      </c>
      <c r="BI50" s="18">
        <f t="shared" si="124"/>
        <v>4.7529169181449475</v>
      </c>
      <c r="BK50" s="68">
        <f t="shared" si="125"/>
        <v>13.838903582861443</v>
      </c>
      <c r="BL50" s="69">
        <f t="shared" si="126"/>
        <v>45.442399697126682</v>
      </c>
      <c r="BM50" s="69">
        <f t="shared" si="127"/>
        <v>59.28130327998813</v>
      </c>
      <c r="BO50" t="str">
        <f t="shared" si="145"/>
        <v>24 Business, media and public service professionals</v>
      </c>
      <c r="BP50" s="18">
        <f t="shared" si="128"/>
        <v>2.401596809168244</v>
      </c>
      <c r="BQ50" s="18">
        <f t="shared" si="128"/>
        <v>2.5628037205257628</v>
      </c>
      <c r="BR50" s="18">
        <f t="shared" si="128"/>
        <v>2.9003478783329752</v>
      </c>
      <c r="BS50" s="18">
        <f t="shared" si="128"/>
        <v>2.7195120398055423</v>
      </c>
      <c r="BT50" s="18">
        <f t="shared" si="128"/>
        <v>2.6787318402819156</v>
      </c>
      <c r="BV50" s="68">
        <f t="shared" si="129"/>
        <v>-13.916218490812735</v>
      </c>
      <c r="BW50" s="69">
        <f t="shared" si="130"/>
        <v>41.301750308966653</v>
      </c>
      <c r="BX50" s="69">
        <f t="shared" si="131"/>
        <v>27.385531818153918</v>
      </c>
      <c r="BZ50" t="str">
        <f t="shared" si="146"/>
        <v>24 Business, media and public service professionals</v>
      </c>
      <c r="CA50" s="18">
        <f t="shared" si="132"/>
        <v>2.1789873331165941</v>
      </c>
      <c r="CB50" s="18">
        <f t="shared" si="132"/>
        <v>2.5311741230290825</v>
      </c>
      <c r="CC50" s="18">
        <f t="shared" si="132"/>
        <v>2.9092225606067923</v>
      </c>
      <c r="CD50" s="18">
        <f t="shared" si="132"/>
        <v>2.8466572047863101</v>
      </c>
      <c r="CE50" s="18">
        <f t="shared" si="132"/>
        <v>2.88473599036957</v>
      </c>
      <c r="CG50" s="68">
        <f t="shared" si="133"/>
        <v>-45.895064720755201</v>
      </c>
      <c r="CH50" s="69">
        <f t="shared" si="134"/>
        <v>30.063442804886829</v>
      </c>
      <c r="CI50" s="69">
        <f t="shared" si="135"/>
        <v>-15.831621915868372</v>
      </c>
      <c r="CK50" t="str">
        <f t="shared" si="147"/>
        <v>24 Business, media and public service professionals</v>
      </c>
      <c r="CL50" s="18">
        <f t="shared" si="136"/>
        <v>1.3497587340701711</v>
      </c>
      <c r="CM50" s="18">
        <f t="shared" si="136"/>
        <v>1.8009408087804935</v>
      </c>
      <c r="CN50" s="18">
        <f t="shared" si="136"/>
        <v>2.2110357025759497</v>
      </c>
      <c r="CO50" s="18">
        <f t="shared" si="136"/>
        <v>2.5290451128079634</v>
      </c>
      <c r="CP50" s="18">
        <f t="shared" si="136"/>
        <v>3.0185741666115886</v>
      </c>
      <c r="CR50" s="68">
        <f t="shared" si="137"/>
        <v>-44.899532893220353</v>
      </c>
      <c r="CS50" s="69">
        <f t="shared" si="138"/>
        <v>25.629843697153532</v>
      </c>
      <c r="CT50" s="69">
        <f t="shared" si="139"/>
        <v>-19.269689196066821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2.1849281937575911</v>
      </c>
      <c r="C51" s="18">
        <f t="shared" si="104"/>
        <v>2.262576299246529</v>
      </c>
      <c r="D51" s="18">
        <f t="shared" si="104"/>
        <v>2.2172618229963343</v>
      </c>
      <c r="E51" s="18">
        <f t="shared" si="104"/>
        <v>2.1186972220055158</v>
      </c>
      <c r="F51" s="18">
        <f t="shared" si="104"/>
        <v>2.3732248177157236</v>
      </c>
      <c r="H51" s="68">
        <f t="shared" si="105"/>
        <v>102.75622072866442</v>
      </c>
      <c r="I51" s="69">
        <f t="shared" si="106"/>
        <v>64.373269190398631</v>
      </c>
      <c r="J51" s="69">
        <f t="shared" si="107"/>
        <v>167.12948991906305</v>
      </c>
      <c r="L51" t="str">
        <f t="shared" si="140"/>
        <v>31 Science, engineering and technology associate professionals</v>
      </c>
      <c r="M51" s="18">
        <f t="shared" si="108"/>
        <v>2.0439879793503861</v>
      </c>
      <c r="N51" s="18">
        <f t="shared" si="108"/>
        <v>2.0952613471231349</v>
      </c>
      <c r="O51" s="18">
        <f t="shared" si="108"/>
        <v>2.0045003141953148</v>
      </c>
      <c r="P51" s="18">
        <f t="shared" si="108"/>
        <v>1.7896063015267232</v>
      </c>
      <c r="Q51" s="18">
        <f t="shared" si="108"/>
        <v>1.7246478727343153</v>
      </c>
      <c r="S51" s="68">
        <f t="shared" si="109"/>
        <v>61.203752972135526</v>
      </c>
      <c r="T51" s="69">
        <f t="shared" si="110"/>
        <v>52.291936569355393</v>
      </c>
      <c r="U51" s="69">
        <f t="shared" si="111"/>
        <v>113.49568954149095</v>
      </c>
      <c r="W51" t="str">
        <f t="shared" si="141"/>
        <v>31 Science, engineering and technology associate professionals</v>
      </c>
      <c r="X51" s="18">
        <f t="shared" si="112"/>
        <v>2.3654044911685443</v>
      </c>
      <c r="Y51" s="18">
        <f t="shared" si="112"/>
        <v>2.4846294703869227</v>
      </c>
      <c r="Z51" s="18">
        <f t="shared" si="112"/>
        <v>2.4740219822614025</v>
      </c>
      <c r="AA51" s="18">
        <f t="shared" si="112"/>
        <v>2.2313375214443343</v>
      </c>
      <c r="AB51" s="18">
        <f t="shared" si="112"/>
        <v>2.165485385407155</v>
      </c>
      <c r="AD51" s="68">
        <f t="shared" si="113"/>
        <v>7.4298419596520269</v>
      </c>
      <c r="AE51" s="69">
        <f t="shared" si="114"/>
        <v>44.153296038195734</v>
      </c>
      <c r="AF51" s="69">
        <f t="shared" si="115"/>
        <v>51.583137997847764</v>
      </c>
      <c r="AH51" t="str">
        <f t="shared" si="142"/>
        <v>31 Science, engineering and technology associate professionals</v>
      </c>
      <c r="AI51" s="18">
        <f t="shared" si="116"/>
        <v>1.3135917140303042</v>
      </c>
      <c r="AJ51" s="18">
        <f t="shared" si="116"/>
        <v>1.5786037002230493</v>
      </c>
      <c r="AK51" s="18">
        <f t="shared" si="116"/>
        <v>1.6691032374822394</v>
      </c>
      <c r="AL51" s="18">
        <f t="shared" si="116"/>
        <v>1.7389283580051671</v>
      </c>
      <c r="AM51" s="18">
        <f t="shared" si="116"/>
        <v>2.0528245394831219</v>
      </c>
      <c r="AO51" s="68">
        <f t="shared" si="117"/>
        <v>33.662572831030644</v>
      </c>
      <c r="AP51" s="69">
        <f t="shared" si="118"/>
        <v>51.606275345817622</v>
      </c>
      <c r="AQ51" s="69">
        <f t="shared" si="119"/>
        <v>85.268848176848266</v>
      </c>
      <c r="AS51" t="str">
        <f t="shared" si="143"/>
        <v>31 Science, engineering and technology associate professionals</v>
      </c>
      <c r="AT51" s="18">
        <f t="shared" si="120"/>
        <v>3.6533555663586021</v>
      </c>
      <c r="AU51" s="18">
        <f t="shared" si="120"/>
        <v>3.6616311469405396</v>
      </c>
      <c r="AV51" s="18">
        <f t="shared" si="120"/>
        <v>3.618062656675801</v>
      </c>
      <c r="AW51" s="18">
        <f t="shared" si="120"/>
        <v>2.9923064456171269</v>
      </c>
      <c r="AX51" s="18">
        <f t="shared" si="120"/>
        <v>2.5733709512563756</v>
      </c>
      <c r="AZ51" s="68">
        <f t="shared" si="121"/>
        <v>-15.524659185903966</v>
      </c>
      <c r="BA51" s="69">
        <f t="shared" si="122"/>
        <v>32.516587781975502</v>
      </c>
      <c r="BB51" s="69">
        <f t="shared" si="123"/>
        <v>16.991928596071538</v>
      </c>
      <c r="BD51" t="str">
        <f t="shared" si="144"/>
        <v>31 Science, engineering and technology associate professionals</v>
      </c>
      <c r="BE51" s="18">
        <f t="shared" si="124"/>
        <v>1.5057237050137962</v>
      </c>
      <c r="BF51" s="18">
        <f t="shared" si="124"/>
        <v>1.4750994458413855</v>
      </c>
      <c r="BG51" s="18">
        <f t="shared" si="124"/>
        <v>1.6760606822142459</v>
      </c>
      <c r="BH51" s="18">
        <f t="shared" si="124"/>
        <v>1.3743419691328163</v>
      </c>
      <c r="BI51" s="18">
        <f t="shared" si="124"/>
        <v>1.1747250130051849</v>
      </c>
      <c r="BK51" s="68">
        <f t="shared" si="125"/>
        <v>-26.585859974441529</v>
      </c>
      <c r="BL51" s="69">
        <f t="shared" si="126"/>
        <v>28.069397770779254</v>
      </c>
      <c r="BM51" s="69">
        <f t="shared" si="127"/>
        <v>1.4835377963377203</v>
      </c>
      <c r="BO51" t="str">
        <f t="shared" si="145"/>
        <v>31 Science, engineering and technology associate professionals</v>
      </c>
      <c r="BP51" s="18">
        <f t="shared" si="128"/>
        <v>1.072903520957796</v>
      </c>
      <c r="BQ51" s="18">
        <f t="shared" si="128"/>
        <v>1.195513387018577</v>
      </c>
      <c r="BR51" s="18">
        <f t="shared" si="128"/>
        <v>1.4099180031899388</v>
      </c>
      <c r="BS51" s="18">
        <f t="shared" si="128"/>
        <v>1.2556166288763171</v>
      </c>
      <c r="BT51" s="18">
        <f t="shared" si="128"/>
        <v>1.3734906960477793</v>
      </c>
      <c r="BV51" s="68">
        <f t="shared" si="129"/>
        <v>-9.2024658269097372</v>
      </c>
      <c r="BW51" s="69">
        <f t="shared" si="130"/>
        <v>35.823394464647272</v>
      </c>
      <c r="BX51" s="69">
        <f t="shared" si="131"/>
        <v>26.620928637737535</v>
      </c>
      <c r="BZ51" t="str">
        <f t="shared" si="146"/>
        <v>31 Science, engineering and technology associate professionals</v>
      </c>
      <c r="CA51" s="18">
        <f t="shared" si="132"/>
        <v>1.2466993704331861</v>
      </c>
      <c r="CB51" s="18">
        <f t="shared" si="132"/>
        <v>1.4822665691186396</v>
      </c>
      <c r="CC51" s="18">
        <f t="shared" si="132"/>
        <v>1.859007256802482</v>
      </c>
      <c r="CD51" s="18">
        <f t="shared" si="132"/>
        <v>1.7057263145972317</v>
      </c>
      <c r="CE51" s="18">
        <f t="shared" si="132"/>
        <v>2.0830901229619929</v>
      </c>
      <c r="CG51" s="68">
        <f t="shared" si="133"/>
        <v>-38.858691293213752</v>
      </c>
      <c r="CH51" s="69">
        <f t="shared" si="134"/>
        <v>27.207356768040508</v>
      </c>
      <c r="CI51" s="69">
        <f t="shared" si="135"/>
        <v>-11.651334525173244</v>
      </c>
      <c r="CK51" t="str">
        <f t="shared" si="147"/>
        <v>31 Science, engineering and technology associate professionals</v>
      </c>
      <c r="CL51" s="18">
        <f t="shared" si="136"/>
        <v>0.60884206232034421</v>
      </c>
      <c r="CM51" s="18">
        <f t="shared" si="136"/>
        <v>0.87475518225514259</v>
      </c>
      <c r="CN51" s="18">
        <f t="shared" si="136"/>
        <v>1.1699614660836644</v>
      </c>
      <c r="CO51" s="18">
        <f t="shared" si="136"/>
        <v>1.4635526435357946</v>
      </c>
      <c r="CP51" s="18">
        <f t="shared" si="136"/>
        <v>2.6984970770192813</v>
      </c>
      <c r="CR51" s="68">
        <f t="shared" si="137"/>
        <v>-6.9107397984518633</v>
      </c>
      <c r="CS51" s="69">
        <f t="shared" si="138"/>
        <v>33.616583863889858</v>
      </c>
      <c r="CT51" s="69">
        <f t="shared" si="139"/>
        <v>26.705844065438001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0.49831509937121155</v>
      </c>
      <c r="C52" s="18">
        <f t="shared" si="104"/>
        <v>0.54752979281010805</v>
      </c>
      <c r="D52" s="18">
        <f t="shared" si="104"/>
        <v>0.50598469655081491</v>
      </c>
      <c r="E52" s="18">
        <f t="shared" si="104"/>
        <v>0.84801306494941053</v>
      </c>
      <c r="F52" s="18">
        <f t="shared" si="104"/>
        <v>1.2374729898180024</v>
      </c>
      <c r="H52" s="68">
        <f t="shared" si="105"/>
        <v>363.2875529216825</v>
      </c>
      <c r="I52" s="69">
        <f t="shared" si="106"/>
        <v>158.21069217640988</v>
      </c>
      <c r="J52" s="69">
        <f t="shared" si="107"/>
        <v>521.49824509809241</v>
      </c>
      <c r="L52" t="str">
        <f t="shared" si="140"/>
        <v>32 Health and social care associate professionals</v>
      </c>
      <c r="M52" s="18">
        <f t="shared" si="108"/>
        <v>1.9037235281859743</v>
      </c>
      <c r="N52" s="18">
        <f t="shared" si="108"/>
        <v>2.2475419590538519</v>
      </c>
      <c r="O52" s="18">
        <f t="shared" si="108"/>
        <v>2.2920770635977106</v>
      </c>
      <c r="P52" s="18">
        <f t="shared" si="108"/>
        <v>3.7264140033675801</v>
      </c>
      <c r="Q52" s="18">
        <f t="shared" si="108"/>
        <v>4.7803628396023088</v>
      </c>
      <c r="S52" s="68">
        <f t="shared" si="109"/>
        <v>290.76214636084245</v>
      </c>
      <c r="T52" s="69">
        <f t="shared" si="110"/>
        <v>138.29726739681666</v>
      </c>
      <c r="U52" s="69">
        <f t="shared" si="111"/>
        <v>429.05941375765906</v>
      </c>
      <c r="W52" t="str">
        <f t="shared" si="141"/>
        <v>32 Health and social care associate professionals</v>
      </c>
      <c r="X52" s="18">
        <f t="shared" si="112"/>
        <v>2.8195493487365928</v>
      </c>
      <c r="Y52" s="18">
        <f t="shared" si="112"/>
        <v>3.3466798694013429</v>
      </c>
      <c r="Z52" s="18">
        <f t="shared" si="112"/>
        <v>3.3330495553373072</v>
      </c>
      <c r="AA52" s="18">
        <f t="shared" si="112"/>
        <v>5.3397807193441729</v>
      </c>
      <c r="AB52" s="18">
        <f t="shared" si="112"/>
        <v>5.9778026236352231</v>
      </c>
      <c r="AD52" s="68">
        <f t="shared" si="113"/>
        <v>120.12685787909669</v>
      </c>
      <c r="AE52" s="69">
        <f t="shared" si="114"/>
        <v>117.70863442754964</v>
      </c>
      <c r="AF52" s="69">
        <f t="shared" si="115"/>
        <v>237.8354923066463</v>
      </c>
      <c r="AH52" t="str">
        <f t="shared" si="142"/>
        <v>32 Health and social care associate professionals</v>
      </c>
      <c r="AI52" s="18">
        <f t="shared" si="116"/>
        <v>6.5679065844805162</v>
      </c>
      <c r="AJ52" s="18">
        <f t="shared" si="116"/>
        <v>6.423051529861505</v>
      </c>
      <c r="AK52" s="18">
        <f t="shared" si="116"/>
        <v>6.0647706053464292</v>
      </c>
      <c r="AL52" s="18">
        <f t="shared" si="116"/>
        <v>6.98080858413595</v>
      </c>
      <c r="AM52" s="18">
        <f t="shared" si="116"/>
        <v>4.1146577441584409</v>
      </c>
      <c r="AO52" s="68">
        <f t="shared" si="117"/>
        <v>-26.267234512175087</v>
      </c>
      <c r="AP52" s="69">
        <f t="shared" si="118"/>
        <v>44.645179290930244</v>
      </c>
      <c r="AQ52" s="69">
        <f t="shared" si="119"/>
        <v>18.377944778755158</v>
      </c>
      <c r="AS52" t="str">
        <f t="shared" si="143"/>
        <v>32 Health and social care associate professionals</v>
      </c>
      <c r="AT52" s="18">
        <f t="shared" si="120"/>
        <v>1.407906459924942</v>
      </c>
      <c r="AU52" s="18">
        <f t="shared" si="120"/>
        <v>1.5900624352895742</v>
      </c>
      <c r="AV52" s="18">
        <f t="shared" si="120"/>
        <v>1.6939308073164598</v>
      </c>
      <c r="AW52" s="18">
        <f t="shared" si="120"/>
        <v>2.3752865522673869</v>
      </c>
      <c r="AX52" s="18">
        <f t="shared" si="120"/>
        <v>2.4532795760669424</v>
      </c>
      <c r="AZ52" s="68">
        <f t="shared" si="121"/>
        <v>72.010523929096522</v>
      </c>
      <c r="BA52" s="69">
        <f t="shared" si="122"/>
        <v>86.327479686054801</v>
      </c>
      <c r="BB52" s="69">
        <f t="shared" si="123"/>
        <v>158.33800361515131</v>
      </c>
      <c r="BD52" t="str">
        <f t="shared" si="144"/>
        <v>32 Health and social care associate professionals</v>
      </c>
      <c r="BE52" s="18">
        <f t="shared" si="124"/>
        <v>1.5027915243149639</v>
      </c>
      <c r="BF52" s="18">
        <f t="shared" si="124"/>
        <v>1.8601667951521104</v>
      </c>
      <c r="BG52" s="18">
        <f t="shared" si="124"/>
        <v>1.845291898944492</v>
      </c>
      <c r="BH52" s="18">
        <f t="shared" si="124"/>
        <v>2.9833152488422128</v>
      </c>
      <c r="BI52" s="18">
        <f t="shared" si="124"/>
        <v>3.3110544668241446</v>
      </c>
      <c r="BK52" s="68">
        <f t="shared" si="125"/>
        <v>87.946606145485234</v>
      </c>
      <c r="BL52" s="69">
        <f t="shared" si="126"/>
        <v>97.359754004031558</v>
      </c>
      <c r="BM52" s="69">
        <f t="shared" si="127"/>
        <v>185.30636014951679</v>
      </c>
      <c r="BO52" t="str">
        <f t="shared" si="145"/>
        <v>32 Health and social care associate professionals</v>
      </c>
      <c r="BP52" s="18">
        <f t="shared" si="128"/>
        <v>1.2178840934931892</v>
      </c>
      <c r="BQ52" s="18">
        <f t="shared" si="128"/>
        <v>1.4140164935115436</v>
      </c>
      <c r="BR52" s="18">
        <f t="shared" si="128"/>
        <v>1.3512533525174912</v>
      </c>
      <c r="BS52" s="18">
        <f t="shared" si="128"/>
        <v>2.0604529068639623</v>
      </c>
      <c r="BT52" s="18">
        <f t="shared" si="128"/>
        <v>2.0160366619058214</v>
      </c>
      <c r="BV52" s="68">
        <f t="shared" si="129"/>
        <v>39.060513783504021</v>
      </c>
      <c r="BW52" s="69">
        <f t="shared" si="130"/>
        <v>82.128441670686897</v>
      </c>
      <c r="BX52" s="69">
        <f t="shared" si="131"/>
        <v>121.1889554541909</v>
      </c>
      <c r="BZ52" t="str">
        <f t="shared" si="146"/>
        <v>32 Health and social care associate professionals</v>
      </c>
      <c r="CA52" s="18">
        <f t="shared" si="132"/>
        <v>0.73057575232288308</v>
      </c>
      <c r="CB52" s="18">
        <f t="shared" si="132"/>
        <v>0.79721486565113153</v>
      </c>
      <c r="CC52" s="18">
        <f t="shared" si="132"/>
        <v>0.72441365559087112</v>
      </c>
      <c r="CD52" s="18">
        <f t="shared" si="132"/>
        <v>1.0085268120670943</v>
      </c>
      <c r="CE52" s="18">
        <f t="shared" si="132"/>
        <v>0.92587876337778008</v>
      </c>
      <c r="CG52" s="68">
        <f t="shared" si="133"/>
        <v>-30.261074727948067</v>
      </c>
      <c r="CH52" s="69">
        <f t="shared" si="134"/>
        <v>45.789901476235464</v>
      </c>
      <c r="CI52" s="69">
        <f t="shared" si="135"/>
        <v>15.528826748287392</v>
      </c>
      <c r="CK52" t="str">
        <f t="shared" si="147"/>
        <v>32 Health and social care associate professionals</v>
      </c>
      <c r="CL52" s="18">
        <f t="shared" si="136"/>
        <v>0.24402737308637151</v>
      </c>
      <c r="CM52" s="18">
        <f t="shared" si="136"/>
        <v>0.32604194329848774</v>
      </c>
      <c r="CN52" s="18">
        <f t="shared" si="136"/>
        <v>0.38794862298658755</v>
      </c>
      <c r="CO52" s="18">
        <f t="shared" si="136"/>
        <v>0.63544278872352333</v>
      </c>
      <c r="CP52" s="18">
        <f t="shared" si="136"/>
        <v>0.9171897244086793</v>
      </c>
      <c r="CR52" s="68">
        <f t="shared" si="137"/>
        <v>-4.5811559952752336</v>
      </c>
      <c r="CS52" s="69">
        <f t="shared" si="138"/>
        <v>42.93043090074827</v>
      </c>
      <c r="CT52" s="69">
        <f t="shared" si="139"/>
        <v>38.349274905473038</v>
      </c>
    </row>
    <row r="53" spans="1:98" x14ac:dyDescent="0.2">
      <c r="A53" t="str">
        <f t="shared" si="103"/>
        <v>33 Protective service occupations</v>
      </c>
      <c r="B53" s="18">
        <f t="shared" si="104"/>
        <v>0.30251184203394427</v>
      </c>
      <c r="C53" s="18">
        <f t="shared" si="104"/>
        <v>0.31660700815036252</v>
      </c>
      <c r="D53" s="18">
        <f t="shared" si="104"/>
        <v>0.29235543987405543</v>
      </c>
      <c r="E53" s="18">
        <f t="shared" si="104"/>
        <v>0.27632481349493238</v>
      </c>
      <c r="F53" s="18">
        <f t="shared" si="104"/>
        <v>0.31836675063663755</v>
      </c>
      <c r="H53" s="68">
        <f t="shared" si="105"/>
        <v>106.28555191254918</v>
      </c>
      <c r="I53" s="69">
        <f t="shared" si="106"/>
        <v>54.119405547504719</v>
      </c>
      <c r="J53" s="69">
        <f t="shared" si="107"/>
        <v>160.40495746005391</v>
      </c>
      <c r="L53" t="str">
        <f t="shared" si="140"/>
        <v>33 Protective service occupations</v>
      </c>
      <c r="M53" s="18">
        <f t="shared" si="108"/>
        <v>0.62652254230578275</v>
      </c>
      <c r="N53" s="18">
        <f t="shared" si="108"/>
        <v>0.60007401285569595</v>
      </c>
      <c r="O53" s="18">
        <f t="shared" si="108"/>
        <v>0.55347885720936452</v>
      </c>
      <c r="P53" s="18">
        <f t="shared" si="108"/>
        <v>0.4701432409778456</v>
      </c>
      <c r="Q53" s="18">
        <f t="shared" si="108"/>
        <v>0.51918476730026297</v>
      </c>
      <c r="S53" s="68">
        <f t="shared" si="109"/>
        <v>75.752595078828008</v>
      </c>
      <c r="T53" s="69">
        <f t="shared" si="110"/>
        <v>40.994081941673329</v>
      </c>
      <c r="U53" s="69">
        <f t="shared" si="111"/>
        <v>116.74667702050134</v>
      </c>
      <c r="W53" t="str">
        <f t="shared" si="141"/>
        <v>33 Protective service occupations</v>
      </c>
      <c r="X53" s="18">
        <f t="shared" si="112"/>
        <v>1.2470911976074699</v>
      </c>
      <c r="Y53" s="18">
        <f t="shared" si="112"/>
        <v>1.2605950261005008</v>
      </c>
      <c r="Z53" s="18">
        <f t="shared" si="112"/>
        <v>1.3353523037124122</v>
      </c>
      <c r="AA53" s="18">
        <f t="shared" si="112"/>
        <v>1.1263351024582127</v>
      </c>
      <c r="AB53" s="18">
        <f t="shared" si="112"/>
        <v>1.3678483935229346</v>
      </c>
      <c r="AD53" s="68">
        <f t="shared" si="113"/>
        <v>25.723174562167056</v>
      </c>
      <c r="AE53" s="69">
        <f t="shared" si="114"/>
        <v>43.379752660091384</v>
      </c>
      <c r="AF53" s="69">
        <f t="shared" si="115"/>
        <v>69.102927222258444</v>
      </c>
      <c r="AH53" t="str">
        <f t="shared" si="142"/>
        <v>33 Protective service occupations</v>
      </c>
      <c r="AI53" s="18">
        <f t="shared" si="116"/>
        <v>1.163248682940792</v>
      </c>
      <c r="AJ53" s="18">
        <f t="shared" si="116"/>
        <v>1.2705592844718199</v>
      </c>
      <c r="AK53" s="18">
        <f t="shared" si="116"/>
        <v>1.3198374592561468</v>
      </c>
      <c r="AL53" s="18">
        <f t="shared" si="116"/>
        <v>1.2531839429796137</v>
      </c>
      <c r="AM53" s="18">
        <f t="shared" si="116"/>
        <v>1.5731360830492078</v>
      </c>
      <c r="AO53" s="68">
        <f t="shared" si="117"/>
        <v>29.534969664475497</v>
      </c>
      <c r="AP53" s="69">
        <f t="shared" si="118"/>
        <v>38.781387301428637</v>
      </c>
      <c r="AQ53" s="69">
        <f t="shared" si="119"/>
        <v>68.316356965904149</v>
      </c>
      <c r="AS53" t="str">
        <f t="shared" si="143"/>
        <v>33 Protective service occupations</v>
      </c>
      <c r="AT53" s="18">
        <f t="shared" si="120"/>
        <v>1.092450157199323</v>
      </c>
      <c r="AU53" s="18">
        <f t="shared" si="120"/>
        <v>1.0107322503505873</v>
      </c>
      <c r="AV53" s="18">
        <f t="shared" si="120"/>
        <v>1.0482687560876114</v>
      </c>
      <c r="AW53" s="18">
        <f t="shared" si="120"/>
        <v>0.8101545995656928</v>
      </c>
      <c r="AX53" s="18">
        <f t="shared" si="120"/>
        <v>0.84287734179087104</v>
      </c>
      <c r="AZ53" s="68">
        <f t="shared" si="121"/>
        <v>-4.5017574152354438</v>
      </c>
      <c r="BA53" s="69">
        <f t="shared" si="122"/>
        <v>32.511761469746929</v>
      </c>
      <c r="BB53" s="69">
        <f t="shared" si="123"/>
        <v>28.010004054511484</v>
      </c>
      <c r="BD53" t="str">
        <f t="shared" si="144"/>
        <v>33 Protective service occupations</v>
      </c>
      <c r="BE53" s="18">
        <f t="shared" si="124"/>
        <v>0.97602740397515086</v>
      </c>
      <c r="BF53" s="18">
        <f t="shared" si="124"/>
        <v>0.92533080510936538</v>
      </c>
      <c r="BG53" s="18">
        <f t="shared" si="124"/>
        <v>1.018707850711071</v>
      </c>
      <c r="BH53" s="18">
        <f t="shared" si="124"/>
        <v>0.81831426800915086</v>
      </c>
      <c r="BI53" s="18">
        <f t="shared" si="124"/>
        <v>0.76887056356469841</v>
      </c>
      <c r="BK53" s="68">
        <f t="shared" si="125"/>
        <v>-20.943639113936261</v>
      </c>
      <c r="BL53" s="69">
        <f t="shared" si="126"/>
        <v>21.416859032221094</v>
      </c>
      <c r="BM53" s="69">
        <f t="shared" si="127"/>
        <v>0.47321991828483262</v>
      </c>
      <c r="BO53" t="str">
        <f t="shared" si="145"/>
        <v>33 Protective service occupations</v>
      </c>
      <c r="BP53" s="18">
        <f t="shared" si="128"/>
        <v>1.1039940578270149</v>
      </c>
      <c r="BQ53" s="18">
        <f t="shared" si="128"/>
        <v>1.1237575124910422</v>
      </c>
      <c r="BR53" s="18">
        <f t="shared" si="128"/>
        <v>1.2623295323776489</v>
      </c>
      <c r="BS53" s="18">
        <f t="shared" si="128"/>
        <v>1.0012884498697459</v>
      </c>
      <c r="BT53" s="18">
        <f t="shared" si="128"/>
        <v>0.92838915853516568</v>
      </c>
      <c r="BV53" s="68">
        <f t="shared" si="129"/>
        <v>-31.451255315297423</v>
      </c>
      <c r="BW53" s="69">
        <f t="shared" si="130"/>
        <v>24.612817062606229</v>
      </c>
      <c r="BX53" s="69">
        <f t="shared" si="131"/>
        <v>-6.8384382526911942</v>
      </c>
      <c r="BZ53" t="str">
        <f t="shared" si="146"/>
        <v>33 Protective service occupations</v>
      </c>
      <c r="CA53" s="18">
        <f t="shared" si="132"/>
        <v>0.94386621625871581</v>
      </c>
      <c r="CB53" s="18">
        <f t="shared" si="132"/>
        <v>0.98713573901516205</v>
      </c>
      <c r="CC53" s="18">
        <f t="shared" si="132"/>
        <v>1.110293059486724</v>
      </c>
      <c r="CD53" s="18">
        <f t="shared" si="132"/>
        <v>0.93572654476849582</v>
      </c>
      <c r="CE53" s="18">
        <f t="shared" si="132"/>
        <v>0.98896215273258192</v>
      </c>
      <c r="CG53" s="68">
        <f t="shared" si="133"/>
        <v>-51.398485546097305</v>
      </c>
      <c r="CH53" s="69">
        <f t="shared" si="134"/>
        <v>23.203963505937189</v>
      </c>
      <c r="CI53" s="69">
        <f t="shared" si="135"/>
        <v>-28.19452204016012</v>
      </c>
      <c r="CK53" t="str">
        <f t="shared" si="147"/>
        <v>33 Protective service occupations</v>
      </c>
      <c r="CL53" s="18">
        <f t="shared" si="136"/>
        <v>0.42394616020257903</v>
      </c>
      <c r="CM53" s="18">
        <f t="shared" si="136"/>
        <v>0.40532278529258042</v>
      </c>
      <c r="CN53" s="18">
        <f t="shared" si="136"/>
        <v>0.45697204632094274</v>
      </c>
      <c r="CO53" s="18">
        <f t="shared" si="136"/>
        <v>0.49926520244713141</v>
      </c>
      <c r="CP53" s="18">
        <f t="shared" si="136"/>
        <v>0.62438566874916257</v>
      </c>
      <c r="CR53" s="68">
        <f t="shared" si="137"/>
        <v>-44.854195499067472</v>
      </c>
      <c r="CS53" s="69">
        <f t="shared" si="138"/>
        <v>15.679147968903569</v>
      </c>
      <c r="CT53" s="69">
        <f t="shared" si="139"/>
        <v>-29.175047530163905</v>
      </c>
    </row>
    <row r="54" spans="1:98" x14ac:dyDescent="0.2">
      <c r="A54" t="str">
        <f t="shared" si="103"/>
        <v>34 Culture, media and sports occupations</v>
      </c>
      <c r="B54" s="18">
        <f t="shared" si="104"/>
        <v>0.91584958807965655</v>
      </c>
      <c r="C54" s="18">
        <f t="shared" si="104"/>
        <v>1.0120064061237217</v>
      </c>
      <c r="D54" s="18">
        <f t="shared" si="104"/>
        <v>1.0539671237150696</v>
      </c>
      <c r="E54" s="18">
        <f t="shared" si="104"/>
        <v>0.95591601731275488</v>
      </c>
      <c r="F54" s="18">
        <f t="shared" si="104"/>
        <v>0.93130644003026619</v>
      </c>
      <c r="H54" s="68">
        <f t="shared" si="105"/>
        <v>67.385497568932223</v>
      </c>
      <c r="I54" s="69">
        <f t="shared" si="106"/>
        <v>65.511307415038374</v>
      </c>
      <c r="J54" s="69">
        <f t="shared" si="107"/>
        <v>132.89680498397058</v>
      </c>
      <c r="L54" t="str">
        <f t="shared" si="140"/>
        <v>34 Culture, media and sports occupations</v>
      </c>
      <c r="M54" s="18">
        <f t="shared" si="108"/>
        <v>2.85543827011207</v>
      </c>
      <c r="N54" s="18">
        <f t="shared" si="108"/>
        <v>2.8647908671853122</v>
      </c>
      <c r="O54" s="18">
        <f t="shared" si="108"/>
        <v>2.8730198774651319</v>
      </c>
      <c r="P54" s="18">
        <f t="shared" si="108"/>
        <v>2.3160268458104847</v>
      </c>
      <c r="Q54" s="18">
        <f t="shared" si="108"/>
        <v>2.1302879459725275</v>
      </c>
      <c r="S54" s="68">
        <f t="shared" si="109"/>
        <v>38.925036377293068</v>
      </c>
      <c r="T54" s="69">
        <f t="shared" si="110"/>
        <v>55.984403140868636</v>
      </c>
      <c r="U54" s="69">
        <f t="shared" si="111"/>
        <v>94.909439518161705</v>
      </c>
      <c r="W54" t="str">
        <f t="shared" si="141"/>
        <v>34 Culture, media and sports occupations</v>
      </c>
      <c r="X54" s="18">
        <f t="shared" si="112"/>
        <v>3.4741581224308371</v>
      </c>
      <c r="Y54" s="18">
        <f t="shared" si="112"/>
        <v>3.4030826722008372</v>
      </c>
      <c r="Z54" s="18">
        <f t="shared" si="112"/>
        <v>3.2433466606285877</v>
      </c>
      <c r="AA54" s="18">
        <f t="shared" si="112"/>
        <v>2.619546991095286</v>
      </c>
      <c r="AB54" s="18">
        <f t="shared" si="112"/>
        <v>2.4538365150108494</v>
      </c>
      <c r="AD54" s="68">
        <f t="shared" si="113"/>
        <v>-7.1406822379278045</v>
      </c>
      <c r="AE54" s="69">
        <f t="shared" si="114"/>
        <v>43.993239905502094</v>
      </c>
      <c r="AF54" s="69">
        <f t="shared" si="115"/>
        <v>36.852557667574295</v>
      </c>
      <c r="AH54" t="str">
        <f t="shared" si="142"/>
        <v>34 Culture, media and sports occupations</v>
      </c>
      <c r="AI54" s="18">
        <f t="shared" si="116"/>
        <v>1.561903580585442</v>
      </c>
      <c r="AJ54" s="18">
        <f t="shared" si="116"/>
        <v>1.5384528437086675</v>
      </c>
      <c r="AK54" s="18">
        <f t="shared" si="116"/>
        <v>1.6446833691346661</v>
      </c>
      <c r="AL54" s="18">
        <f t="shared" si="116"/>
        <v>1.4963664035803375</v>
      </c>
      <c r="AM54" s="18">
        <f t="shared" si="116"/>
        <v>1.7551617296313247</v>
      </c>
      <c r="AO54" s="68">
        <f t="shared" si="117"/>
        <v>15.978109495784439</v>
      </c>
      <c r="AP54" s="69">
        <f t="shared" si="118"/>
        <v>50.431198025295984</v>
      </c>
      <c r="AQ54" s="69">
        <f t="shared" si="119"/>
        <v>66.409307521080436</v>
      </c>
      <c r="AS54" t="str">
        <f t="shared" si="143"/>
        <v>34 Culture, media and sports occupations</v>
      </c>
      <c r="AT54" s="18">
        <f t="shared" si="120"/>
        <v>1.9722104616638214</v>
      </c>
      <c r="AU54" s="18">
        <f t="shared" si="120"/>
        <v>1.8868385527921014</v>
      </c>
      <c r="AV54" s="18">
        <f t="shared" si="120"/>
        <v>1.8141743036600173</v>
      </c>
      <c r="AW54" s="18">
        <f t="shared" si="120"/>
        <v>1.4077776023440318</v>
      </c>
      <c r="AX54" s="18">
        <f t="shared" si="120"/>
        <v>1.2390675263417721</v>
      </c>
      <c r="AZ54" s="68">
        <f t="shared" si="121"/>
        <v>-18.881557064437331</v>
      </c>
      <c r="BA54" s="69">
        <f t="shared" si="122"/>
        <v>39.195406092217276</v>
      </c>
      <c r="BB54" s="69">
        <f t="shared" si="123"/>
        <v>20.313849027779952</v>
      </c>
      <c r="BD54" t="str">
        <f t="shared" si="144"/>
        <v>34 Culture, media and sports occupations</v>
      </c>
      <c r="BE54" s="18">
        <f t="shared" si="124"/>
        <v>1.3210244286665571</v>
      </c>
      <c r="BF54" s="18">
        <f t="shared" si="124"/>
        <v>1.2681075148043408</v>
      </c>
      <c r="BG54" s="18">
        <f t="shared" si="124"/>
        <v>1.3774601518786278</v>
      </c>
      <c r="BH54" s="18">
        <f t="shared" si="124"/>
        <v>1.1263071444374471</v>
      </c>
      <c r="BI54" s="18">
        <f t="shared" si="124"/>
        <v>1.2211565242953462</v>
      </c>
      <c r="BK54" s="68">
        <f t="shared" si="125"/>
        <v>-7.1406738084885912</v>
      </c>
      <c r="BL54" s="69">
        <f t="shared" si="126"/>
        <v>34.99429970193664</v>
      </c>
      <c r="BM54" s="69">
        <f t="shared" si="127"/>
        <v>27.853625893448047</v>
      </c>
      <c r="BO54" t="str">
        <f t="shared" si="145"/>
        <v>34 Culture, media and sports occupations</v>
      </c>
      <c r="BP54" s="18">
        <f t="shared" si="128"/>
        <v>0.69539635507003716</v>
      </c>
      <c r="BQ54" s="18">
        <f t="shared" si="128"/>
        <v>0.63442204845208972</v>
      </c>
      <c r="BR54" s="18">
        <f t="shared" si="128"/>
        <v>0.67077315743434041</v>
      </c>
      <c r="BS54" s="18">
        <f t="shared" si="128"/>
        <v>0.51508193833107596</v>
      </c>
      <c r="BT54" s="18">
        <f t="shared" si="128"/>
        <v>0.45014407809180168</v>
      </c>
      <c r="BV54" s="68">
        <f t="shared" si="129"/>
        <v>-37.451333576533386</v>
      </c>
      <c r="BW54" s="69">
        <f t="shared" si="130"/>
        <v>29.197573168739826</v>
      </c>
      <c r="BX54" s="69">
        <f t="shared" si="131"/>
        <v>-8.2537604077935569</v>
      </c>
      <c r="BZ54" t="str">
        <f t="shared" si="146"/>
        <v>34 Culture, media and sports occupations</v>
      </c>
      <c r="CA54" s="18">
        <f t="shared" si="132"/>
        <v>0.79919097109647164</v>
      </c>
      <c r="CB54" s="18">
        <f t="shared" si="132"/>
        <v>0.76891693079185919</v>
      </c>
      <c r="CC54" s="18">
        <f t="shared" si="132"/>
        <v>0.84115531260747689</v>
      </c>
      <c r="CD54" s="18">
        <f t="shared" si="132"/>
        <v>0.6058969040422395</v>
      </c>
      <c r="CE54" s="18">
        <f t="shared" si="132"/>
        <v>0.51777240605473218</v>
      </c>
      <c r="CG54" s="68">
        <f t="shared" si="133"/>
        <v>-66.413057932403859</v>
      </c>
      <c r="CH54" s="69">
        <f t="shared" si="134"/>
        <v>19.969029642785934</v>
      </c>
      <c r="CI54" s="69">
        <f t="shared" si="135"/>
        <v>-46.444028289617926</v>
      </c>
      <c r="CK54" t="str">
        <f t="shared" si="147"/>
        <v>34 Culture, media and sports occupations</v>
      </c>
      <c r="CL54" s="18">
        <f t="shared" si="136"/>
        <v>0.74803286616718123</v>
      </c>
      <c r="CM54" s="18">
        <f t="shared" si="136"/>
        <v>0.92940331071228832</v>
      </c>
      <c r="CN54" s="18">
        <f t="shared" si="136"/>
        <v>1.0214576516203231</v>
      </c>
      <c r="CO54" s="18">
        <f t="shared" si="136"/>
        <v>0.98884499993553177</v>
      </c>
      <c r="CP54" s="18">
        <f t="shared" si="136"/>
        <v>1.2181988716217487</v>
      </c>
      <c r="CR54" s="68">
        <f t="shared" si="137"/>
        <v>-51.866547711143362</v>
      </c>
      <c r="CS54" s="69">
        <f t="shared" si="138"/>
        <v>22.340103050564654</v>
      </c>
      <c r="CT54" s="69">
        <f t="shared" si="139"/>
        <v>-29.526444660578704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5.391409581334905</v>
      </c>
      <c r="C55" s="18">
        <f t="shared" si="148"/>
        <v>5.3814373466478784</v>
      </c>
      <c r="D55" s="18">
        <f t="shared" si="148"/>
        <v>5.2412874568086849</v>
      </c>
      <c r="E55" s="18">
        <f t="shared" si="148"/>
        <v>5.3605953624795211</v>
      </c>
      <c r="F55" s="18">
        <f t="shared" si="148"/>
        <v>5.8638047149028809</v>
      </c>
      <c r="H55" s="68">
        <f t="shared" si="105"/>
        <v>111.93066698047292</v>
      </c>
      <c r="I55" s="69">
        <f t="shared" si="106"/>
        <v>70.649139424384245</v>
      </c>
      <c r="J55" s="69">
        <f t="shared" si="107"/>
        <v>182.57980640485715</v>
      </c>
      <c r="L55" t="str">
        <f t="shared" si="140"/>
        <v>35 Business and public service associate professionals</v>
      </c>
      <c r="M55" s="18">
        <f t="shared" ref="M55:Q64" si="149">M18/M$35*100</f>
        <v>8.1690983574309559</v>
      </c>
      <c r="N55" s="18">
        <f t="shared" si="149"/>
        <v>8.0071190911836982</v>
      </c>
      <c r="O55" s="18">
        <f t="shared" si="149"/>
        <v>7.7706269856141725</v>
      </c>
      <c r="P55" s="18">
        <f t="shared" si="149"/>
        <v>7.7150530348240558</v>
      </c>
      <c r="Q55" s="18">
        <f t="shared" si="149"/>
        <v>7.7303167053350403</v>
      </c>
      <c r="S55" s="68">
        <f t="shared" si="109"/>
        <v>86.389766810117848</v>
      </c>
      <c r="T55" s="69">
        <f t="shared" si="110"/>
        <v>67.391630422467756</v>
      </c>
      <c r="U55" s="69">
        <f t="shared" si="111"/>
        <v>153.78139723258559</v>
      </c>
      <c r="W55" t="str">
        <f t="shared" si="141"/>
        <v>35 Business and public service associate professionals</v>
      </c>
      <c r="X55" s="18">
        <f t="shared" ref="X55:AB64" si="150">X18/X$35*100</f>
        <v>8.6781786167568828</v>
      </c>
      <c r="Y55" s="18">
        <f t="shared" si="150"/>
        <v>8.3799832102808338</v>
      </c>
      <c r="Z55" s="18">
        <f t="shared" si="150"/>
        <v>8.2923436618448889</v>
      </c>
      <c r="AA55" s="18">
        <f t="shared" si="150"/>
        <v>7.838346735359691</v>
      </c>
      <c r="AB55" s="18">
        <f t="shared" si="150"/>
        <v>7.2111001295398323</v>
      </c>
      <c r="AD55" s="68">
        <f t="shared" si="113"/>
        <v>6.7326930320609515</v>
      </c>
      <c r="AE55" s="69">
        <f t="shared" si="114"/>
        <v>52.700228371617541</v>
      </c>
      <c r="AF55" s="69">
        <f t="shared" si="115"/>
        <v>59.432921403678485</v>
      </c>
      <c r="AH55" t="str">
        <f t="shared" si="142"/>
        <v>35 Business and public service associate professionals</v>
      </c>
      <c r="AI55" s="18">
        <f t="shared" ref="AI55:AM64" si="151">AI18/AI$35*100</f>
        <v>7.2769804979690242</v>
      </c>
      <c r="AJ55" s="18">
        <f t="shared" si="151"/>
        <v>7.870321811920773</v>
      </c>
      <c r="AK55" s="18">
        <f t="shared" si="151"/>
        <v>8.1343690058399094</v>
      </c>
      <c r="AL55" s="18">
        <f t="shared" si="151"/>
        <v>8.4294576465916045</v>
      </c>
      <c r="AM55" s="18">
        <f t="shared" si="151"/>
        <v>8.4849645737961144</v>
      </c>
      <c r="AO55" s="68">
        <f t="shared" si="117"/>
        <v>13.361960748045037</v>
      </c>
      <c r="AP55" s="69">
        <f t="shared" si="118"/>
        <v>51.962873467366869</v>
      </c>
      <c r="AQ55" s="69">
        <f t="shared" si="119"/>
        <v>65.324834215411911</v>
      </c>
      <c r="AS55" t="str">
        <f t="shared" si="143"/>
        <v>35 Business and public service associate professionals</v>
      </c>
      <c r="AT55" s="18">
        <f t="shared" ref="AT55:AX64" si="152">AT18/AT$35*100</f>
        <v>7.0717484063207907</v>
      </c>
      <c r="AU55" s="18">
        <f t="shared" si="152"/>
        <v>7.1038990298655733</v>
      </c>
      <c r="AV55" s="18">
        <f t="shared" si="152"/>
        <v>7.2288416686568517</v>
      </c>
      <c r="AW55" s="18">
        <f t="shared" si="152"/>
        <v>7.0524883906374649</v>
      </c>
      <c r="AX55" s="18">
        <f t="shared" si="152"/>
        <v>6.8173472659606045</v>
      </c>
      <c r="AZ55" s="68">
        <f t="shared" si="121"/>
        <v>12.008336218856847</v>
      </c>
      <c r="BA55" s="69">
        <f t="shared" si="122"/>
        <v>50.241464364633245</v>
      </c>
      <c r="BB55" s="69">
        <f t="shared" si="123"/>
        <v>62.249800583490092</v>
      </c>
      <c r="BD55" t="str">
        <f t="shared" si="144"/>
        <v>35 Business and public service associate professionals</v>
      </c>
      <c r="BE55" s="18">
        <f t="shared" ref="BE55:BI64" si="153">BE18/BE$35*100</f>
        <v>5.3659609152678032</v>
      </c>
      <c r="BF55" s="18">
        <f t="shared" si="153"/>
        <v>5.3972510651118908</v>
      </c>
      <c r="BG55" s="18">
        <f t="shared" si="153"/>
        <v>5.6976271123861624</v>
      </c>
      <c r="BH55" s="18">
        <f t="shared" si="153"/>
        <v>5.3542701908346801</v>
      </c>
      <c r="BI55" s="18">
        <f t="shared" si="153"/>
        <v>5.1584958642284544</v>
      </c>
      <c r="BK55" s="68">
        <f t="shared" si="125"/>
        <v>-5.1663859074603371</v>
      </c>
      <c r="BL55" s="69">
        <f t="shared" si="126"/>
        <v>40.501856260350685</v>
      </c>
      <c r="BM55" s="69">
        <f t="shared" si="127"/>
        <v>35.33547035289034</v>
      </c>
      <c r="BO55" t="str">
        <f t="shared" si="145"/>
        <v>35 Business and public service associate professionals</v>
      </c>
      <c r="BP55" s="18">
        <f t="shared" ref="BP55:BT64" si="154">BP18/BP$35*100</f>
        <v>4.404397724962954</v>
      </c>
      <c r="BQ55" s="18">
        <f t="shared" si="154"/>
        <v>4.3817317182093456</v>
      </c>
      <c r="BR55" s="18">
        <f t="shared" si="154"/>
        <v>4.6322272432091056</v>
      </c>
      <c r="BS55" s="18">
        <f t="shared" si="154"/>
        <v>4.2655114881423941</v>
      </c>
      <c r="BT55" s="18">
        <f t="shared" si="154"/>
        <v>4.0466648062016395</v>
      </c>
      <c r="BV55" s="68">
        <f t="shared" si="129"/>
        <v>-18.576537906351078</v>
      </c>
      <c r="BW55" s="69">
        <f t="shared" si="130"/>
        <v>38.762069757999967</v>
      </c>
      <c r="BX55" s="69">
        <f t="shared" si="131"/>
        <v>20.185531851648893</v>
      </c>
      <c r="BZ55" t="str">
        <f t="shared" si="146"/>
        <v>35 Business and public service associate professionals</v>
      </c>
      <c r="CA55" s="18">
        <f t="shared" ref="CA55:CE64" si="155">CA18/CA$35*100</f>
        <v>4.0050921782346229</v>
      </c>
      <c r="CB55" s="18">
        <f t="shared" si="155"/>
        <v>4.2843766632768006</v>
      </c>
      <c r="CC55" s="18">
        <f t="shared" si="155"/>
        <v>4.6335092013575823</v>
      </c>
      <c r="CD55" s="18">
        <f t="shared" si="155"/>
        <v>4.3817405664518772</v>
      </c>
      <c r="CE55" s="18">
        <f t="shared" si="155"/>
        <v>4.4690424910890441</v>
      </c>
      <c r="CG55" s="68">
        <f t="shared" si="133"/>
        <v>-47.372564229286809</v>
      </c>
      <c r="CH55" s="69">
        <f t="shared" si="134"/>
        <v>27.338883997109733</v>
      </c>
      <c r="CI55" s="69">
        <f t="shared" si="135"/>
        <v>-20.033680232177073</v>
      </c>
      <c r="CK55" t="str">
        <f t="shared" si="147"/>
        <v>35 Business and public service associate professionals</v>
      </c>
      <c r="CL55" s="18">
        <f t="shared" ref="CL55:CP64" si="156">CL18/CL$35*100</f>
        <v>2.2685953763531232</v>
      </c>
      <c r="CM55" s="18">
        <f t="shared" si="156"/>
        <v>2.7202741232131977</v>
      </c>
      <c r="CN55" s="18">
        <f t="shared" si="156"/>
        <v>3.1692877510799433</v>
      </c>
      <c r="CO55" s="18">
        <f t="shared" si="156"/>
        <v>3.2040556821095696</v>
      </c>
      <c r="CP55" s="18">
        <f t="shared" si="156"/>
        <v>4.3631926134168753</v>
      </c>
      <c r="CR55" s="68">
        <f t="shared" si="137"/>
        <v>-44.436205276622019</v>
      </c>
      <c r="CS55" s="69">
        <f t="shared" si="138"/>
        <v>21.768373872205494</v>
      </c>
      <c r="CT55" s="69">
        <f t="shared" si="139"/>
        <v>-22.667831404416528</v>
      </c>
    </row>
    <row r="56" spans="1:98" x14ac:dyDescent="0.2">
      <c r="A56" t="str">
        <f t="shared" si="103"/>
        <v>41 Administrative occupations</v>
      </c>
      <c r="B56" s="18">
        <f t="shared" si="148"/>
        <v>4.2423777918198002</v>
      </c>
      <c r="C56" s="18">
        <f t="shared" si="148"/>
        <v>3.9931205033678641</v>
      </c>
      <c r="D56" s="18">
        <f t="shared" si="148"/>
        <v>4.2980660753182365</v>
      </c>
      <c r="E56" s="18">
        <f t="shared" si="148"/>
        <v>4.6403276688529376</v>
      </c>
      <c r="F56" s="18">
        <f t="shared" si="148"/>
        <v>5.3417282723645068</v>
      </c>
      <c r="H56" s="68">
        <f t="shared" si="105"/>
        <v>135.42955954691212</v>
      </c>
      <c r="I56" s="69">
        <f t="shared" si="106"/>
        <v>81.9479710225269</v>
      </c>
      <c r="J56" s="69">
        <f t="shared" si="107"/>
        <v>217.37753056943902</v>
      </c>
      <c r="L56" t="str">
        <f t="shared" si="140"/>
        <v>41 Administrative occupations</v>
      </c>
      <c r="M56" s="18">
        <f t="shared" si="149"/>
        <v>6.3008567593165239</v>
      </c>
      <c r="N56" s="18">
        <f t="shared" si="149"/>
        <v>5.99583038671478</v>
      </c>
      <c r="O56" s="18">
        <f t="shared" si="149"/>
        <v>6.4844978966863813</v>
      </c>
      <c r="P56" s="18">
        <f t="shared" si="149"/>
        <v>6.9835994465498636</v>
      </c>
      <c r="Q56" s="18">
        <f t="shared" si="149"/>
        <v>7.1425560511851467</v>
      </c>
      <c r="S56" s="68">
        <f t="shared" si="109"/>
        <v>106.3755023567745</v>
      </c>
      <c r="T56" s="69">
        <f t="shared" si="110"/>
        <v>79.132779737086281</v>
      </c>
      <c r="U56" s="69">
        <f t="shared" si="111"/>
        <v>185.50828209386077</v>
      </c>
      <c r="W56" t="str">
        <f t="shared" si="141"/>
        <v>41 Administrative occupations</v>
      </c>
      <c r="X56" s="18">
        <f t="shared" si="150"/>
        <v>10.43437071681641</v>
      </c>
      <c r="Y56" s="18">
        <f t="shared" si="150"/>
        <v>9.7066397013316621</v>
      </c>
      <c r="Z56" s="18">
        <f t="shared" si="150"/>
        <v>10.433967903484751</v>
      </c>
      <c r="AA56" s="18">
        <f t="shared" si="150"/>
        <v>11.226163380691618</v>
      </c>
      <c r="AB56" s="18">
        <f t="shared" si="150"/>
        <v>11.69296892727472</v>
      </c>
      <c r="AD56" s="68">
        <f t="shared" si="113"/>
        <v>37.546179871010331</v>
      </c>
      <c r="AE56" s="69">
        <f t="shared" si="114"/>
        <v>68.493708265926273</v>
      </c>
      <c r="AF56" s="69">
        <f t="shared" si="115"/>
        <v>106.03988813693661</v>
      </c>
      <c r="AH56" t="str">
        <f t="shared" si="142"/>
        <v>41 Administrative occupations</v>
      </c>
      <c r="AI56" s="18">
        <f t="shared" si="151"/>
        <v>11.390350355529991</v>
      </c>
      <c r="AJ56" s="18">
        <f t="shared" si="151"/>
        <v>11.820151755173297</v>
      </c>
      <c r="AK56" s="18">
        <f t="shared" si="151"/>
        <v>12.887328334091574</v>
      </c>
      <c r="AL56" s="18">
        <f t="shared" si="151"/>
        <v>14.520486905346766</v>
      </c>
      <c r="AM56" s="18">
        <f t="shared" si="151"/>
        <v>15.78566071025193</v>
      </c>
      <c r="AO56" s="68">
        <f t="shared" si="117"/>
        <v>33.119309462967848</v>
      </c>
      <c r="AP56" s="69">
        <f t="shared" si="118"/>
        <v>70.67767234196404</v>
      </c>
      <c r="AQ56" s="69">
        <f t="shared" si="119"/>
        <v>103.79698180493189</v>
      </c>
      <c r="AS56" t="str">
        <f t="shared" si="143"/>
        <v>41 Administrative occupations</v>
      </c>
      <c r="AT56" s="18">
        <f t="shared" si="152"/>
        <v>12.107857457737181</v>
      </c>
      <c r="AU56" s="18">
        <f t="shared" si="152"/>
        <v>11.599475935309583</v>
      </c>
      <c r="AV56" s="18">
        <f t="shared" si="152"/>
        <v>12.890199472686872</v>
      </c>
      <c r="AW56" s="18">
        <f t="shared" si="152"/>
        <v>13.21143887983675</v>
      </c>
      <c r="AX56" s="18">
        <f t="shared" si="152"/>
        <v>13.437575071614752</v>
      </c>
      <c r="AZ56" s="68">
        <f t="shared" si="121"/>
        <v>23.812618196437267</v>
      </c>
      <c r="BA56" s="69">
        <f t="shared" si="122"/>
        <v>62.572930245266591</v>
      </c>
      <c r="BB56" s="69">
        <f t="shared" si="123"/>
        <v>86.385548441703861</v>
      </c>
      <c r="BD56" t="str">
        <f t="shared" si="144"/>
        <v>41 Administrative occupations</v>
      </c>
      <c r="BE56" s="18">
        <f t="shared" si="153"/>
        <v>10.595083612593223</v>
      </c>
      <c r="BF56" s="18">
        <f t="shared" si="153"/>
        <v>9.7024193766412736</v>
      </c>
      <c r="BG56" s="18">
        <f t="shared" si="153"/>
        <v>10.312816782972742</v>
      </c>
      <c r="BH56" s="18">
        <f t="shared" si="153"/>
        <v>10.084508574799196</v>
      </c>
      <c r="BI56" s="18">
        <f t="shared" si="153"/>
        <v>9.1044669868962451</v>
      </c>
      <c r="BK56" s="68">
        <f t="shared" si="125"/>
        <v>-7.5279551552681863</v>
      </c>
      <c r="BL56" s="69">
        <f t="shared" si="126"/>
        <v>45.620147932398488</v>
      </c>
      <c r="BM56" s="69">
        <f t="shared" si="127"/>
        <v>38.0921927771303</v>
      </c>
      <c r="BO56" t="str">
        <f t="shared" si="145"/>
        <v>41 Administrative occupations</v>
      </c>
      <c r="BP56" s="18">
        <f t="shared" si="154"/>
        <v>12.504849114936095</v>
      </c>
      <c r="BQ56" s="18">
        <f t="shared" si="154"/>
        <v>11.601490770993346</v>
      </c>
      <c r="BR56" s="18">
        <f t="shared" si="154"/>
        <v>12.268446336561107</v>
      </c>
      <c r="BS56" s="18">
        <f t="shared" si="154"/>
        <v>11.99055368067345</v>
      </c>
      <c r="BT56" s="18">
        <f t="shared" si="154"/>
        <v>10.352222068972587</v>
      </c>
      <c r="BV56" s="68">
        <f t="shared" si="129"/>
        <v>-21.352268476494999</v>
      </c>
      <c r="BW56" s="69">
        <f t="shared" si="130"/>
        <v>43.226634427527614</v>
      </c>
      <c r="BX56" s="69">
        <f t="shared" si="131"/>
        <v>21.874365951032619</v>
      </c>
      <c r="BZ56" t="str">
        <f t="shared" si="146"/>
        <v>41 Administrative occupations</v>
      </c>
      <c r="CA56" s="18">
        <f t="shared" si="155"/>
        <v>9.7624390944528052</v>
      </c>
      <c r="CB56" s="18">
        <f t="shared" si="155"/>
        <v>8.6929044348688844</v>
      </c>
      <c r="CC56" s="18">
        <f t="shared" si="155"/>
        <v>8.650169902903194</v>
      </c>
      <c r="CD56" s="18">
        <f t="shared" si="155"/>
        <v>7.5290140348484069</v>
      </c>
      <c r="CE56" s="18">
        <f t="shared" si="155"/>
        <v>4.277516569763872</v>
      </c>
      <c r="CG56" s="68">
        <f t="shared" si="133"/>
        <v>-73.017957715810653</v>
      </c>
      <c r="CH56" s="69">
        <f t="shared" si="134"/>
        <v>23.190587502468219</v>
      </c>
      <c r="CI56" s="69">
        <f t="shared" si="135"/>
        <v>-49.827370213342434</v>
      </c>
      <c r="CK56" t="str">
        <f t="shared" si="147"/>
        <v>41 Administrative occupations</v>
      </c>
      <c r="CL56" s="18">
        <f t="shared" si="156"/>
        <v>6.3993692401522013</v>
      </c>
      <c r="CM56" s="18">
        <f t="shared" si="156"/>
        <v>6.0411898154916859</v>
      </c>
      <c r="CN56" s="18">
        <f t="shared" si="156"/>
        <v>7.0135258712587882</v>
      </c>
      <c r="CO56" s="18">
        <f t="shared" si="156"/>
        <v>7.7307850207560636</v>
      </c>
      <c r="CP56" s="18">
        <f t="shared" si="156"/>
        <v>9.2934381300691644</v>
      </c>
      <c r="CR56" s="68">
        <f t="shared" si="137"/>
        <v>-46.520271522689185</v>
      </c>
      <c r="CS56" s="69">
        <f t="shared" si="138"/>
        <v>22.796348241124388</v>
      </c>
      <c r="CT56" s="69">
        <f t="shared" si="139"/>
        <v>-23.723923281564801</v>
      </c>
    </row>
    <row r="57" spans="1:98" x14ac:dyDescent="0.2">
      <c r="A57" t="str">
        <f t="shared" si="103"/>
        <v>42 Secretarial and related occupations</v>
      </c>
      <c r="B57" s="18">
        <f t="shared" si="148"/>
        <v>0.32179090314135894</v>
      </c>
      <c r="C57" s="18">
        <f t="shared" si="148"/>
        <v>0.2675028263381381</v>
      </c>
      <c r="D57" s="18">
        <f t="shared" si="148"/>
        <v>0.32609402513742974</v>
      </c>
      <c r="E57" s="18">
        <f t="shared" si="148"/>
        <v>0.36915646752407355</v>
      </c>
      <c r="F57" s="18">
        <f t="shared" si="148"/>
        <v>0.42146306461844252</v>
      </c>
      <c r="H57" s="68">
        <f t="shared" si="105"/>
        <v>144.83244233200023</v>
      </c>
      <c r="I57" s="69">
        <f t="shared" si="106"/>
        <v>100.51468898245537</v>
      </c>
      <c r="J57" s="69">
        <f t="shared" si="107"/>
        <v>245.34713131445559</v>
      </c>
      <c r="L57" t="str">
        <f t="shared" si="140"/>
        <v>42 Secretarial and related occupations</v>
      </c>
      <c r="M57" s="18">
        <f t="shared" si="149"/>
        <v>0.98007952046290558</v>
      </c>
      <c r="N57" s="18">
        <f t="shared" si="149"/>
        <v>0.86730479940389049</v>
      </c>
      <c r="O57" s="18">
        <f t="shared" si="149"/>
        <v>0.99124968221212151</v>
      </c>
      <c r="P57" s="18">
        <f t="shared" si="149"/>
        <v>0.99261077201524861</v>
      </c>
      <c r="Q57" s="18">
        <f t="shared" si="149"/>
        <v>0.5908523977404202</v>
      </c>
      <c r="S57" s="68">
        <f t="shared" si="109"/>
        <v>11.680353807441081</v>
      </c>
      <c r="T57" s="69">
        <f t="shared" si="110"/>
        <v>64.631674030503575</v>
      </c>
      <c r="U57" s="69">
        <f t="shared" si="111"/>
        <v>76.312027837944655</v>
      </c>
      <c r="W57" t="str">
        <f t="shared" si="141"/>
        <v>42 Secretarial and related occupations</v>
      </c>
      <c r="X57" s="18">
        <f t="shared" si="150"/>
        <v>1.6287939425246847</v>
      </c>
      <c r="Y57" s="18">
        <f t="shared" si="150"/>
        <v>1.4666321591152902</v>
      </c>
      <c r="Z57" s="18">
        <f t="shared" si="150"/>
        <v>1.5752470532818748</v>
      </c>
      <c r="AA57" s="18">
        <f t="shared" si="150"/>
        <v>1.7849930905635616</v>
      </c>
      <c r="AB57" s="18">
        <f t="shared" si="150"/>
        <v>1.9618244415781612</v>
      </c>
      <c r="AD57" s="68">
        <f t="shared" si="113"/>
        <v>52.856777256648826</v>
      </c>
      <c r="AE57" s="69">
        <f t="shared" si="114"/>
        <v>82.368164129559446</v>
      </c>
      <c r="AF57" s="69">
        <f t="shared" si="115"/>
        <v>135.22494138620826</v>
      </c>
      <c r="AH57" t="str">
        <f t="shared" si="142"/>
        <v>42 Secretarial and related occupations</v>
      </c>
      <c r="AI57" s="18">
        <f t="shared" si="151"/>
        <v>2.4599489318977033</v>
      </c>
      <c r="AJ57" s="18">
        <f t="shared" si="151"/>
        <v>2.3462316030164772</v>
      </c>
      <c r="AK57" s="18">
        <f t="shared" si="151"/>
        <v>2.6212244952401829</v>
      </c>
      <c r="AL57" s="18">
        <f t="shared" si="151"/>
        <v>2.7844170509619808</v>
      </c>
      <c r="AM57" s="18">
        <f t="shared" si="151"/>
        <v>2.4914438571383415</v>
      </c>
      <c r="AO57" s="68">
        <f t="shared" si="117"/>
        <v>3.2970865762466883</v>
      </c>
      <c r="AP57" s="69">
        <f t="shared" si="118"/>
        <v>63.76723402242056</v>
      </c>
      <c r="AQ57" s="69">
        <f t="shared" si="119"/>
        <v>67.064320598667251</v>
      </c>
      <c r="AS57" t="str">
        <f t="shared" si="143"/>
        <v>42 Secretarial and related occupations</v>
      </c>
      <c r="AT57" s="18">
        <f t="shared" si="152"/>
        <v>2.2009997068984486</v>
      </c>
      <c r="AU57" s="18">
        <f t="shared" si="152"/>
        <v>1.8645281477322992</v>
      </c>
      <c r="AV57" s="18">
        <f t="shared" si="152"/>
        <v>2.1178533431394477</v>
      </c>
      <c r="AW57" s="18">
        <f t="shared" si="152"/>
        <v>2.1085716916889536</v>
      </c>
      <c r="AX57" s="18">
        <f t="shared" si="152"/>
        <v>1.8701141527454508</v>
      </c>
      <c r="AZ57" s="68">
        <f t="shared" si="121"/>
        <v>4.8759423165380227</v>
      </c>
      <c r="BA57" s="69">
        <f t="shared" si="122"/>
        <v>59.164251010171299</v>
      </c>
      <c r="BB57" s="69">
        <f t="shared" si="123"/>
        <v>64.040193326709314</v>
      </c>
      <c r="BD57" t="str">
        <f t="shared" si="144"/>
        <v>42 Secretarial and related occupations</v>
      </c>
      <c r="BE57" s="18">
        <f t="shared" si="153"/>
        <v>2.1629102483509315</v>
      </c>
      <c r="BF57" s="18">
        <f t="shared" si="153"/>
        <v>1.8415715367052523</v>
      </c>
      <c r="BG57" s="18">
        <f t="shared" si="153"/>
        <v>1.8117686251753775</v>
      </c>
      <c r="BH57" s="18">
        <f t="shared" si="153"/>
        <v>1.6627440291442597</v>
      </c>
      <c r="BI57" s="18">
        <f t="shared" si="153"/>
        <v>0.48810150570195704</v>
      </c>
      <c r="BK57" s="68">
        <f t="shared" si="125"/>
        <v>-71.781062946703614</v>
      </c>
      <c r="BL57" s="69">
        <f t="shared" si="126"/>
        <v>35.381760071180516</v>
      </c>
      <c r="BM57" s="69">
        <f t="shared" si="127"/>
        <v>-36.399302875523091</v>
      </c>
      <c r="BO57" t="str">
        <f t="shared" si="145"/>
        <v>42 Secretarial and related occupations</v>
      </c>
      <c r="BP57" s="18">
        <f t="shared" si="154"/>
        <v>2.8781757127418968</v>
      </c>
      <c r="BQ57" s="18">
        <f t="shared" si="154"/>
        <v>2.2319461397315088</v>
      </c>
      <c r="BR57" s="18">
        <f t="shared" si="154"/>
        <v>2.1556698353450829</v>
      </c>
      <c r="BS57" s="18">
        <f t="shared" si="154"/>
        <v>1.5073687797632958</v>
      </c>
      <c r="BT57" s="18">
        <f t="shared" si="154"/>
        <v>0.41882933565543917</v>
      </c>
      <c r="BV57" s="68">
        <f t="shared" si="129"/>
        <v>-81.890892914513202</v>
      </c>
      <c r="BW57" s="69">
        <f t="shared" si="130"/>
        <v>26.744824614458796</v>
      </c>
      <c r="BX57" s="69">
        <f t="shared" si="131"/>
        <v>-55.146068300054395</v>
      </c>
      <c r="BZ57" t="str">
        <f t="shared" si="146"/>
        <v>42 Secretarial and related occupations</v>
      </c>
      <c r="CA57" s="18">
        <f t="shared" si="155"/>
        <v>3.5712597238952015</v>
      </c>
      <c r="CB57" s="18">
        <f t="shared" si="155"/>
        <v>3.4307802196572439</v>
      </c>
      <c r="CC57" s="18">
        <f t="shared" si="155"/>
        <v>3.0824590004574381</v>
      </c>
      <c r="CD57" s="18">
        <f t="shared" si="155"/>
        <v>2.6603813853110934</v>
      </c>
      <c r="CE57" s="18">
        <f t="shared" si="155"/>
        <v>0.80905804888438593</v>
      </c>
      <c r="CG57" s="68">
        <f t="shared" si="133"/>
        <v>-85.678446496652199</v>
      </c>
      <c r="CH57" s="69">
        <f t="shared" si="134"/>
        <v>24.004447468703507</v>
      </c>
      <c r="CI57" s="69">
        <f t="shared" si="135"/>
        <v>-61.673999027948703</v>
      </c>
      <c r="CK57" t="str">
        <f t="shared" si="147"/>
        <v>42 Secretarial and related occupations</v>
      </c>
      <c r="CL57" s="18">
        <f t="shared" si="156"/>
        <v>2.1600097172740975</v>
      </c>
      <c r="CM57" s="18">
        <f t="shared" si="156"/>
        <v>2.1689725670532849</v>
      </c>
      <c r="CN57" s="18">
        <f t="shared" si="156"/>
        <v>2.5460444088925107</v>
      </c>
      <c r="CO57" s="18">
        <f t="shared" si="156"/>
        <v>3.2703425817427281</v>
      </c>
      <c r="CP57" s="18">
        <f t="shared" si="156"/>
        <v>4.0697022600827522</v>
      </c>
      <c r="CR57" s="68">
        <f t="shared" si="137"/>
        <v>-35.487206511989051</v>
      </c>
      <c r="CS57" s="69">
        <f t="shared" si="138"/>
        <v>32.70245660083981</v>
      </c>
      <c r="CT57" s="69">
        <f t="shared" si="139"/>
        <v>-2.7847499111492389</v>
      </c>
    </row>
    <row r="58" spans="1:98" x14ac:dyDescent="0.2">
      <c r="A58" t="str">
        <f t="shared" si="103"/>
        <v>51 Skilled agricultural and related trades</v>
      </c>
      <c r="B58" s="18">
        <f t="shared" si="148"/>
        <v>0.13535796080612478</v>
      </c>
      <c r="C58" s="18">
        <f t="shared" si="148"/>
        <v>0.13717000461990139</v>
      </c>
      <c r="D58" s="18">
        <f t="shared" si="148"/>
        <v>0.11043103952455076</v>
      </c>
      <c r="E58" s="18">
        <f t="shared" si="148"/>
        <v>0.10706825998441666</v>
      </c>
      <c r="F58" s="18">
        <f t="shared" si="148"/>
        <v>0.1314227995988532</v>
      </c>
      <c r="H58" s="68">
        <f t="shared" si="105"/>
        <v>125.44044847565681</v>
      </c>
      <c r="I58" s="69">
        <f t="shared" si="106"/>
        <v>95.128672388453438</v>
      </c>
      <c r="J58" s="69">
        <f t="shared" si="107"/>
        <v>220.56912086411023</v>
      </c>
      <c r="L58" t="str">
        <f t="shared" si="140"/>
        <v>51 Skilled agricultural and related trades</v>
      </c>
      <c r="M58" s="18">
        <f t="shared" si="149"/>
        <v>0.18544899844624299</v>
      </c>
      <c r="N58" s="18">
        <f t="shared" si="149"/>
        <v>0.13396762157187531</v>
      </c>
      <c r="O58" s="18">
        <f t="shared" si="149"/>
        <v>0.11313545297391145</v>
      </c>
      <c r="P58" s="18">
        <f t="shared" si="149"/>
        <v>0.10744214542752835</v>
      </c>
      <c r="Q58" s="18">
        <f t="shared" si="149"/>
        <v>0.10567182462249883</v>
      </c>
      <c r="S58" s="68">
        <f t="shared" si="109"/>
        <v>75.00132073702386</v>
      </c>
      <c r="T58" s="69">
        <f t="shared" si="110"/>
        <v>70.606464385713238</v>
      </c>
      <c r="U58" s="69">
        <f t="shared" si="111"/>
        <v>145.60778512273708</v>
      </c>
      <c r="W58" t="str">
        <f t="shared" si="141"/>
        <v>51 Skilled agricultural and related trades</v>
      </c>
      <c r="X58" s="18">
        <f t="shared" si="150"/>
        <v>0.61252783559327495</v>
      </c>
      <c r="Y58" s="18">
        <f t="shared" si="150"/>
        <v>0.47237857773842595</v>
      </c>
      <c r="Z58" s="18">
        <f t="shared" si="150"/>
        <v>0.40300447275916301</v>
      </c>
      <c r="AA58" s="18">
        <f t="shared" si="150"/>
        <v>0.41826673162304751</v>
      </c>
      <c r="AB58" s="18">
        <f t="shared" si="150"/>
        <v>0.49022637994347262</v>
      </c>
      <c r="AD58" s="68">
        <f t="shared" si="113"/>
        <v>49.300081698806977</v>
      </c>
      <c r="AE58" s="69">
        <f t="shared" si="114"/>
        <v>82.386326477323024</v>
      </c>
      <c r="AF58" s="69">
        <f t="shared" si="115"/>
        <v>131.68640817612999</v>
      </c>
      <c r="AH58" t="str">
        <f t="shared" si="142"/>
        <v>51 Skilled agricultural and related trades</v>
      </c>
      <c r="AI58" s="18">
        <f t="shared" si="151"/>
        <v>0.76285768411029897</v>
      </c>
      <c r="AJ58" s="18">
        <f t="shared" si="151"/>
        <v>0.72366197932581333</v>
      </c>
      <c r="AK58" s="18">
        <f t="shared" si="151"/>
        <v>0.5844638225648946</v>
      </c>
      <c r="AL58" s="18">
        <f t="shared" si="151"/>
        <v>0.68320884135416071</v>
      </c>
      <c r="AM58" s="18">
        <f t="shared" si="151"/>
        <v>0.83088287469806932</v>
      </c>
      <c r="AO58" s="68">
        <f t="shared" si="117"/>
        <v>54.498176898106777</v>
      </c>
      <c r="AP58" s="69">
        <f t="shared" si="118"/>
        <v>88.279971557668219</v>
      </c>
      <c r="AQ58" s="69">
        <f t="shared" si="119"/>
        <v>142.77814845577498</v>
      </c>
      <c r="AS58" t="str">
        <f t="shared" si="143"/>
        <v>51 Skilled agricultural and related trades</v>
      </c>
      <c r="AT58" s="18">
        <f t="shared" si="152"/>
        <v>1.4456578856435174</v>
      </c>
      <c r="AU58" s="18">
        <f t="shared" si="152"/>
        <v>1.2731611819524793</v>
      </c>
      <c r="AV58" s="18">
        <f t="shared" si="152"/>
        <v>1.0331245528698276</v>
      </c>
      <c r="AW58" s="18">
        <f t="shared" si="152"/>
        <v>1.1296687617475341</v>
      </c>
      <c r="AX58" s="18">
        <f t="shared" si="152"/>
        <v>1.4642829729042395</v>
      </c>
      <c r="AZ58" s="68">
        <f t="shared" si="121"/>
        <v>68.335600005108603</v>
      </c>
      <c r="BA58" s="69">
        <f t="shared" si="122"/>
        <v>80.804185817082512</v>
      </c>
      <c r="BB58" s="69">
        <f t="shared" si="123"/>
        <v>149.13978582219113</v>
      </c>
      <c r="BD58" t="str">
        <f t="shared" si="144"/>
        <v>51 Skilled agricultural and related trades</v>
      </c>
      <c r="BE58" s="18">
        <f t="shared" si="153"/>
        <v>0.63433624847884518</v>
      </c>
      <c r="BF58" s="18">
        <f t="shared" si="153"/>
        <v>0.54926847466197248</v>
      </c>
      <c r="BG58" s="18">
        <f t="shared" si="153"/>
        <v>0.44769895317853892</v>
      </c>
      <c r="BH58" s="18">
        <f t="shared" si="153"/>
        <v>0.43793307219611555</v>
      </c>
      <c r="BI58" s="18">
        <f t="shared" si="153"/>
        <v>0.47482403549182006</v>
      </c>
      <c r="BK58" s="68">
        <f t="shared" si="125"/>
        <v>11.09125009270409</v>
      </c>
      <c r="BL58" s="69">
        <f t="shared" si="126"/>
        <v>55.183569224459106</v>
      </c>
      <c r="BM58" s="69">
        <f t="shared" si="127"/>
        <v>66.274819317163193</v>
      </c>
      <c r="BO58" t="str">
        <f t="shared" si="145"/>
        <v>51 Skilled agricultural and related trades</v>
      </c>
      <c r="BP58" s="18">
        <f t="shared" si="154"/>
        <v>1.0317335286253919</v>
      </c>
      <c r="BQ58" s="18">
        <f t="shared" si="154"/>
        <v>0.92236482772323858</v>
      </c>
      <c r="BR58" s="18">
        <f t="shared" si="154"/>
        <v>0.79641447211350436</v>
      </c>
      <c r="BS58" s="18">
        <f t="shared" si="154"/>
        <v>0.77087588635760862</v>
      </c>
      <c r="BT58" s="18">
        <f t="shared" si="154"/>
        <v>0.82534769865658242</v>
      </c>
      <c r="BV58" s="68">
        <f t="shared" si="129"/>
        <v>-3.4082598969794855</v>
      </c>
      <c r="BW58" s="69">
        <f t="shared" si="130"/>
        <v>56.76369394400966</v>
      </c>
      <c r="BX58" s="69">
        <f t="shared" si="131"/>
        <v>53.35543404703018</v>
      </c>
      <c r="BZ58" t="str">
        <f t="shared" si="146"/>
        <v>51 Skilled agricultural and related trades</v>
      </c>
      <c r="CA58" s="18">
        <f t="shared" si="155"/>
        <v>1.2175608698568108</v>
      </c>
      <c r="CB58" s="18">
        <f t="shared" si="155"/>
        <v>1.1013795821970225</v>
      </c>
      <c r="CC58" s="18">
        <f t="shared" si="155"/>
        <v>1.1835326671979827</v>
      </c>
      <c r="CD58" s="18">
        <f t="shared" si="155"/>
        <v>1.2859731311062537</v>
      </c>
      <c r="CE58" s="18">
        <f t="shared" si="155"/>
        <v>2.3354902548266119</v>
      </c>
      <c r="CG58" s="68">
        <f t="shared" si="133"/>
        <v>7.672690607427028</v>
      </c>
      <c r="CH58" s="69">
        <f t="shared" si="134"/>
        <v>46.204086626425259</v>
      </c>
      <c r="CI58" s="69">
        <f t="shared" si="135"/>
        <v>53.876777233852295</v>
      </c>
      <c r="CK58" t="str">
        <f t="shared" si="147"/>
        <v>51 Skilled agricultural and related trades</v>
      </c>
      <c r="CL58" s="18">
        <f t="shared" si="156"/>
        <v>2.1520770172910964</v>
      </c>
      <c r="CM58" s="18">
        <f t="shared" si="156"/>
        <v>2.067819271850647</v>
      </c>
      <c r="CN58" s="18">
        <f t="shared" si="156"/>
        <v>1.6656294430551191</v>
      </c>
      <c r="CO58" s="18">
        <f t="shared" si="156"/>
        <v>1.9680325884559327</v>
      </c>
      <c r="CP58" s="18">
        <f t="shared" si="156"/>
        <v>1.8144430842762489</v>
      </c>
      <c r="CR58" s="68">
        <f t="shared" si="137"/>
        <v>-56.034284477626905</v>
      </c>
      <c r="CS58" s="69">
        <f t="shared" si="138"/>
        <v>25.769850328359727</v>
      </c>
      <c r="CT58" s="69">
        <f t="shared" si="139"/>
        <v>-30.264434149267171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0.27599880564836615</v>
      </c>
      <c r="C59" s="18">
        <f t="shared" si="148"/>
        <v>0.22167836893983375</v>
      </c>
      <c r="D59" s="18">
        <f t="shared" si="148"/>
        <v>0.16939209089371507</v>
      </c>
      <c r="E59" s="18">
        <f t="shared" si="148"/>
        <v>0.16377465365802493</v>
      </c>
      <c r="F59" s="18">
        <f t="shared" si="148"/>
        <v>0.16242478085546597</v>
      </c>
      <c r="H59" s="68">
        <f t="shared" si="105"/>
        <v>81.639980407966931</v>
      </c>
      <c r="I59" s="69">
        <f t="shared" si="106"/>
        <v>57.318777122684658</v>
      </c>
      <c r="J59" s="69">
        <f t="shared" si="107"/>
        <v>138.95875753065158</v>
      </c>
      <c r="L59" t="str">
        <f t="shared" si="140"/>
        <v>52 Skilled metal, electrical and electronic trades</v>
      </c>
      <c r="M59" s="18">
        <f t="shared" si="149"/>
        <v>1.0052187443364291</v>
      </c>
      <c r="N59" s="18">
        <f t="shared" si="149"/>
        <v>0.92234485857015402</v>
      </c>
      <c r="O59" s="18">
        <f t="shared" si="149"/>
        <v>0.65633621085855598</v>
      </c>
      <c r="P59" s="18">
        <f t="shared" si="149"/>
        <v>0.83142308564823852</v>
      </c>
      <c r="Q59" s="18">
        <f t="shared" si="149"/>
        <v>0.91704350807023205</v>
      </c>
      <c r="S59" s="68">
        <f t="shared" si="109"/>
        <v>161.7847932024244</v>
      </c>
      <c r="T59" s="69">
        <f t="shared" si="110"/>
        <v>83.641952384891468</v>
      </c>
      <c r="U59" s="69">
        <f t="shared" si="111"/>
        <v>245.42674558731591</v>
      </c>
      <c r="W59" t="str">
        <f t="shared" si="141"/>
        <v>52 Skilled metal, electrical and electronic trades</v>
      </c>
      <c r="X59" s="18">
        <f t="shared" si="150"/>
        <v>1.3582303441381129</v>
      </c>
      <c r="Y59" s="18">
        <f t="shared" si="150"/>
        <v>1.290213580053621</v>
      </c>
      <c r="Z59" s="18">
        <f t="shared" si="150"/>
        <v>0.92917404766549561</v>
      </c>
      <c r="AA59" s="18">
        <f t="shared" si="150"/>
        <v>1.0372371374393765</v>
      </c>
      <c r="AB59" s="18">
        <f t="shared" si="150"/>
        <v>1.0967032369259511</v>
      </c>
      <c r="AD59" s="68">
        <f t="shared" si="113"/>
        <v>44.865606156399785</v>
      </c>
      <c r="AE59" s="69">
        <f t="shared" si="114"/>
        <v>60.459203502845192</v>
      </c>
      <c r="AF59" s="69">
        <f t="shared" si="115"/>
        <v>105.32480965924498</v>
      </c>
      <c r="AH59" t="str">
        <f t="shared" si="142"/>
        <v>52 Skilled metal, electrical and electronic trades</v>
      </c>
      <c r="AI59" s="18">
        <f t="shared" si="151"/>
        <v>1.6491271570657413</v>
      </c>
      <c r="AJ59" s="18">
        <f t="shared" si="151"/>
        <v>1.5736454249800425</v>
      </c>
      <c r="AK59" s="18">
        <f t="shared" si="151"/>
        <v>1.1773608739555796</v>
      </c>
      <c r="AL59" s="18">
        <f t="shared" si="151"/>
        <v>1.3388251192838347</v>
      </c>
      <c r="AM59" s="18">
        <f t="shared" si="151"/>
        <v>1.5038708863646773</v>
      </c>
      <c r="AO59" s="68">
        <f t="shared" si="117"/>
        <v>38.81683488356731</v>
      </c>
      <c r="AP59" s="69">
        <f t="shared" si="118"/>
        <v>51.040679850827978</v>
      </c>
      <c r="AQ59" s="69">
        <f t="shared" si="119"/>
        <v>89.857514734395266</v>
      </c>
      <c r="AS59" t="str">
        <f t="shared" si="143"/>
        <v>52 Skilled metal, electrical and electronic trades</v>
      </c>
      <c r="AT59" s="18">
        <f t="shared" si="152"/>
        <v>7.5681157327212993</v>
      </c>
      <c r="AU59" s="18">
        <f t="shared" si="152"/>
        <v>7.0782633045487762</v>
      </c>
      <c r="AV59" s="18">
        <f t="shared" si="152"/>
        <v>5.5816683097949928</v>
      </c>
      <c r="AW59" s="18">
        <f t="shared" si="152"/>
        <v>5.5855104770856698</v>
      </c>
      <c r="AX59" s="18">
        <f t="shared" si="152"/>
        <v>5.400329968556556</v>
      </c>
      <c r="AZ59" s="68">
        <f t="shared" si="121"/>
        <v>14.910552729095386</v>
      </c>
      <c r="BA59" s="69">
        <f t="shared" si="122"/>
        <v>46.06353818925669</v>
      </c>
      <c r="BB59" s="69">
        <f t="shared" si="123"/>
        <v>60.974090918352076</v>
      </c>
      <c r="BD59" t="str">
        <f t="shared" si="144"/>
        <v>52 Skilled metal, electrical and electronic trades</v>
      </c>
      <c r="BE59" s="18">
        <f t="shared" si="153"/>
        <v>9.6643175235123842</v>
      </c>
      <c r="BF59" s="18">
        <f t="shared" si="153"/>
        <v>9.4875777371040186</v>
      </c>
      <c r="BG59" s="18">
        <f t="shared" si="153"/>
        <v>8.260718311791857</v>
      </c>
      <c r="BH59" s="18">
        <f t="shared" si="153"/>
        <v>8.0051446383231575</v>
      </c>
      <c r="BI59" s="18">
        <f t="shared" si="153"/>
        <v>7.6884865474437749</v>
      </c>
      <c r="BK59" s="68">
        <f t="shared" si="125"/>
        <v>-2.5108500198200003</v>
      </c>
      <c r="BL59" s="69">
        <f t="shared" si="126"/>
        <v>34.884768139023002</v>
      </c>
      <c r="BM59" s="69">
        <f t="shared" si="127"/>
        <v>32.373918119203005</v>
      </c>
      <c r="BO59" t="str">
        <f t="shared" si="145"/>
        <v>52 Skilled metal, electrical and electronic trades</v>
      </c>
      <c r="BP59" s="18">
        <f t="shared" si="154"/>
        <v>5.565685335592768</v>
      </c>
      <c r="BQ59" s="18">
        <f t="shared" si="154"/>
        <v>5.4451592002898588</v>
      </c>
      <c r="BR59" s="18">
        <f t="shared" si="154"/>
        <v>5.0422766485586594</v>
      </c>
      <c r="BS59" s="18">
        <f t="shared" si="154"/>
        <v>4.8672952553961917</v>
      </c>
      <c r="BT59" s="18">
        <f t="shared" si="154"/>
        <v>4.788730304639035</v>
      </c>
      <c r="BV59" s="68">
        <f t="shared" si="129"/>
        <v>-11.481122622528607</v>
      </c>
      <c r="BW59" s="69">
        <f t="shared" si="130"/>
        <v>36.927770208842055</v>
      </c>
      <c r="BX59" s="69">
        <f t="shared" si="131"/>
        <v>25.446647586313446</v>
      </c>
      <c r="BZ59" t="str">
        <f t="shared" si="146"/>
        <v>52 Skilled metal, electrical and electronic trades</v>
      </c>
      <c r="CA59" s="18">
        <f t="shared" si="155"/>
        <v>4.4329897970708538</v>
      </c>
      <c r="CB59" s="18">
        <f t="shared" si="155"/>
        <v>4.2477131930296466</v>
      </c>
      <c r="CC59" s="18">
        <f t="shared" si="155"/>
        <v>4.092093553845257</v>
      </c>
      <c r="CD59" s="18">
        <f t="shared" si="155"/>
        <v>3.8806914693812677</v>
      </c>
      <c r="CE59" s="18">
        <f t="shared" si="155"/>
        <v>3.3731475308613459</v>
      </c>
      <c r="CG59" s="68">
        <f t="shared" si="133"/>
        <v>-55.022269486164973</v>
      </c>
      <c r="CH59" s="69">
        <f t="shared" si="134"/>
        <v>25.297132308776277</v>
      </c>
      <c r="CI59" s="69">
        <f t="shared" si="135"/>
        <v>-29.725137177388696</v>
      </c>
      <c r="CK59" t="str">
        <f t="shared" si="147"/>
        <v>52 Skilled metal, electrical and electronic trades</v>
      </c>
      <c r="CL59" s="18">
        <f t="shared" si="156"/>
        <v>4.8520536786783026</v>
      </c>
      <c r="CM59" s="18">
        <f t="shared" si="156"/>
        <v>5.0052337232739577</v>
      </c>
      <c r="CN59" s="18">
        <f t="shared" si="156"/>
        <v>3.9803889658649769</v>
      </c>
      <c r="CO59" s="18">
        <f t="shared" si="156"/>
        <v>3.7331480559101888</v>
      </c>
      <c r="CP59" s="18">
        <f t="shared" si="156"/>
        <v>3.5986211783720758</v>
      </c>
      <c r="CR59" s="68">
        <f t="shared" si="137"/>
        <v>-63.511181367419042</v>
      </c>
      <c r="CS59" s="69">
        <f t="shared" si="138"/>
        <v>19.380032449755841</v>
      </c>
      <c r="CT59" s="69">
        <f t="shared" si="139"/>
        <v>-44.131148917663204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0.13268954488025828</v>
      </c>
      <c r="C60" s="18">
        <f t="shared" si="148"/>
        <v>7.7928740351670189E-2</v>
      </c>
      <c r="D60" s="18">
        <f t="shared" si="148"/>
        <v>5.0381716886244078E-2</v>
      </c>
      <c r="E60" s="18">
        <f t="shared" si="148"/>
        <v>5.8712664382403988E-2</v>
      </c>
      <c r="F60" s="18">
        <f t="shared" si="148"/>
        <v>4.3260833300672721E-2</v>
      </c>
      <c r="H60" s="68">
        <f t="shared" si="105"/>
        <v>62.65754127274861</v>
      </c>
      <c r="I60" s="69">
        <f t="shared" si="106"/>
        <v>59.764588176681556</v>
      </c>
      <c r="J60" s="69">
        <f t="shared" si="107"/>
        <v>122.42212944943019</v>
      </c>
      <c r="L60" t="str">
        <f t="shared" si="140"/>
        <v>53 Skilled construction and building trades</v>
      </c>
      <c r="M60" s="18">
        <f t="shared" si="149"/>
        <v>0.39822277739494621</v>
      </c>
      <c r="N60" s="18">
        <f t="shared" si="149"/>
        <v>0.36268842991919192</v>
      </c>
      <c r="O60" s="18">
        <f t="shared" si="149"/>
        <v>0.25884784672380851</v>
      </c>
      <c r="P60" s="18">
        <f t="shared" si="149"/>
        <v>0.27527330526044214</v>
      </c>
      <c r="Q60" s="18">
        <f t="shared" si="149"/>
        <v>0.26568112141955313</v>
      </c>
      <c r="S60" s="68">
        <f t="shared" si="109"/>
        <v>92.307835217772833</v>
      </c>
      <c r="T60" s="69">
        <f t="shared" si="110"/>
        <v>67.240895665136463</v>
      </c>
      <c r="U60" s="69">
        <f t="shared" si="111"/>
        <v>159.5487308829093</v>
      </c>
      <c r="W60" t="str">
        <f t="shared" si="141"/>
        <v>53 Skilled construction and building trades</v>
      </c>
      <c r="X60" s="18">
        <f t="shared" si="150"/>
        <v>0.69415750222396744</v>
      </c>
      <c r="Y60" s="18">
        <f t="shared" si="150"/>
        <v>0.63194811006332763</v>
      </c>
      <c r="Z60" s="18">
        <f t="shared" si="150"/>
        <v>0.45819658554885473</v>
      </c>
      <c r="AA60" s="18">
        <f t="shared" si="150"/>
        <v>0.49237425750746128</v>
      </c>
      <c r="AB60" s="18">
        <f t="shared" si="150"/>
        <v>0.47498197499004108</v>
      </c>
      <c r="AD60" s="68">
        <f t="shared" si="113"/>
        <v>27.232632881427225</v>
      </c>
      <c r="AE60" s="69">
        <f t="shared" si="114"/>
        <v>58.194923493246229</v>
      </c>
      <c r="AF60" s="69">
        <f t="shared" si="115"/>
        <v>85.427556374673458</v>
      </c>
      <c r="AH60" t="str">
        <f t="shared" si="142"/>
        <v>53 Skilled construction and building trades</v>
      </c>
      <c r="AI60" s="18">
        <f t="shared" si="151"/>
        <v>1.3216816163573939</v>
      </c>
      <c r="AJ60" s="18">
        <f t="shared" si="151"/>
        <v>1.5509106467379206</v>
      </c>
      <c r="AK60" s="18">
        <f t="shared" si="151"/>
        <v>1.2238313430401422</v>
      </c>
      <c r="AL60" s="18">
        <f t="shared" si="151"/>
        <v>1.4347986684233187</v>
      </c>
      <c r="AM60" s="18">
        <f t="shared" si="151"/>
        <v>1.4966584907778731</v>
      </c>
      <c r="AO60" s="68">
        <f t="shared" si="117"/>
        <v>32.905308441154219</v>
      </c>
      <c r="AP60" s="69">
        <f t="shared" si="118"/>
        <v>63.09869984936681</v>
      </c>
      <c r="AQ60" s="69">
        <f t="shared" si="119"/>
        <v>96.004008290521043</v>
      </c>
      <c r="AS60" t="str">
        <f t="shared" si="143"/>
        <v>53 Skilled construction and building trades</v>
      </c>
      <c r="AT60" s="18">
        <f t="shared" si="152"/>
        <v>1.9539485499254761</v>
      </c>
      <c r="AU60" s="18">
        <f t="shared" si="152"/>
        <v>2.1423030581688898</v>
      </c>
      <c r="AV60" s="18">
        <f t="shared" si="152"/>
        <v>1.6916752789502603</v>
      </c>
      <c r="AW60" s="18">
        <f t="shared" si="152"/>
        <v>1.8460767629764734</v>
      </c>
      <c r="AX60" s="18">
        <f t="shared" si="152"/>
        <v>1.6693970690452975</v>
      </c>
      <c r="AZ60" s="68">
        <f t="shared" si="121"/>
        <v>17.205039552817738</v>
      </c>
      <c r="BA60" s="69">
        <f t="shared" si="122"/>
        <v>56.480832434529773</v>
      </c>
      <c r="BB60" s="69">
        <f t="shared" si="123"/>
        <v>73.685871987347511</v>
      </c>
      <c r="BD60" t="str">
        <f t="shared" si="144"/>
        <v>53 Skilled construction and building trades</v>
      </c>
      <c r="BE60" s="18">
        <f t="shared" si="153"/>
        <v>5.4289386023702306</v>
      </c>
      <c r="BF60" s="18">
        <f t="shared" si="153"/>
        <v>5.667116731775236</v>
      </c>
      <c r="BG60" s="18">
        <f t="shared" si="153"/>
        <v>4.9423980925339208</v>
      </c>
      <c r="BH60" s="18">
        <f t="shared" si="153"/>
        <v>4.7335661599992909</v>
      </c>
      <c r="BI60" s="18">
        <f t="shared" si="153"/>
        <v>4.1811722545601269</v>
      </c>
      <c r="BK60" s="68">
        <f t="shared" si="125"/>
        <v>-11.387788682031511</v>
      </c>
      <c r="BL60" s="69">
        <f t="shared" si="126"/>
        <v>36.731824601418381</v>
      </c>
      <c r="BM60" s="69">
        <f t="shared" si="127"/>
        <v>25.344035919386869</v>
      </c>
      <c r="BO60" t="str">
        <f t="shared" si="145"/>
        <v>53 Skilled construction and building trades</v>
      </c>
      <c r="BP60" s="18">
        <f t="shared" si="154"/>
        <v>4.6498946700719763</v>
      </c>
      <c r="BQ60" s="18">
        <f t="shared" si="154"/>
        <v>5.4515014338836494</v>
      </c>
      <c r="BR60" s="18">
        <f t="shared" si="154"/>
        <v>5.059331039095599</v>
      </c>
      <c r="BS60" s="18">
        <f t="shared" si="154"/>
        <v>5.3049768518372851</v>
      </c>
      <c r="BT60" s="18">
        <f t="shared" si="154"/>
        <v>5.6380367412530887</v>
      </c>
      <c r="BV60" s="68">
        <f t="shared" si="129"/>
        <v>3.8668577888102962</v>
      </c>
      <c r="BW60" s="69">
        <f t="shared" si="130"/>
        <v>49.550125336655292</v>
      </c>
      <c r="BX60" s="69">
        <f t="shared" si="131"/>
        <v>53.416983125465592</v>
      </c>
      <c r="BZ60" t="str">
        <f t="shared" si="146"/>
        <v>53 Skilled construction and building trades</v>
      </c>
      <c r="CA60" s="18">
        <f t="shared" si="155"/>
        <v>3.8709560045312728</v>
      </c>
      <c r="CB60" s="18">
        <f t="shared" si="155"/>
        <v>4.0685135464503102</v>
      </c>
      <c r="CC60" s="18">
        <f t="shared" si="155"/>
        <v>3.9197204319346146</v>
      </c>
      <c r="CD60" s="18">
        <f t="shared" si="155"/>
        <v>3.8640806354545636</v>
      </c>
      <c r="CE60" s="18">
        <f t="shared" si="155"/>
        <v>4.2795703912945635</v>
      </c>
      <c r="CG60" s="68">
        <f t="shared" si="133"/>
        <v>-40.426538254491831</v>
      </c>
      <c r="CH60" s="69">
        <f t="shared" si="134"/>
        <v>30.967885345463309</v>
      </c>
      <c r="CI60" s="69">
        <f t="shared" si="135"/>
        <v>-9.4586529090285261</v>
      </c>
      <c r="CK60" t="str">
        <f t="shared" si="147"/>
        <v>53 Skilled construction and building trades</v>
      </c>
      <c r="CL60" s="18">
        <f t="shared" si="156"/>
        <v>5.5559249194750429</v>
      </c>
      <c r="CM60" s="18">
        <f t="shared" si="156"/>
        <v>6.6936609673115486</v>
      </c>
      <c r="CN60" s="18">
        <f t="shared" si="156"/>
        <v>5.5756750325748827</v>
      </c>
      <c r="CO60" s="18">
        <f t="shared" si="156"/>
        <v>4.4398430864382856</v>
      </c>
      <c r="CP60" s="18">
        <f t="shared" si="156"/>
        <v>1.3098982747152825</v>
      </c>
      <c r="CR60" s="68">
        <f t="shared" si="137"/>
        <v>-90.518232513717805</v>
      </c>
      <c r="CS60" s="69">
        <f t="shared" si="138"/>
        <v>12.231142604456249</v>
      </c>
      <c r="CT60" s="69">
        <f t="shared" si="139"/>
        <v>-78.287089909261582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0.57382052096875913</v>
      </c>
      <c r="C61" s="18">
        <f t="shared" si="148"/>
        <v>0.42584780677284423</v>
      </c>
      <c r="D61" s="18">
        <f t="shared" si="148"/>
        <v>0.39262011446505013</v>
      </c>
      <c r="E61" s="18">
        <f t="shared" si="148"/>
        <v>0.42269730029758834</v>
      </c>
      <c r="F61" s="18">
        <f t="shared" si="148"/>
        <v>0.38626806239134531</v>
      </c>
      <c r="H61" s="68">
        <f t="shared" si="105"/>
        <v>86.366797067642125</v>
      </c>
      <c r="I61" s="69">
        <f t="shared" si="106"/>
        <v>69.97850505519861</v>
      </c>
      <c r="J61" s="69">
        <f t="shared" si="107"/>
        <v>156.34530212284074</v>
      </c>
      <c r="L61" t="str">
        <f t="shared" si="140"/>
        <v>54 Textiles, printing and other skilled trades</v>
      </c>
      <c r="M61" s="18">
        <f t="shared" si="149"/>
        <v>0.57066165960964577</v>
      </c>
      <c r="N61" s="18">
        <f t="shared" si="149"/>
        <v>0.51815102658353607</v>
      </c>
      <c r="O61" s="18">
        <f t="shared" si="149"/>
        <v>0.55377001495720224</v>
      </c>
      <c r="P61" s="18">
        <f t="shared" si="149"/>
        <v>0.57909673071314294</v>
      </c>
      <c r="Q61" s="18">
        <f t="shared" si="149"/>
        <v>0.65662790761860479</v>
      </c>
      <c r="S61" s="68">
        <f t="shared" si="109"/>
        <v>122.16249320644366</v>
      </c>
      <c r="T61" s="69">
        <f t="shared" si="110"/>
        <v>81.934815447314335</v>
      </c>
      <c r="U61" s="69">
        <f t="shared" si="111"/>
        <v>204.09730865375798</v>
      </c>
      <c r="W61" t="str">
        <f t="shared" si="141"/>
        <v>54 Textiles, printing and other skilled trades</v>
      </c>
      <c r="X61" s="18">
        <f t="shared" si="150"/>
        <v>0.77850634021574372</v>
      </c>
      <c r="Y61" s="18">
        <f t="shared" si="150"/>
        <v>0.66447924498219624</v>
      </c>
      <c r="Z61" s="18">
        <f t="shared" si="150"/>
        <v>0.66370925940797265</v>
      </c>
      <c r="AA61" s="18">
        <f t="shared" si="150"/>
        <v>0.76377209292096848</v>
      </c>
      <c r="AB61" s="18">
        <f t="shared" si="150"/>
        <v>0.85710634791269524</v>
      </c>
      <c r="AD61" s="68">
        <f t="shared" si="113"/>
        <v>58.500292841606139</v>
      </c>
      <c r="AE61" s="69">
        <f t="shared" si="114"/>
        <v>74.482026985665058</v>
      </c>
      <c r="AF61" s="69">
        <f t="shared" si="115"/>
        <v>132.9823198272712</v>
      </c>
      <c r="AH61" t="str">
        <f t="shared" si="142"/>
        <v>54 Textiles, printing and other skilled trades</v>
      </c>
      <c r="AI61" s="18">
        <f t="shared" si="151"/>
        <v>0.9794054129293126</v>
      </c>
      <c r="AJ61" s="18">
        <f t="shared" si="151"/>
        <v>0.81571554635623456</v>
      </c>
      <c r="AK61" s="18">
        <f t="shared" si="151"/>
        <v>0.91712681611749791</v>
      </c>
      <c r="AL61" s="18">
        <f t="shared" si="151"/>
        <v>0.98897411734686413</v>
      </c>
      <c r="AM61" s="18">
        <f t="shared" si="151"/>
        <v>1.1138648086828873</v>
      </c>
      <c r="AO61" s="68">
        <f t="shared" si="117"/>
        <v>31.990986989407194</v>
      </c>
      <c r="AP61" s="69">
        <f t="shared" si="118"/>
        <v>67.020218821293824</v>
      </c>
      <c r="AQ61" s="69">
        <f t="shared" si="119"/>
        <v>99.011205810701014</v>
      </c>
      <c r="AS61" t="str">
        <f t="shared" si="143"/>
        <v>54 Textiles, printing and other skilled trades</v>
      </c>
      <c r="AT61" s="18">
        <f t="shared" si="152"/>
        <v>1.1568579168201767</v>
      </c>
      <c r="AU61" s="18">
        <f t="shared" si="152"/>
        <v>0.95452735076829287</v>
      </c>
      <c r="AV61" s="18">
        <f t="shared" si="152"/>
        <v>1.0192962843420332</v>
      </c>
      <c r="AW61" s="18">
        <f t="shared" si="152"/>
        <v>1.0769106606691041</v>
      </c>
      <c r="AX61" s="18">
        <f t="shared" si="152"/>
        <v>1.1136379680420185</v>
      </c>
      <c r="AZ61" s="68">
        <f t="shared" si="121"/>
        <v>29.76191020599876</v>
      </c>
      <c r="BA61" s="69">
        <f t="shared" si="122"/>
        <v>62.32929252218927</v>
      </c>
      <c r="BB61" s="69">
        <f t="shared" si="123"/>
        <v>92.091202728188023</v>
      </c>
      <c r="BD61" t="str">
        <f t="shared" si="144"/>
        <v>54 Textiles, printing and other skilled trades</v>
      </c>
      <c r="BE61" s="18">
        <f t="shared" si="153"/>
        <v>2.0798927723262319</v>
      </c>
      <c r="BF61" s="18">
        <f t="shared" si="153"/>
        <v>1.8778310541607242</v>
      </c>
      <c r="BG61" s="18">
        <f t="shared" si="153"/>
        <v>1.860024690524364</v>
      </c>
      <c r="BH61" s="18">
        <f t="shared" si="153"/>
        <v>2.0869147757108868</v>
      </c>
      <c r="BI61" s="18">
        <f t="shared" si="153"/>
        <v>2.1214811494881336</v>
      </c>
      <c r="BK61" s="68">
        <f t="shared" si="125"/>
        <v>19.468581175169412</v>
      </c>
      <c r="BL61" s="69">
        <f t="shared" si="126"/>
        <v>46.526005894552533</v>
      </c>
      <c r="BM61" s="69">
        <f t="shared" si="127"/>
        <v>65.994587069721945</v>
      </c>
      <c r="BO61" t="str">
        <f t="shared" si="145"/>
        <v>54 Textiles, printing and other skilled trades</v>
      </c>
      <c r="BP61" s="18">
        <f t="shared" si="154"/>
        <v>2.3330444236126473</v>
      </c>
      <c r="BQ61" s="18">
        <f t="shared" si="154"/>
        <v>1.9322067524419144</v>
      </c>
      <c r="BR61" s="18">
        <f t="shared" si="154"/>
        <v>2.117773625278605</v>
      </c>
      <c r="BS61" s="18">
        <f t="shared" si="154"/>
        <v>2.1038562099523701</v>
      </c>
      <c r="BT61" s="18">
        <f t="shared" si="154"/>
        <v>2.3050343137635831</v>
      </c>
      <c r="BV61" s="68">
        <f t="shared" si="129"/>
        <v>1.4471961111440161</v>
      </c>
      <c r="BW61" s="69">
        <f t="shared" si="130"/>
        <v>41.817213781064446</v>
      </c>
      <c r="BX61" s="69">
        <f t="shared" si="131"/>
        <v>43.264409892208462</v>
      </c>
      <c r="BZ61" t="str">
        <f t="shared" si="146"/>
        <v>54 Textiles, printing and other skilled trades</v>
      </c>
      <c r="CA61" s="18">
        <f t="shared" si="155"/>
        <v>2.7736850801707029</v>
      </c>
      <c r="CB61" s="18">
        <f t="shared" si="155"/>
        <v>2.4370005935520851</v>
      </c>
      <c r="CC61" s="18">
        <f t="shared" si="155"/>
        <v>2.6269555637491768</v>
      </c>
      <c r="CD61" s="18">
        <f t="shared" si="155"/>
        <v>2.8541407830823613</v>
      </c>
      <c r="CE61" s="18">
        <f t="shared" si="155"/>
        <v>2.806445102706451</v>
      </c>
      <c r="CG61" s="68">
        <f t="shared" si="133"/>
        <v>-41.707647752962053</v>
      </c>
      <c r="CH61" s="69">
        <f t="shared" si="134"/>
        <v>31.145085600192047</v>
      </c>
      <c r="CI61" s="69">
        <f t="shared" si="135"/>
        <v>-10.562562152770006</v>
      </c>
      <c r="CK61" t="str">
        <f t="shared" si="147"/>
        <v>54 Textiles, printing and other skilled trades</v>
      </c>
      <c r="CL61" s="18">
        <f t="shared" si="156"/>
        <v>3.6809337828371826</v>
      </c>
      <c r="CM61" s="18">
        <f t="shared" si="156"/>
        <v>3.3007718001909088</v>
      </c>
      <c r="CN61" s="18">
        <f t="shared" si="156"/>
        <v>3.5806742087641306</v>
      </c>
      <c r="CO61" s="18">
        <f t="shared" si="156"/>
        <v>3.1282405198035863</v>
      </c>
      <c r="CP61" s="18">
        <f t="shared" si="156"/>
        <v>3.4653508224649485</v>
      </c>
      <c r="CR61" s="68">
        <f t="shared" si="137"/>
        <v>-60.940058833932241</v>
      </c>
      <c r="CS61" s="69">
        <f t="shared" si="138"/>
        <v>18.327368753722102</v>
      </c>
      <c r="CT61" s="69">
        <f t="shared" si="139"/>
        <v>-42.612690080210143</v>
      </c>
    </row>
    <row r="62" spans="1:98" x14ac:dyDescent="0.2">
      <c r="A62" t="str">
        <f t="shared" si="103"/>
        <v>61 Caring personal service occupations</v>
      </c>
      <c r="B62" s="18">
        <f t="shared" si="148"/>
        <v>0.33084437141158174</v>
      </c>
      <c r="C62" s="18">
        <f t="shared" si="148"/>
        <v>0.33401446122349449</v>
      </c>
      <c r="D62" s="18">
        <f t="shared" si="148"/>
        <v>0.34202110746563458</v>
      </c>
      <c r="E62" s="18">
        <f t="shared" si="148"/>
        <v>0.36303037787334203</v>
      </c>
      <c r="F62" s="18">
        <f t="shared" si="148"/>
        <v>0.43978744563245425</v>
      </c>
      <c r="H62" s="68">
        <f t="shared" si="105"/>
        <v>143.58032433357724</v>
      </c>
      <c r="I62" s="69">
        <f t="shared" si="106"/>
        <v>87.147201564618555</v>
      </c>
      <c r="J62" s="69">
        <f t="shared" si="107"/>
        <v>230.72752589819578</v>
      </c>
      <c r="L62" t="str">
        <f t="shared" si="140"/>
        <v>61 Caring personal service occupations</v>
      </c>
      <c r="M62" s="18">
        <f t="shared" si="149"/>
        <v>2.9622109379969381</v>
      </c>
      <c r="N62" s="18">
        <f t="shared" si="149"/>
        <v>3.1608293646235102</v>
      </c>
      <c r="O62" s="18">
        <f t="shared" si="149"/>
        <v>3.2605612529537615</v>
      </c>
      <c r="P62" s="18">
        <f t="shared" si="149"/>
        <v>3.7184775954877409</v>
      </c>
      <c r="Q62" s="18">
        <f t="shared" si="149"/>
        <v>4.8183815511021315</v>
      </c>
      <c r="S62" s="68">
        <f t="shared" si="109"/>
        <v>176.87877446019201</v>
      </c>
      <c r="T62" s="69">
        <f t="shared" si="110"/>
        <v>100.98862613251897</v>
      </c>
      <c r="U62" s="69">
        <f t="shared" si="111"/>
        <v>277.86740059271102</v>
      </c>
      <c r="W62" t="str">
        <f t="shared" si="141"/>
        <v>61 Caring personal service occupations</v>
      </c>
      <c r="X62" s="18">
        <f t="shared" si="150"/>
        <v>4.8344687209760497</v>
      </c>
      <c r="Y62" s="18">
        <f t="shared" si="150"/>
        <v>4.9678946620650866</v>
      </c>
      <c r="Z62" s="18">
        <f t="shared" si="150"/>
        <v>5.1799751887916159</v>
      </c>
      <c r="AA62" s="18">
        <f t="shared" si="150"/>
        <v>5.5932273017112584</v>
      </c>
      <c r="AB62" s="18">
        <f t="shared" si="150"/>
        <v>6.3161139508531221</v>
      </c>
      <c r="AD62" s="68">
        <f t="shared" si="113"/>
        <v>49.656474761953454</v>
      </c>
      <c r="AE62" s="69">
        <f t="shared" si="114"/>
        <v>84.039353873104687</v>
      </c>
      <c r="AF62" s="69">
        <f t="shared" si="115"/>
        <v>133.69582863505812</v>
      </c>
      <c r="AH62" t="str">
        <f t="shared" si="142"/>
        <v>61 Caring personal service occupations</v>
      </c>
      <c r="AI62" s="18">
        <f t="shared" si="151"/>
        <v>14.035869730783251</v>
      </c>
      <c r="AJ62" s="18">
        <f t="shared" si="151"/>
        <v>13.97782428100521</v>
      </c>
      <c r="AK62" s="18">
        <f t="shared" si="151"/>
        <v>14.864366348232069</v>
      </c>
      <c r="AL62" s="18">
        <f t="shared" si="151"/>
        <v>14.504433798490869</v>
      </c>
      <c r="AM62" s="18">
        <f t="shared" si="151"/>
        <v>14.566574453165842</v>
      </c>
      <c r="AO62" s="68">
        <f t="shared" si="117"/>
        <v>6.5006400711211718</v>
      </c>
      <c r="AP62" s="69">
        <f t="shared" si="118"/>
        <v>59.892387507217713</v>
      </c>
      <c r="AQ62" s="69">
        <f t="shared" si="119"/>
        <v>66.393027578338888</v>
      </c>
      <c r="AS62" t="str">
        <f t="shared" si="143"/>
        <v>61 Caring personal service occupations</v>
      </c>
      <c r="AT62" s="18">
        <f t="shared" si="152"/>
        <v>7.359394205723448</v>
      </c>
      <c r="AU62" s="18">
        <f t="shared" si="152"/>
        <v>7.5618074137332805</v>
      </c>
      <c r="AV62" s="18">
        <f t="shared" si="152"/>
        <v>8.0587776834729787</v>
      </c>
      <c r="AW62" s="18">
        <f t="shared" si="152"/>
        <v>7.5891369511570357</v>
      </c>
      <c r="AX62" s="18">
        <f t="shared" si="152"/>
        <v>7.5911383725219839</v>
      </c>
      <c r="AZ62" s="68">
        <f t="shared" si="121"/>
        <v>11.877144916622042</v>
      </c>
      <c r="BA62" s="69">
        <f t="shared" si="122"/>
        <v>62.691904398507688</v>
      </c>
      <c r="BB62" s="69">
        <f t="shared" si="123"/>
        <v>74.569049315129732</v>
      </c>
      <c r="BD62" t="str">
        <f t="shared" si="144"/>
        <v>61 Caring personal service occupations</v>
      </c>
      <c r="BE62" s="18">
        <f t="shared" si="153"/>
        <v>12.755430018343095</v>
      </c>
      <c r="BF62" s="18">
        <f t="shared" si="153"/>
        <v>13.660188979655283</v>
      </c>
      <c r="BG62" s="18">
        <f t="shared" si="153"/>
        <v>13.579288119757379</v>
      </c>
      <c r="BH62" s="18">
        <f t="shared" si="153"/>
        <v>13.865282832237327</v>
      </c>
      <c r="BI62" s="18">
        <f t="shared" si="153"/>
        <v>14.864666650646196</v>
      </c>
      <c r="BK62" s="68">
        <f t="shared" si="125"/>
        <v>14.659860549772658</v>
      </c>
      <c r="BL62" s="69">
        <f t="shared" si="126"/>
        <v>60.846382262847087</v>
      </c>
      <c r="BM62" s="69">
        <f t="shared" si="127"/>
        <v>75.506242812619746</v>
      </c>
      <c r="BO62" t="str">
        <f t="shared" si="145"/>
        <v>61 Caring personal service occupations</v>
      </c>
      <c r="BP62" s="18">
        <f t="shared" si="154"/>
        <v>10.080836381265811</v>
      </c>
      <c r="BQ62" s="18">
        <f t="shared" si="154"/>
        <v>10.083143458864319</v>
      </c>
      <c r="BR62" s="18">
        <f t="shared" si="154"/>
        <v>9.6035084325587832</v>
      </c>
      <c r="BS62" s="18">
        <f t="shared" si="154"/>
        <v>9.1425313094122025</v>
      </c>
      <c r="BT62" s="18">
        <f t="shared" si="154"/>
        <v>8.4051709310073015</v>
      </c>
      <c r="BV62" s="68">
        <f t="shared" si="129"/>
        <v>-18.424674317483124</v>
      </c>
      <c r="BW62" s="69">
        <f t="shared" si="130"/>
        <v>49.256589023330669</v>
      </c>
      <c r="BX62" s="69">
        <f t="shared" si="131"/>
        <v>30.831914705847534</v>
      </c>
      <c r="BZ62" t="str">
        <f t="shared" si="146"/>
        <v>61 Caring personal service occupations</v>
      </c>
      <c r="CA62" s="18">
        <f t="shared" si="155"/>
        <v>4.4238514617617435</v>
      </c>
      <c r="CB62" s="18">
        <f t="shared" si="155"/>
        <v>2.7993806967253922</v>
      </c>
      <c r="CC62" s="18">
        <f t="shared" si="155"/>
        <v>2.4869260501193469</v>
      </c>
      <c r="CD62" s="18">
        <f t="shared" si="155"/>
        <v>1.9826846787110997</v>
      </c>
      <c r="CE62" s="18">
        <f t="shared" si="155"/>
        <v>2.2230151305397694</v>
      </c>
      <c r="CG62" s="68">
        <f t="shared" si="133"/>
        <v>-51.226120282065146</v>
      </c>
      <c r="CH62" s="69">
        <f t="shared" si="134"/>
        <v>22.050087272042205</v>
      </c>
      <c r="CI62" s="69">
        <f t="shared" si="135"/>
        <v>-29.176033010022941</v>
      </c>
      <c r="CK62" t="str">
        <f t="shared" si="147"/>
        <v>61 Caring personal service occupations</v>
      </c>
      <c r="CL62" s="18">
        <f t="shared" si="156"/>
        <v>1.6427404838701458</v>
      </c>
      <c r="CM62" s="18">
        <f t="shared" si="156"/>
        <v>1.5556357637438103</v>
      </c>
      <c r="CN62" s="18">
        <f t="shared" si="156"/>
        <v>1.670446869307876</v>
      </c>
      <c r="CO62" s="18">
        <f t="shared" si="156"/>
        <v>2.025755765833241</v>
      </c>
      <c r="CP62" s="18">
        <f t="shared" si="156"/>
        <v>2.3180936252195044</v>
      </c>
      <c r="CR62" s="68">
        <f t="shared" si="137"/>
        <v>-43.992331943220435</v>
      </c>
      <c r="CS62" s="69">
        <f t="shared" si="138"/>
        <v>22.178558516694778</v>
      </c>
      <c r="CT62" s="69">
        <f t="shared" si="139"/>
        <v>-21.813773426525657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0.15243318717541396</v>
      </c>
      <c r="C63" s="18">
        <f t="shared" si="148"/>
        <v>0.19363882618918687</v>
      </c>
      <c r="D63" s="18">
        <f t="shared" si="148"/>
        <v>0.20904617133265099</v>
      </c>
      <c r="E63" s="18">
        <f t="shared" si="148"/>
        <v>0.22681812567686338</v>
      </c>
      <c r="F63" s="18">
        <f t="shared" si="148"/>
        <v>0.27120785858886465</v>
      </c>
      <c r="H63" s="68">
        <f t="shared" si="105"/>
        <v>145.76064456699837</v>
      </c>
      <c r="I63" s="69">
        <f t="shared" si="106"/>
        <v>92.008209412801676</v>
      </c>
      <c r="J63" s="69">
        <f t="shared" si="107"/>
        <v>237.76885397980004</v>
      </c>
      <c r="L63" t="str">
        <f t="shared" si="140"/>
        <v>62 Leisure, travel and related personal service occupations</v>
      </c>
      <c r="M63" s="18">
        <f t="shared" si="149"/>
        <v>0.52901650113687493</v>
      </c>
      <c r="N63" s="18">
        <f t="shared" si="149"/>
        <v>0.47797215310230151</v>
      </c>
      <c r="O63" s="18">
        <f t="shared" si="149"/>
        <v>0.47338166023085937</v>
      </c>
      <c r="P63" s="18">
        <f t="shared" si="149"/>
        <v>0.42859266975859062</v>
      </c>
      <c r="Q63" s="18">
        <f t="shared" si="149"/>
        <v>0.51226838811295972</v>
      </c>
      <c r="S63" s="68">
        <f t="shared" si="109"/>
        <v>102.75285020944271</v>
      </c>
      <c r="T63" s="69">
        <f t="shared" si="110"/>
        <v>74.280572228784393</v>
      </c>
      <c r="U63" s="69">
        <f t="shared" si="111"/>
        <v>177.03342243822709</v>
      </c>
      <c r="W63" t="str">
        <f t="shared" si="141"/>
        <v>62 Leisure, travel and related personal service occupations</v>
      </c>
      <c r="X63" s="18">
        <f t="shared" si="150"/>
        <v>1.0286725032974122</v>
      </c>
      <c r="Y63" s="18">
        <f t="shared" si="150"/>
        <v>1.0731880413943857</v>
      </c>
      <c r="Z63" s="18">
        <f t="shared" si="150"/>
        <v>1.0143596765149416</v>
      </c>
      <c r="AA63" s="18">
        <f t="shared" si="150"/>
        <v>1.0923684949252259</v>
      </c>
      <c r="AB63" s="18">
        <f t="shared" si="150"/>
        <v>1.3386766076070877</v>
      </c>
      <c r="AD63" s="68">
        <f t="shared" si="113"/>
        <v>61.978335507473759</v>
      </c>
      <c r="AE63" s="69">
        <f t="shared" si="114"/>
        <v>80.202764997922856</v>
      </c>
      <c r="AF63" s="69">
        <f t="shared" si="115"/>
        <v>142.18110050539664</v>
      </c>
      <c r="AH63" t="str">
        <f t="shared" si="142"/>
        <v>62 Leisure, travel and related personal service occupations</v>
      </c>
      <c r="AI63" s="18">
        <f t="shared" si="151"/>
        <v>2.201353923795315</v>
      </c>
      <c r="AJ63" s="18">
        <f t="shared" si="151"/>
        <v>2.4026836958211146</v>
      </c>
      <c r="AK63" s="18">
        <f t="shared" si="151"/>
        <v>2.3397613521705232</v>
      </c>
      <c r="AL63" s="18">
        <f t="shared" si="151"/>
        <v>2.4674948719299752</v>
      </c>
      <c r="AM63" s="18">
        <f t="shared" si="151"/>
        <v>3.0147793355429187</v>
      </c>
      <c r="AO63" s="68">
        <f t="shared" si="117"/>
        <v>40.031310128188899</v>
      </c>
      <c r="AP63" s="69">
        <f t="shared" si="118"/>
        <v>72.436286325879379</v>
      </c>
      <c r="AQ63" s="69">
        <f t="shared" si="119"/>
        <v>112.46759645406827</v>
      </c>
      <c r="AS63" t="str">
        <f t="shared" si="143"/>
        <v>62 Leisure, travel and related personal service occupations</v>
      </c>
      <c r="AT63" s="18">
        <f t="shared" si="152"/>
        <v>2.5494020362431669</v>
      </c>
      <c r="AU63" s="18">
        <f t="shared" si="152"/>
        <v>2.6493957755944728</v>
      </c>
      <c r="AV63" s="18">
        <f t="shared" si="152"/>
        <v>2.7232883784448538</v>
      </c>
      <c r="AW63" s="18">
        <f t="shared" si="152"/>
        <v>2.7809859171072122</v>
      </c>
      <c r="AX63" s="18">
        <f t="shared" si="152"/>
        <v>3.3619206378366266</v>
      </c>
      <c r="AZ63" s="68">
        <f t="shared" si="121"/>
        <v>46.621435246095089</v>
      </c>
      <c r="BA63" s="69">
        <f t="shared" si="122"/>
        <v>74.638748584705127</v>
      </c>
      <c r="BB63" s="69">
        <f t="shared" si="123"/>
        <v>121.26018383080022</v>
      </c>
      <c r="BD63" t="str">
        <f t="shared" si="144"/>
        <v>62 Leisure, travel and related personal service occupations</v>
      </c>
      <c r="BE63" s="18">
        <f t="shared" si="153"/>
        <v>2.7667532381153399</v>
      </c>
      <c r="BF63" s="18">
        <f t="shared" si="153"/>
        <v>2.3338521588028693</v>
      </c>
      <c r="BG63" s="18">
        <f t="shared" si="153"/>
        <v>2.1983271370883064</v>
      </c>
      <c r="BH63" s="18">
        <f t="shared" si="153"/>
        <v>1.9533668199500001</v>
      </c>
      <c r="BI63" s="18">
        <f t="shared" si="153"/>
        <v>1.774773306169158</v>
      </c>
      <c r="BK63" s="68">
        <f t="shared" si="125"/>
        <v>-15.436333465733565</v>
      </c>
      <c r="BL63" s="69">
        <f t="shared" si="126"/>
        <v>40.584826318231961</v>
      </c>
      <c r="BM63" s="69">
        <f t="shared" si="127"/>
        <v>25.148492852498393</v>
      </c>
      <c r="BO63" t="str">
        <f t="shared" si="145"/>
        <v>62 Leisure, travel and related personal service occupations</v>
      </c>
      <c r="BP63" s="18">
        <f t="shared" si="154"/>
        <v>2.9638494689179775</v>
      </c>
      <c r="BQ63" s="18">
        <f t="shared" si="154"/>
        <v>2.6218405411730887</v>
      </c>
      <c r="BR63" s="18">
        <f t="shared" si="154"/>
        <v>2.4593874366769417</v>
      </c>
      <c r="BS63" s="18">
        <f t="shared" si="154"/>
        <v>2.168559815509115</v>
      </c>
      <c r="BT63" s="18">
        <f t="shared" si="154"/>
        <v>2.0383145706104453</v>
      </c>
      <c r="BV63" s="68">
        <f t="shared" si="129"/>
        <v>-22.752141717319237</v>
      </c>
      <c r="BW63" s="69">
        <f t="shared" si="130"/>
        <v>43.549512203813592</v>
      </c>
      <c r="BX63" s="69">
        <f t="shared" si="131"/>
        <v>20.797370486494351</v>
      </c>
      <c r="BZ63" t="str">
        <f t="shared" si="146"/>
        <v>62 Leisure, travel and related personal service occupations</v>
      </c>
      <c r="CA63" s="18">
        <f t="shared" si="155"/>
        <v>2.6669396587825838</v>
      </c>
      <c r="CB63" s="18">
        <f t="shared" si="155"/>
        <v>2.6583130282036462</v>
      </c>
      <c r="CC63" s="18">
        <f t="shared" si="155"/>
        <v>2.4846140159794192</v>
      </c>
      <c r="CD63" s="18">
        <f t="shared" si="155"/>
        <v>2.4099271185647497</v>
      </c>
      <c r="CE63" s="18">
        <f t="shared" si="155"/>
        <v>2.4693999302670835</v>
      </c>
      <c r="CG63" s="68">
        <f t="shared" si="133"/>
        <v>-45.769918573392857</v>
      </c>
      <c r="CH63" s="69">
        <f t="shared" si="134"/>
        <v>32.517579578036091</v>
      </c>
      <c r="CI63" s="69">
        <f t="shared" si="135"/>
        <v>-13.252338995356766</v>
      </c>
      <c r="CK63" t="str">
        <f t="shared" si="147"/>
        <v>62 Leisure, travel and related personal service occupations</v>
      </c>
      <c r="CL63" s="18">
        <f t="shared" si="156"/>
        <v>2.6707506919813881</v>
      </c>
      <c r="CM63" s="18">
        <f t="shared" si="156"/>
        <v>2.4509821380618622</v>
      </c>
      <c r="CN63" s="18">
        <f t="shared" si="156"/>
        <v>2.5267096509736224</v>
      </c>
      <c r="CO63" s="18">
        <f t="shared" si="156"/>
        <v>2.0729920688330794</v>
      </c>
      <c r="CP63" s="18">
        <f t="shared" si="156"/>
        <v>1.9583207057325975</v>
      </c>
      <c r="CR63" s="68">
        <f t="shared" si="137"/>
        <v>-68.719213679721577</v>
      </c>
      <c r="CS63" s="69">
        <f t="shared" si="138"/>
        <v>16.102372185111626</v>
      </c>
      <c r="CT63" s="69">
        <f t="shared" si="139"/>
        <v>-52.616841494609943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1.8883022420473548E-2</v>
      </c>
      <c r="C64" s="18">
        <f t="shared" si="148"/>
        <v>2.1068899992263197E-2</v>
      </c>
      <c r="D64" s="18">
        <f t="shared" si="148"/>
        <v>1.7345282788794606E-2</v>
      </c>
      <c r="E64" s="18">
        <f t="shared" si="148"/>
        <v>1.9379718765965302E-2</v>
      </c>
      <c r="F64" s="18">
        <f t="shared" si="148"/>
        <v>2.1080482037650516E-2</v>
      </c>
      <c r="H64" s="68">
        <f t="shared" si="105"/>
        <v>130.2244469559528</v>
      </c>
      <c r="I64" s="69">
        <f t="shared" si="106"/>
        <v>89.194698062343846</v>
      </c>
      <c r="J64" s="69">
        <f t="shared" si="107"/>
        <v>219.41914501829666</v>
      </c>
      <c r="L64" t="str">
        <f t="shared" si="140"/>
        <v>63 Community and civil enforcement occupations</v>
      </c>
      <c r="M64" s="18">
        <f t="shared" si="149"/>
        <v>4.0054248078461932E-2</v>
      </c>
      <c r="N64" s="18">
        <f t="shared" si="149"/>
        <v>3.3593246572044398E-2</v>
      </c>
      <c r="O64" s="18">
        <f t="shared" si="149"/>
        <v>3.4546114020485727E-2</v>
      </c>
      <c r="P64" s="18">
        <f t="shared" si="149"/>
        <v>2.8672912235356281E-2</v>
      </c>
      <c r="Q64" s="18">
        <f t="shared" si="149"/>
        <v>3.2428464434271255E-2</v>
      </c>
      <c r="S64" s="68">
        <f t="shared" si="109"/>
        <v>75.876584115060311</v>
      </c>
      <c r="T64" s="69">
        <f t="shared" si="110"/>
        <v>66.471214057772769</v>
      </c>
      <c r="U64" s="69">
        <f t="shared" si="111"/>
        <v>142.34779817283305</v>
      </c>
      <c r="W64" t="str">
        <f t="shared" si="141"/>
        <v>63 Community and civil enforcement occupations</v>
      </c>
      <c r="X64" s="18">
        <f t="shared" si="150"/>
        <v>8.3426703768213345E-2</v>
      </c>
      <c r="Y64" s="18">
        <f t="shared" si="150"/>
        <v>8.0264995137340464E-2</v>
      </c>
      <c r="Z64" s="18">
        <f t="shared" si="150"/>
        <v>8.1912584956767023E-2</v>
      </c>
      <c r="AA64" s="18">
        <f t="shared" si="150"/>
        <v>8.1059163461928263E-2</v>
      </c>
      <c r="AB64" s="18">
        <f t="shared" si="150"/>
        <v>9.0287290829371564E-2</v>
      </c>
      <c r="AD64" s="68">
        <f t="shared" si="113"/>
        <v>35.28486861685888</v>
      </c>
      <c r="AE64" s="69">
        <f t="shared" si="114"/>
        <v>76.861061790488989</v>
      </c>
      <c r="AF64" s="69">
        <f t="shared" si="115"/>
        <v>112.14593040734786</v>
      </c>
      <c r="AH64" t="str">
        <f t="shared" si="142"/>
        <v>63 Community and civil enforcement occupations</v>
      </c>
      <c r="AI64" s="18">
        <f t="shared" si="151"/>
        <v>7.8148581337571424E-2</v>
      </c>
      <c r="AJ64" s="18">
        <f t="shared" si="151"/>
        <v>7.4383986505057009E-2</v>
      </c>
      <c r="AK64" s="18">
        <f t="shared" si="151"/>
        <v>8.6214833470389468E-2</v>
      </c>
      <c r="AL64" s="18">
        <f t="shared" si="151"/>
        <v>7.3177405186895625E-2</v>
      </c>
      <c r="AM64" s="18">
        <f t="shared" si="151"/>
        <v>8.5265300167417873E-2</v>
      </c>
      <c r="AO64" s="68">
        <f t="shared" si="117"/>
        <v>7.4809550927302544</v>
      </c>
      <c r="AP64" s="69">
        <f t="shared" si="118"/>
        <v>54.934293497430744</v>
      </c>
      <c r="AQ64" s="69">
        <f t="shared" si="119"/>
        <v>62.415248590160999</v>
      </c>
      <c r="AS64" t="str">
        <f t="shared" si="143"/>
        <v>63 Community and civil enforcement occupations</v>
      </c>
      <c r="AT64" s="18">
        <f t="shared" si="152"/>
        <v>8.1040340248431195E-2</v>
      </c>
      <c r="AU64" s="18">
        <f t="shared" si="152"/>
        <v>7.0454458695945937E-2</v>
      </c>
      <c r="AV64" s="18">
        <f t="shared" si="152"/>
        <v>8.038197954934978E-2</v>
      </c>
      <c r="AW64" s="18">
        <f t="shared" si="152"/>
        <v>6.1558372456488687E-2</v>
      </c>
      <c r="AX64" s="18">
        <f t="shared" si="152"/>
        <v>5.8447869492855624E-2</v>
      </c>
      <c r="AZ64" s="68">
        <f t="shared" si="121"/>
        <v>-13.639801911404865</v>
      </c>
      <c r="BA64" s="69">
        <f t="shared" si="122"/>
        <v>55.277048150804397</v>
      </c>
      <c r="BB64" s="69">
        <f t="shared" si="123"/>
        <v>41.637246239399531</v>
      </c>
      <c r="BD64" t="str">
        <f t="shared" si="144"/>
        <v>63 Community and civil enforcement occupations</v>
      </c>
      <c r="BE64" s="18">
        <f t="shared" si="153"/>
        <v>7.762398904306464E-2</v>
      </c>
      <c r="BF64" s="18">
        <f t="shared" si="153"/>
        <v>5.4094140794222728E-2</v>
      </c>
      <c r="BG64" s="18">
        <f t="shared" si="153"/>
        <v>7.7025478962683067E-2</v>
      </c>
      <c r="BH64" s="18">
        <f t="shared" si="153"/>
        <v>4.9750788424772222E-2</v>
      </c>
      <c r="BI64" s="18">
        <f t="shared" si="153"/>
        <v>5.7574515247365024E-2</v>
      </c>
      <c r="BK64" s="68">
        <f t="shared" si="125"/>
        <v>-21.705884794429828</v>
      </c>
      <c r="BL64" s="69">
        <f t="shared" si="126"/>
        <v>27.66602871722878</v>
      </c>
      <c r="BM64" s="69">
        <f t="shared" si="127"/>
        <v>5.9601439227989523</v>
      </c>
      <c r="BO64" t="str">
        <f t="shared" si="145"/>
        <v>63 Community and civil enforcement occupations</v>
      </c>
      <c r="BP64" s="18">
        <f t="shared" si="154"/>
        <v>0.10909463341463575</v>
      </c>
      <c r="BQ64" s="18">
        <f t="shared" si="154"/>
        <v>9.740862954388016E-2</v>
      </c>
      <c r="BR64" s="18">
        <f t="shared" si="154"/>
        <v>0.12835846145849023</v>
      </c>
      <c r="BS64" s="18">
        <f t="shared" si="154"/>
        <v>9.4007419907539608E-2</v>
      </c>
      <c r="BT64" s="18">
        <f t="shared" si="154"/>
        <v>0.11365383732406301</v>
      </c>
      <c r="BV64" s="68">
        <f t="shared" si="129"/>
        <v>-17.471910930613532</v>
      </c>
      <c r="BW64" s="69">
        <f t="shared" si="130"/>
        <v>36.994586445675374</v>
      </c>
      <c r="BX64" s="69">
        <f t="shared" si="131"/>
        <v>19.522675515061845</v>
      </c>
      <c r="BZ64" t="str">
        <f t="shared" si="146"/>
        <v>63 Community and civil enforcement occupations</v>
      </c>
      <c r="CA64" s="18">
        <f t="shared" si="155"/>
        <v>0.13790113841175533</v>
      </c>
      <c r="CB64" s="18">
        <f t="shared" si="155"/>
        <v>0.1328707549836998</v>
      </c>
      <c r="CC64" s="18">
        <f t="shared" si="155"/>
        <v>0.17549857339672659</v>
      </c>
      <c r="CD64" s="18">
        <f t="shared" si="155"/>
        <v>0.13954209302086165</v>
      </c>
      <c r="CE64" s="18">
        <f t="shared" si="155"/>
        <v>0.18470088831101442</v>
      </c>
      <c r="CG64" s="68">
        <f t="shared" si="133"/>
        <v>-42.574716297622359</v>
      </c>
      <c r="CH64" s="69">
        <f t="shared" si="134"/>
        <v>27.7545368652778</v>
      </c>
      <c r="CI64" s="69">
        <f t="shared" si="135"/>
        <v>-14.82017943234456</v>
      </c>
      <c r="CK64" t="str">
        <f t="shared" si="147"/>
        <v>63 Community and civil enforcement occupations</v>
      </c>
      <c r="CL64" s="18">
        <f t="shared" si="156"/>
        <v>0.12932044866311937</v>
      </c>
      <c r="CM64" s="18">
        <f t="shared" si="156"/>
        <v>9.5427830036039968E-2</v>
      </c>
      <c r="CN64" s="18">
        <f t="shared" si="156"/>
        <v>0.13924268998541731</v>
      </c>
      <c r="CO64" s="18">
        <f t="shared" si="156"/>
        <v>6.7463326094588369E-2</v>
      </c>
      <c r="CP64" s="18">
        <f t="shared" si="156"/>
        <v>5.8076433513014204E-2</v>
      </c>
      <c r="CR64" s="68">
        <f t="shared" si="137"/>
        <v>-83.166411031683651</v>
      </c>
      <c r="CS64" s="69">
        <f t="shared" si="138"/>
        <v>8.9559908859423878</v>
      </c>
      <c r="CT64" s="69">
        <f t="shared" si="139"/>
        <v>-74.210420145741267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1.0146364162181192</v>
      </c>
      <c r="C65" s="18">
        <f t="shared" si="157"/>
        <v>0.86032583028791254</v>
      </c>
      <c r="D65" s="18">
        <f t="shared" si="157"/>
        <v>0.7855347927727605</v>
      </c>
      <c r="E65" s="18">
        <f t="shared" si="157"/>
        <v>0.76335005850781334</v>
      </c>
      <c r="F65" s="18">
        <f t="shared" si="157"/>
        <v>0.78817746474144545</v>
      </c>
      <c r="H65" s="68">
        <f t="shared" si="105"/>
        <v>90.068817899803506</v>
      </c>
      <c r="I65" s="69">
        <f t="shared" si="106"/>
        <v>64.477757797756567</v>
      </c>
      <c r="J65" s="69">
        <f t="shared" si="107"/>
        <v>154.54657569756009</v>
      </c>
      <c r="L65" t="str">
        <f t="shared" si="140"/>
        <v>71 Sales occupations</v>
      </c>
      <c r="M65" s="18">
        <f t="shared" ref="M65:Q70" si="158">M28/M$35*100</f>
        <v>2.1140240410968065</v>
      </c>
      <c r="N65" s="18">
        <f t="shared" si="158"/>
        <v>1.8948823099904735</v>
      </c>
      <c r="O65" s="18">
        <f t="shared" si="158"/>
        <v>1.8648696987011035</v>
      </c>
      <c r="P65" s="18">
        <f t="shared" si="158"/>
        <v>2.0253960266700664</v>
      </c>
      <c r="Q65" s="18">
        <f t="shared" si="158"/>
        <v>2.3976797074275034</v>
      </c>
      <c r="S65" s="68">
        <f t="shared" si="109"/>
        <v>140.89263115691168</v>
      </c>
      <c r="T65" s="69">
        <f t="shared" si="110"/>
        <v>74.796042864147225</v>
      </c>
      <c r="U65" s="69">
        <f t="shared" si="111"/>
        <v>215.68867402105889</v>
      </c>
      <c r="W65" t="str">
        <f t="shared" si="141"/>
        <v>71 Sales occupations</v>
      </c>
      <c r="X65" s="18">
        <f t="shared" ref="X65:AB70" si="159">X28/X$35*100</f>
        <v>4.1217072909702095</v>
      </c>
      <c r="Y65" s="18">
        <f t="shared" si="159"/>
        <v>3.8226383359386009</v>
      </c>
      <c r="Z65" s="18">
        <f t="shared" si="159"/>
        <v>3.8746946429607227</v>
      </c>
      <c r="AA65" s="18">
        <f t="shared" si="159"/>
        <v>4.0483683705016311</v>
      </c>
      <c r="AB65" s="18">
        <f t="shared" si="159"/>
        <v>4.6105652707903646</v>
      </c>
      <c r="AD65" s="68">
        <f t="shared" si="113"/>
        <v>46.04608725125393</v>
      </c>
      <c r="AE65" s="69">
        <f t="shared" si="114"/>
        <v>64.80648826413865</v>
      </c>
      <c r="AF65" s="69">
        <f t="shared" si="115"/>
        <v>110.85257551539259</v>
      </c>
      <c r="AH65" t="str">
        <f t="shared" si="142"/>
        <v>71 Sales occupations</v>
      </c>
      <c r="AI65" s="18">
        <f t="shared" ref="AI65:AM70" si="160">AI28/AI$35*100</f>
        <v>4.3634847469680569</v>
      </c>
      <c r="AJ65" s="18">
        <f t="shared" si="160"/>
        <v>4.3154738014639831</v>
      </c>
      <c r="AK65" s="18">
        <f t="shared" si="160"/>
        <v>4.5132634450305877</v>
      </c>
      <c r="AL65" s="18">
        <f t="shared" si="160"/>
        <v>4.8077445122060025</v>
      </c>
      <c r="AM65" s="18">
        <f t="shared" si="160"/>
        <v>5.5402405666394383</v>
      </c>
      <c r="AO65" s="68">
        <f t="shared" si="117"/>
        <v>33.407155333144381</v>
      </c>
      <c r="AP65" s="69">
        <f t="shared" si="118"/>
        <v>60.585855938888024</v>
      </c>
      <c r="AQ65" s="69">
        <f t="shared" si="119"/>
        <v>93.99301127203239</v>
      </c>
      <c r="AS65" t="str">
        <f t="shared" si="143"/>
        <v>71 Sales occupations</v>
      </c>
      <c r="AT65" s="18">
        <f t="shared" ref="AT65:AX70" si="161">AT28/AT$35*100</f>
        <v>4.0176574976741346</v>
      </c>
      <c r="AU65" s="18">
        <f t="shared" si="161"/>
        <v>3.7179251958685171</v>
      </c>
      <c r="AV65" s="18">
        <f t="shared" si="161"/>
        <v>3.7890143462091359</v>
      </c>
      <c r="AW65" s="18">
        <f t="shared" si="161"/>
        <v>3.6409402507766244</v>
      </c>
      <c r="AX65" s="18">
        <f t="shared" si="161"/>
        <v>3.9516058831709464</v>
      </c>
      <c r="AZ65" s="68">
        <f t="shared" si="121"/>
        <v>23.865686977277836</v>
      </c>
      <c r="BA65" s="69">
        <f t="shared" si="122"/>
        <v>50.569729116686865</v>
      </c>
      <c r="BB65" s="69">
        <f t="shared" si="123"/>
        <v>74.435416093964719</v>
      </c>
      <c r="BD65" t="str">
        <f t="shared" si="144"/>
        <v>71 Sales occupations</v>
      </c>
      <c r="BE65" s="18">
        <f t="shared" ref="BE65:BI70" si="162">BE28/BE$35*100</f>
        <v>7.3957801915246497</v>
      </c>
      <c r="BF65" s="18">
        <f t="shared" si="162"/>
        <v>6.6938727352522456</v>
      </c>
      <c r="BG65" s="18">
        <f t="shared" si="162"/>
        <v>7.0065670956841579</v>
      </c>
      <c r="BH65" s="18">
        <f t="shared" si="162"/>
        <v>6.9502724005622074</v>
      </c>
      <c r="BI65" s="18">
        <f t="shared" si="162"/>
        <v>6.8938950244589821</v>
      </c>
      <c r="BK65" s="68">
        <f t="shared" si="125"/>
        <v>3.0605886726838478</v>
      </c>
      <c r="BL65" s="69">
        <f t="shared" si="126"/>
        <v>45.086066166423592</v>
      </c>
      <c r="BM65" s="69">
        <f t="shared" si="127"/>
        <v>48.146654839107441</v>
      </c>
      <c r="BO65" t="str">
        <f t="shared" si="145"/>
        <v>71 Sales occupations</v>
      </c>
      <c r="BP65" s="18">
        <f t="shared" ref="BP65:BT70" si="163">BP28/BP$35*100</f>
        <v>7.8443025400351987</v>
      </c>
      <c r="BQ65" s="18">
        <f t="shared" si="163"/>
        <v>6.8909277158175213</v>
      </c>
      <c r="BR65" s="18">
        <f t="shared" si="163"/>
        <v>7.003346297882346</v>
      </c>
      <c r="BS65" s="18">
        <f t="shared" si="163"/>
        <v>6.805692622190727</v>
      </c>
      <c r="BT65" s="18">
        <f t="shared" si="163"/>
        <v>6.5419611494982242</v>
      </c>
      <c r="BV65" s="68">
        <f t="shared" si="129"/>
        <v>-12.934810910866792</v>
      </c>
      <c r="BW65" s="69">
        <f t="shared" si="130"/>
        <v>46.552429232391056</v>
      </c>
      <c r="BX65" s="69">
        <f t="shared" si="131"/>
        <v>33.617618321524262</v>
      </c>
      <c r="BZ65" t="str">
        <f t="shared" si="146"/>
        <v>71 Sales occupations</v>
      </c>
      <c r="CA65" s="18">
        <f t="shared" ref="CA65:CE70" si="164">CA28/CA$35*100</f>
        <v>7.7258339057483516</v>
      </c>
      <c r="CB65" s="18">
        <f t="shared" si="164"/>
        <v>7.2574027181088354</v>
      </c>
      <c r="CC65" s="18">
        <f t="shared" si="164"/>
        <v>7.2941730685036221</v>
      </c>
      <c r="CD65" s="18">
        <f t="shared" si="164"/>
        <v>6.7946969361438194</v>
      </c>
      <c r="CE65" s="18">
        <f t="shared" si="164"/>
        <v>4.6547125281894539</v>
      </c>
      <c r="CG65" s="68">
        <f t="shared" si="133"/>
        <v>-65.180337552618965</v>
      </c>
      <c r="CH65" s="69">
        <f t="shared" si="134"/>
        <v>24.804030598513481</v>
      </c>
      <c r="CI65" s="69">
        <f t="shared" si="135"/>
        <v>-40.376306954105488</v>
      </c>
      <c r="CK65" t="str">
        <f t="shared" si="147"/>
        <v>71 Sales occupations</v>
      </c>
      <c r="CL65" s="18">
        <f t="shared" ref="CL65:CP70" si="165">CL28/CL$35*100</f>
        <v>9.1846853183048474</v>
      </c>
      <c r="CM65" s="18">
        <f t="shared" si="165"/>
        <v>8.1779144882036228</v>
      </c>
      <c r="CN65" s="18">
        <f t="shared" si="165"/>
        <v>8.484467820970762</v>
      </c>
      <c r="CO65" s="18">
        <f t="shared" si="165"/>
        <v>7.3950014003969837</v>
      </c>
      <c r="CP65" s="18">
        <f t="shared" si="165"/>
        <v>5.9606582954809317</v>
      </c>
      <c r="CR65" s="68">
        <f t="shared" si="137"/>
        <v>-71.645708230796629</v>
      </c>
      <c r="CS65" s="69">
        <f t="shared" si="138"/>
        <v>13.892481112756306</v>
      </c>
      <c r="CT65" s="69">
        <f t="shared" si="139"/>
        <v>-57.753227118040328</v>
      </c>
    </row>
    <row r="66" spans="1:98" x14ac:dyDescent="0.2">
      <c r="A66" t="str">
        <f t="shared" si="103"/>
        <v>72 Customer service occupations</v>
      </c>
      <c r="B66" s="18">
        <f t="shared" si="157"/>
        <v>0.51268690914686943</v>
      </c>
      <c r="C66" s="18">
        <f t="shared" si="157"/>
        <v>0.48718764756438876</v>
      </c>
      <c r="D66" s="18">
        <f t="shared" si="157"/>
        <v>0.53721545482668287</v>
      </c>
      <c r="E66" s="18">
        <f t="shared" si="157"/>
        <v>0.69323592873512119</v>
      </c>
      <c r="F66" s="18">
        <f t="shared" si="157"/>
        <v>0.85890998165557908</v>
      </c>
      <c r="H66" s="68">
        <f t="shared" si="105"/>
        <v>202.86663850777336</v>
      </c>
      <c r="I66" s="69">
        <f t="shared" si="106"/>
        <v>86.859132946088863</v>
      </c>
      <c r="J66" s="69">
        <f t="shared" si="107"/>
        <v>289.72577145386225</v>
      </c>
      <c r="L66" t="str">
        <f t="shared" si="140"/>
        <v>72 Customer service occupations</v>
      </c>
      <c r="M66" s="18">
        <f t="shared" si="158"/>
        <v>0.71792754382786639</v>
      </c>
      <c r="N66" s="18">
        <f t="shared" si="158"/>
        <v>0.74109268666661499</v>
      </c>
      <c r="O66" s="18">
        <f t="shared" si="158"/>
        <v>0.78958149548098011</v>
      </c>
      <c r="P66" s="18">
        <f t="shared" si="158"/>
        <v>0.89870046684878513</v>
      </c>
      <c r="Q66" s="18">
        <f t="shared" si="158"/>
        <v>1.0592338071288989</v>
      </c>
      <c r="S66" s="68">
        <f t="shared" si="109"/>
        <v>151.34816083325975</v>
      </c>
      <c r="T66" s="69">
        <f t="shared" si="110"/>
        <v>79.999757164582263</v>
      </c>
      <c r="U66" s="69">
        <f t="shared" si="111"/>
        <v>231.34791799784202</v>
      </c>
      <c r="W66" t="str">
        <f t="shared" si="141"/>
        <v>72 Customer service occupations</v>
      </c>
      <c r="X66" s="18">
        <f t="shared" si="159"/>
        <v>1.534319772084997</v>
      </c>
      <c r="Y66" s="18">
        <f t="shared" si="159"/>
        <v>1.5673902561362256</v>
      </c>
      <c r="Z66" s="18">
        <f t="shared" si="159"/>
        <v>1.6849542831333184</v>
      </c>
      <c r="AA66" s="18">
        <f t="shared" si="159"/>
        <v>1.8762783230817222</v>
      </c>
      <c r="AB66" s="18">
        <f t="shared" si="159"/>
        <v>2.1545550218330556</v>
      </c>
      <c r="AD66" s="68">
        <f t="shared" si="113"/>
        <v>56.943271508401772</v>
      </c>
      <c r="AE66" s="69">
        <f t="shared" si="114"/>
        <v>67.169320532652478</v>
      </c>
      <c r="AF66" s="69">
        <f t="shared" si="115"/>
        <v>124.11259204105424</v>
      </c>
      <c r="AH66" t="str">
        <f t="shared" si="142"/>
        <v>72 Customer service occupations</v>
      </c>
      <c r="AI66" s="18">
        <f t="shared" si="160"/>
        <v>1.3587707295489044</v>
      </c>
      <c r="AJ66" s="18">
        <f t="shared" si="160"/>
        <v>1.5236005916056254</v>
      </c>
      <c r="AK66" s="18">
        <f t="shared" si="160"/>
        <v>1.7212603229505141</v>
      </c>
      <c r="AL66" s="18">
        <f t="shared" si="160"/>
        <v>2.0854568900898411</v>
      </c>
      <c r="AM66" s="18">
        <f t="shared" si="160"/>
        <v>2.5750425760245803</v>
      </c>
      <c r="AO66" s="68">
        <f t="shared" si="117"/>
        <v>62.584463257444654</v>
      </c>
      <c r="AP66" s="69">
        <f t="shared" si="118"/>
        <v>69.825420738840407</v>
      </c>
      <c r="AQ66" s="69">
        <f t="shared" si="119"/>
        <v>132.40988399628506</v>
      </c>
      <c r="AS66" t="str">
        <f t="shared" si="143"/>
        <v>72 Customer service occupations</v>
      </c>
      <c r="AT66" s="18">
        <f t="shared" si="161"/>
        <v>2.9067286041781668</v>
      </c>
      <c r="AU66" s="18">
        <f t="shared" si="161"/>
        <v>2.9905929634200952</v>
      </c>
      <c r="AV66" s="18">
        <f t="shared" si="161"/>
        <v>2.9555795802590956</v>
      </c>
      <c r="AW66" s="18">
        <f t="shared" si="161"/>
        <v>3.4937287168994828</v>
      </c>
      <c r="AX66" s="18">
        <f t="shared" si="161"/>
        <v>3.561048410401674</v>
      </c>
      <c r="AZ66" s="68">
        <f t="shared" si="121"/>
        <v>43.099745783123296</v>
      </c>
      <c r="BA66" s="69">
        <f t="shared" si="122"/>
        <v>57.184735386436536</v>
      </c>
      <c r="BB66" s="69">
        <f t="shared" si="123"/>
        <v>100.28448116955984</v>
      </c>
      <c r="BD66" t="str">
        <f t="shared" si="144"/>
        <v>72 Customer service occupations</v>
      </c>
      <c r="BE66" s="18">
        <f t="shared" si="162"/>
        <v>2.2282400472249213</v>
      </c>
      <c r="BF66" s="18">
        <f t="shared" si="162"/>
        <v>2.2854386950426173</v>
      </c>
      <c r="BG66" s="18">
        <f t="shared" si="162"/>
        <v>2.3904960521357963</v>
      </c>
      <c r="BH66" s="18">
        <f t="shared" si="162"/>
        <v>2.6506575218900976</v>
      </c>
      <c r="BI66" s="18">
        <f t="shared" si="162"/>
        <v>2.9209005582155645</v>
      </c>
      <c r="BK66" s="68">
        <f t="shared" si="125"/>
        <v>27.98585643321616</v>
      </c>
      <c r="BL66" s="69">
        <f t="shared" si="126"/>
        <v>48.455066229141785</v>
      </c>
      <c r="BM66" s="69">
        <f t="shared" si="127"/>
        <v>76.440922662357949</v>
      </c>
      <c r="BO66" t="str">
        <f t="shared" si="145"/>
        <v>72 Customer service occupations</v>
      </c>
      <c r="BP66" s="18">
        <f t="shared" si="163"/>
        <v>2.2911391845285873</v>
      </c>
      <c r="BQ66" s="18">
        <f t="shared" si="163"/>
        <v>2.4936001839447148</v>
      </c>
      <c r="BR66" s="18">
        <f t="shared" si="163"/>
        <v>2.5604140602446335</v>
      </c>
      <c r="BS66" s="18">
        <f t="shared" si="163"/>
        <v>2.7466430907360837</v>
      </c>
      <c r="BT66" s="18">
        <f t="shared" si="163"/>
        <v>2.982341106603263</v>
      </c>
      <c r="BV66" s="68">
        <f t="shared" si="129"/>
        <v>8.5648657648108486</v>
      </c>
      <c r="BW66" s="69">
        <f t="shared" si="130"/>
        <v>52.968408923103752</v>
      </c>
      <c r="BX66" s="69">
        <f t="shared" si="131"/>
        <v>61.533274687914599</v>
      </c>
      <c r="BZ66" t="str">
        <f t="shared" si="146"/>
        <v>72 Customer service occupations</v>
      </c>
      <c r="CA66" s="18">
        <f t="shared" si="164"/>
        <v>1.8261985006914405</v>
      </c>
      <c r="CB66" s="18">
        <f t="shared" si="164"/>
        <v>1.8563189732008742</v>
      </c>
      <c r="CC66" s="18">
        <f t="shared" si="164"/>
        <v>2.0158779089795265</v>
      </c>
      <c r="CD66" s="18">
        <f t="shared" si="164"/>
        <v>2.1696835905921588</v>
      </c>
      <c r="CE66" s="18">
        <f t="shared" si="164"/>
        <v>2.9235725706939535</v>
      </c>
      <c r="CG66" s="68">
        <f t="shared" si="133"/>
        <v>-20.867040408157724</v>
      </c>
      <c r="CH66" s="69">
        <f t="shared" si="134"/>
        <v>30.013834073623809</v>
      </c>
      <c r="CI66" s="69">
        <f t="shared" si="135"/>
        <v>9.1467936654660846</v>
      </c>
      <c r="CK66" t="str">
        <f t="shared" si="147"/>
        <v>72 Customer service occupations</v>
      </c>
      <c r="CL66" s="18">
        <f t="shared" si="165"/>
        <v>1.2610618943868417</v>
      </c>
      <c r="CM66" s="18">
        <f t="shared" si="165"/>
        <v>1.539974071624209</v>
      </c>
      <c r="CN66" s="18">
        <f t="shared" si="165"/>
        <v>1.8548409188466204</v>
      </c>
      <c r="CO66" s="18">
        <f t="shared" si="165"/>
        <v>2.4605929438262604</v>
      </c>
      <c r="CP66" s="18">
        <f t="shared" si="165"/>
        <v>3.4302246575055486</v>
      </c>
      <c r="CR66" s="68">
        <f t="shared" si="137"/>
        <v>-25.361125612426726</v>
      </c>
      <c r="CS66" s="69">
        <f t="shared" si="138"/>
        <v>27.977198431289345</v>
      </c>
      <c r="CT66" s="69">
        <f t="shared" si="139"/>
        <v>2.6160728188626172</v>
      </c>
    </row>
    <row r="67" spans="1:98" x14ac:dyDescent="0.2">
      <c r="A67" t="str">
        <f t="shared" si="103"/>
        <v>81 Process, plant and machine operatives</v>
      </c>
      <c r="B67" s="18">
        <f t="shared" si="157"/>
        <v>0.43013953982529474</v>
      </c>
      <c r="C67" s="18">
        <f t="shared" si="157"/>
        <v>0.41303332181506747</v>
      </c>
      <c r="D67" s="18">
        <f t="shared" si="157"/>
        <v>0.37080295261643387</v>
      </c>
      <c r="E67" s="18">
        <f t="shared" si="157"/>
        <v>0.44750762107342412</v>
      </c>
      <c r="F67" s="18">
        <f t="shared" si="157"/>
        <v>0.6614466929954993</v>
      </c>
      <c r="H67" s="68">
        <f t="shared" si="105"/>
        <v>237.91226195620553</v>
      </c>
      <c r="I67" s="69">
        <f t="shared" si="106"/>
        <v>112.14443599766813</v>
      </c>
      <c r="J67" s="69">
        <f t="shared" si="107"/>
        <v>350.05669795387365</v>
      </c>
      <c r="L67" t="str">
        <f t="shared" si="140"/>
        <v>81 Process, plant and machine operatives</v>
      </c>
      <c r="M67" s="18">
        <f t="shared" si="158"/>
        <v>0.42707345504173688</v>
      </c>
      <c r="N67" s="18">
        <f t="shared" si="158"/>
        <v>0.41262443502807156</v>
      </c>
      <c r="O67" s="18">
        <f t="shared" si="158"/>
        <v>0.34332676295537201</v>
      </c>
      <c r="P67" s="18">
        <f t="shared" si="158"/>
        <v>0.45349545930873725</v>
      </c>
      <c r="Q67" s="18">
        <f t="shared" si="158"/>
        <v>0.56774327173594108</v>
      </c>
      <c r="S67" s="68">
        <f t="shared" si="109"/>
        <v>209.83122013340335</v>
      </c>
      <c r="T67" s="69">
        <f t="shared" si="110"/>
        <v>95.375050300213587</v>
      </c>
      <c r="U67" s="69">
        <f t="shared" si="111"/>
        <v>305.20627043361691</v>
      </c>
      <c r="W67" t="str">
        <f t="shared" si="141"/>
        <v>81 Process, plant and machine operatives</v>
      </c>
      <c r="X67" s="18">
        <f t="shared" si="159"/>
        <v>0.6384950883071504</v>
      </c>
      <c r="Y67" s="18">
        <f t="shared" si="159"/>
        <v>0.6174029921084272</v>
      </c>
      <c r="Z67" s="18">
        <f t="shared" si="159"/>
        <v>0.52737668286607531</v>
      </c>
      <c r="AA67" s="18">
        <f t="shared" si="159"/>
        <v>0.75217089166075679</v>
      </c>
      <c r="AB67" s="18">
        <f t="shared" si="159"/>
        <v>1.1008925491145329</v>
      </c>
      <c r="AD67" s="68">
        <f t="shared" si="113"/>
        <v>156.21068764004704</v>
      </c>
      <c r="AE67" s="69">
        <f t="shared" si="114"/>
        <v>99.942219028962498</v>
      </c>
      <c r="AF67" s="69">
        <f t="shared" si="115"/>
        <v>256.1529066690095</v>
      </c>
      <c r="AH67" t="str">
        <f t="shared" si="142"/>
        <v>81 Process, plant and machine operatives</v>
      </c>
      <c r="AI67" s="18">
        <f t="shared" si="160"/>
        <v>0.95023378164943906</v>
      </c>
      <c r="AJ67" s="18">
        <f t="shared" si="160"/>
        <v>0.99369409693093103</v>
      </c>
      <c r="AK67" s="18">
        <f t="shared" si="160"/>
        <v>0.84880020713749837</v>
      </c>
      <c r="AL67" s="18">
        <f t="shared" si="160"/>
        <v>1.1340922318673812</v>
      </c>
      <c r="AM67" s="18">
        <f t="shared" si="160"/>
        <v>1.371256455351761</v>
      </c>
      <c r="AO67" s="68">
        <f t="shared" si="117"/>
        <v>75.571651203291594</v>
      </c>
      <c r="AP67" s="69">
        <f t="shared" si="118"/>
        <v>66.864014317250934</v>
      </c>
      <c r="AQ67" s="69">
        <f t="shared" si="119"/>
        <v>142.43566552054256</v>
      </c>
      <c r="AS67" t="str">
        <f t="shared" si="143"/>
        <v>81 Process, plant and machine operatives</v>
      </c>
      <c r="AT67" s="18">
        <f t="shared" si="161"/>
        <v>2.4609314529683597</v>
      </c>
      <c r="AU67" s="18">
        <f t="shared" si="161"/>
        <v>2.2759689802103131</v>
      </c>
      <c r="AV67" s="18">
        <f t="shared" si="161"/>
        <v>1.9056286695630908</v>
      </c>
      <c r="AW67" s="18">
        <f t="shared" si="161"/>
        <v>2.3019718634422128</v>
      </c>
      <c r="AX67" s="18">
        <f t="shared" si="161"/>
        <v>2.6439001272857019</v>
      </c>
      <c r="AZ67" s="68">
        <f t="shared" si="121"/>
        <v>64.782242830731462</v>
      </c>
      <c r="BA67" s="69">
        <f t="shared" si="122"/>
        <v>65.602149860275333</v>
      </c>
      <c r="BB67" s="69">
        <f t="shared" si="123"/>
        <v>130.38439269100678</v>
      </c>
      <c r="BD67" t="str">
        <f t="shared" si="144"/>
        <v>81 Process, plant and machine operatives</v>
      </c>
      <c r="BE67" s="18">
        <f t="shared" si="162"/>
        <v>3.9950909722028185</v>
      </c>
      <c r="BF67" s="18">
        <f t="shared" si="162"/>
        <v>3.9530563670083763</v>
      </c>
      <c r="BG67" s="18">
        <f t="shared" si="162"/>
        <v>3.5430013066688226</v>
      </c>
      <c r="BH67" s="18">
        <f t="shared" si="162"/>
        <v>4.1555806878238633</v>
      </c>
      <c r="BI67" s="18">
        <f t="shared" si="162"/>
        <v>4.5690276788136277</v>
      </c>
      <c r="BK67" s="68">
        <f t="shared" si="125"/>
        <v>35.078339882368986</v>
      </c>
      <c r="BL67" s="69">
        <f t="shared" si="126"/>
        <v>46.333113993656141</v>
      </c>
      <c r="BM67" s="69">
        <f t="shared" si="127"/>
        <v>81.411453876025135</v>
      </c>
      <c r="BO67" t="str">
        <f t="shared" si="145"/>
        <v>81 Process, plant and machine operatives</v>
      </c>
      <c r="BP67" s="18">
        <f t="shared" si="163"/>
        <v>4.9741907374897831</v>
      </c>
      <c r="BQ67" s="18">
        <f t="shared" si="163"/>
        <v>4.9257448218268554</v>
      </c>
      <c r="BR67" s="18">
        <f t="shared" si="163"/>
        <v>4.5723374721798038</v>
      </c>
      <c r="BS67" s="18">
        <f t="shared" si="163"/>
        <v>5.2234152431528669</v>
      </c>
      <c r="BT67" s="18">
        <f t="shared" si="163"/>
        <v>5.53019091988544</v>
      </c>
      <c r="BV67" s="68">
        <f t="shared" si="129"/>
        <v>12.731175679688015</v>
      </c>
      <c r="BW67" s="69">
        <f t="shared" si="130"/>
        <v>48.723653459409078</v>
      </c>
      <c r="BX67" s="69">
        <f t="shared" si="131"/>
        <v>61.4548291390971</v>
      </c>
      <c r="BZ67" t="str">
        <f t="shared" si="146"/>
        <v>81 Process, plant and machine operatives</v>
      </c>
      <c r="CA67" s="18">
        <f t="shared" si="164"/>
        <v>6.6057969314100307</v>
      </c>
      <c r="CB67" s="18">
        <f t="shared" si="164"/>
        <v>6.4165680194946217</v>
      </c>
      <c r="CC67" s="18">
        <f t="shared" si="164"/>
        <v>6.0229031490298182</v>
      </c>
      <c r="CD67" s="18">
        <f t="shared" si="164"/>
        <v>6.4789815240669739</v>
      </c>
      <c r="CE67" s="18">
        <f t="shared" si="164"/>
        <v>5.0691594927308756</v>
      </c>
      <c r="CG67" s="68">
        <f t="shared" si="133"/>
        <v>-54.076198403925758</v>
      </c>
      <c r="CH67" s="69">
        <f t="shared" si="134"/>
        <v>29.105118188384534</v>
      </c>
      <c r="CI67" s="69">
        <f t="shared" si="135"/>
        <v>-24.971080215541221</v>
      </c>
      <c r="CK67" t="str">
        <f t="shared" si="147"/>
        <v>81 Process, plant and machine operatives</v>
      </c>
      <c r="CL67" s="18">
        <f t="shared" si="165"/>
        <v>9.0408428622638226</v>
      </c>
      <c r="CM67" s="18">
        <f t="shared" si="165"/>
        <v>7.6437977887216988</v>
      </c>
      <c r="CN67" s="18">
        <f t="shared" si="165"/>
        <v>6.7239654434542748</v>
      </c>
      <c r="CO67" s="18">
        <f t="shared" si="165"/>
        <v>3.9284039187793622</v>
      </c>
      <c r="CP67" s="18">
        <f t="shared" si="165"/>
        <v>2.4138948525754329</v>
      </c>
      <c r="CR67" s="68">
        <f t="shared" si="137"/>
        <v>-85.510878282189793</v>
      </c>
      <c r="CS67" s="69">
        <f t="shared" si="138"/>
        <v>9.3549157500357438</v>
      </c>
      <c r="CT67" s="69">
        <f t="shared" si="139"/>
        <v>-76.155962532154049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0.66708853885759822</v>
      </c>
      <c r="C68" s="18">
        <f t="shared" si="157"/>
        <v>0.78115772688907648</v>
      </c>
      <c r="D68" s="18">
        <f t="shared" si="157"/>
        <v>0.60760053206297671</v>
      </c>
      <c r="E68" s="18">
        <f t="shared" si="157"/>
        <v>0.77001305630401373</v>
      </c>
      <c r="F68" s="18">
        <f t="shared" si="157"/>
        <v>0.96268293333627042</v>
      </c>
      <c r="H68" s="68">
        <f t="shared" si="105"/>
        <v>200.13553180062891</v>
      </c>
      <c r="I68" s="69">
        <f t="shared" si="106"/>
        <v>119.04893082563849</v>
      </c>
      <c r="J68" s="69">
        <f t="shared" si="107"/>
        <v>319.18446262626742</v>
      </c>
      <c r="L68" t="str">
        <f t="shared" si="140"/>
        <v>82 Transport and mobile machine drivers and operatives</v>
      </c>
      <c r="M68" s="18">
        <f t="shared" si="158"/>
        <v>0.61837333792328386</v>
      </c>
      <c r="N68" s="18">
        <f t="shared" si="158"/>
        <v>0.63187953463430113</v>
      </c>
      <c r="O68" s="18">
        <f t="shared" si="158"/>
        <v>0.50362743133864252</v>
      </c>
      <c r="P68" s="18">
        <f t="shared" si="158"/>
        <v>0.61288602034033723</v>
      </c>
      <c r="Q68" s="18">
        <f t="shared" si="158"/>
        <v>0.74791547456768004</v>
      </c>
      <c r="S68" s="68">
        <f t="shared" si="109"/>
        <v>178.24283002302224</v>
      </c>
      <c r="T68" s="69">
        <f t="shared" si="110"/>
        <v>109.73043383543101</v>
      </c>
      <c r="U68" s="69">
        <f t="shared" si="111"/>
        <v>287.97326385845327</v>
      </c>
      <c r="W68" t="str">
        <f t="shared" si="141"/>
        <v>82 Transport and mobile machine drivers and operatives</v>
      </c>
      <c r="X68" s="18">
        <f t="shared" si="159"/>
        <v>0.93835945516268604</v>
      </c>
      <c r="Y68" s="18">
        <f t="shared" si="159"/>
        <v>1.0792055130804268</v>
      </c>
      <c r="Z68" s="18">
        <f t="shared" si="159"/>
        <v>0.9593076605886609</v>
      </c>
      <c r="AA68" s="18">
        <f t="shared" si="159"/>
        <v>1.1782335455678712</v>
      </c>
      <c r="AB68" s="18">
        <f t="shared" si="159"/>
        <v>1.5157151041180275</v>
      </c>
      <c r="AD68" s="68">
        <f t="shared" si="113"/>
        <v>93.924597940960822</v>
      </c>
      <c r="AE68" s="69">
        <f t="shared" si="114"/>
        <v>96.676638952342117</v>
      </c>
      <c r="AF68" s="69">
        <f t="shared" si="115"/>
        <v>190.60123689330294</v>
      </c>
      <c r="AH68" t="str">
        <f t="shared" si="142"/>
        <v>82 Transport and mobile machine drivers and operatives</v>
      </c>
      <c r="AI68" s="18">
        <f t="shared" si="160"/>
        <v>1.5766949919792488</v>
      </c>
      <c r="AJ68" s="18">
        <f t="shared" si="160"/>
        <v>1.8743368050735922</v>
      </c>
      <c r="AK68" s="18">
        <f t="shared" si="160"/>
        <v>1.5674440602878685</v>
      </c>
      <c r="AL68" s="18">
        <f t="shared" si="160"/>
        <v>1.9964807091483676</v>
      </c>
      <c r="AM68" s="18">
        <f t="shared" si="160"/>
        <v>2.339453335967804</v>
      </c>
      <c r="AO68" s="68">
        <f t="shared" si="117"/>
        <v>62.204732786802332</v>
      </c>
      <c r="AP68" s="69">
        <f t="shared" si="118"/>
        <v>84.609740473896395</v>
      </c>
      <c r="AQ68" s="69">
        <f t="shared" si="119"/>
        <v>146.81447326069872</v>
      </c>
      <c r="AS68" t="str">
        <f t="shared" si="143"/>
        <v>82 Transport and mobile machine drivers and operatives</v>
      </c>
      <c r="AT68" s="18">
        <f t="shared" si="161"/>
        <v>2.692403254773386</v>
      </c>
      <c r="AU68" s="18">
        <f t="shared" si="161"/>
        <v>2.8553392529062203</v>
      </c>
      <c r="AV68" s="18">
        <f t="shared" si="161"/>
        <v>2.4693853282385323</v>
      </c>
      <c r="AW68" s="18">
        <f t="shared" si="161"/>
        <v>2.7968651981506389</v>
      </c>
      <c r="AX68" s="18">
        <f t="shared" si="161"/>
        <v>3.0231251953507186</v>
      </c>
      <c r="AZ68" s="68">
        <f t="shared" si="121"/>
        <v>45.402177779205374</v>
      </c>
      <c r="BA68" s="69">
        <f t="shared" si="122"/>
        <v>80.34671550475737</v>
      </c>
      <c r="BB68" s="69">
        <f t="shared" si="123"/>
        <v>125.74889328396274</v>
      </c>
      <c r="BD68" t="str">
        <f t="shared" si="144"/>
        <v>82 Transport and mobile machine drivers and operatives</v>
      </c>
      <c r="BE68" s="18">
        <f t="shared" si="162"/>
        <v>3.7173599890107258</v>
      </c>
      <c r="BF68" s="18">
        <f t="shared" si="162"/>
        <v>4.0026027192257434</v>
      </c>
      <c r="BG68" s="18">
        <f t="shared" si="162"/>
        <v>3.8361062145042828</v>
      </c>
      <c r="BH68" s="18">
        <f t="shared" si="162"/>
        <v>4.4167380889831191</v>
      </c>
      <c r="BI68" s="18">
        <f t="shared" si="162"/>
        <v>5.1907380590556462</v>
      </c>
      <c r="BK68" s="68">
        <f t="shared" si="125"/>
        <v>41.733244238685366</v>
      </c>
      <c r="BL68" s="69">
        <f t="shared" si="126"/>
        <v>63.704162958160317</v>
      </c>
      <c r="BM68" s="69">
        <f t="shared" si="127"/>
        <v>105.43740719684568</v>
      </c>
      <c r="BO68" t="str">
        <f t="shared" si="145"/>
        <v>82 Transport and mobile machine drivers and operatives</v>
      </c>
      <c r="BP68" s="18">
        <f t="shared" si="163"/>
        <v>5.9555276300787057</v>
      </c>
      <c r="BQ68" s="18">
        <f t="shared" si="163"/>
        <v>6.5507370165406433</v>
      </c>
      <c r="BR68" s="18">
        <f t="shared" si="163"/>
        <v>6.3024002494606908</v>
      </c>
      <c r="BS68" s="18">
        <f t="shared" si="163"/>
        <v>7.2076584608873064</v>
      </c>
      <c r="BT68" s="18">
        <f t="shared" si="163"/>
        <v>8.5480930016048795</v>
      </c>
      <c r="BV68" s="68">
        <f t="shared" si="129"/>
        <v>26.416990269000241</v>
      </c>
      <c r="BW68" s="69">
        <f t="shared" si="130"/>
        <v>68.753739654139096</v>
      </c>
      <c r="BX68" s="69">
        <f t="shared" si="131"/>
        <v>95.170729923139348</v>
      </c>
      <c r="BZ68" t="str">
        <f t="shared" si="146"/>
        <v>82 Transport and mobile machine drivers and operatives</v>
      </c>
      <c r="CA68" s="18">
        <f t="shared" si="164"/>
        <v>8.4563577869591828</v>
      </c>
      <c r="CB68" s="18">
        <f t="shared" si="164"/>
        <v>8.4748151578556108</v>
      </c>
      <c r="CC68" s="18">
        <f t="shared" si="164"/>
        <v>8.3818123422982698</v>
      </c>
      <c r="CD68" s="18">
        <f t="shared" si="164"/>
        <v>8.6162599367179329</v>
      </c>
      <c r="CE68" s="18">
        <f t="shared" si="164"/>
        <v>10.168322368246521</v>
      </c>
      <c r="CG68" s="68">
        <f t="shared" si="133"/>
        <v>-33.805923315785506</v>
      </c>
      <c r="CH68" s="69">
        <f t="shared" si="134"/>
        <v>38.478643183358933</v>
      </c>
      <c r="CI68" s="69">
        <f t="shared" si="135"/>
        <v>4.6727198675734263</v>
      </c>
      <c r="CK68" t="str">
        <f t="shared" si="147"/>
        <v>82 Transport and mobile machine drivers and operatives</v>
      </c>
      <c r="CL68" s="18">
        <f t="shared" si="165"/>
        <v>9.8462333439257499</v>
      </c>
      <c r="CM68" s="18">
        <f t="shared" si="165"/>
        <v>12.120396437860805</v>
      </c>
      <c r="CN68" s="18">
        <f t="shared" si="165"/>
        <v>11.202299442193633</v>
      </c>
      <c r="CO68" s="18">
        <f t="shared" si="165"/>
        <v>10.68291743172094</v>
      </c>
      <c r="CP68" s="18">
        <f t="shared" si="165"/>
        <v>7.2593756569967347</v>
      </c>
      <c r="CR68" s="68">
        <f t="shared" si="137"/>
        <v>-73.84580976030945</v>
      </c>
      <c r="CS68" s="69">
        <f t="shared" si="138"/>
        <v>21.708861509640233</v>
      </c>
      <c r="CT68" s="69">
        <f t="shared" si="139"/>
        <v>-52.136948250669221</v>
      </c>
    </row>
    <row r="69" spans="1:98" x14ac:dyDescent="0.2">
      <c r="A69" t="str">
        <f t="shared" si="103"/>
        <v>91 Elementary trades and related occupations</v>
      </c>
      <c r="B69" s="18">
        <f t="shared" si="157"/>
        <v>6.6210294667216358E-3</v>
      </c>
      <c r="C69" s="18">
        <f t="shared" si="157"/>
        <v>4.7926501263141786E-3</v>
      </c>
      <c r="D69" s="18">
        <f t="shared" si="157"/>
        <v>3.8200979082452353E-3</v>
      </c>
      <c r="E69" s="18">
        <f t="shared" si="157"/>
        <v>1.6161321488795625E-2</v>
      </c>
      <c r="F69" s="18">
        <f t="shared" si="157"/>
        <v>2.9363300135465738E-2</v>
      </c>
      <c r="H69" s="68">
        <f t="shared" si="105"/>
        <v>1356.0713477601264</v>
      </c>
      <c r="I69" s="69">
        <f t="shared" si="106"/>
        <v>537.61960122396886</v>
      </c>
      <c r="J69" s="69">
        <f t="shared" si="107"/>
        <v>1893.6909489840953</v>
      </c>
      <c r="L69" t="str">
        <f t="shared" si="140"/>
        <v>91 Elementary trades and related occupations</v>
      </c>
      <c r="M69" s="18">
        <f t="shared" si="158"/>
        <v>0.25203165933305294</v>
      </c>
      <c r="N69" s="18">
        <f t="shared" si="158"/>
        <v>0.22112821590903664</v>
      </c>
      <c r="O69" s="18">
        <f t="shared" si="158"/>
        <v>0.15237606267351897</v>
      </c>
      <c r="P69" s="18">
        <f t="shared" si="158"/>
        <v>0.33552255074347598</v>
      </c>
      <c r="Q69" s="18">
        <f t="shared" si="158"/>
        <v>0.57238679584454299</v>
      </c>
      <c r="S69" s="68">
        <f t="shared" si="109"/>
        <v>603.80718994651534</v>
      </c>
      <c r="T69" s="69">
        <f t="shared" si="110"/>
        <v>242.42135047720663</v>
      </c>
      <c r="U69" s="69">
        <f t="shared" si="111"/>
        <v>846.22854042372194</v>
      </c>
      <c r="W69" t="str">
        <f t="shared" si="141"/>
        <v>91 Elementary trades and related occupations</v>
      </c>
      <c r="X69" s="18">
        <f t="shared" si="159"/>
        <v>0.4077217984963426</v>
      </c>
      <c r="Y69" s="18">
        <f t="shared" si="159"/>
        <v>0.33460086294793351</v>
      </c>
      <c r="Z69" s="18">
        <f t="shared" si="159"/>
        <v>0.27214536347375479</v>
      </c>
      <c r="AA69" s="18">
        <f t="shared" si="159"/>
        <v>0.78286484190412764</v>
      </c>
      <c r="AB69" s="18">
        <f t="shared" si="159"/>
        <v>1.1065736073014785</v>
      </c>
      <c r="AD69" s="68">
        <f t="shared" si="113"/>
        <v>399.05981576553148</v>
      </c>
      <c r="AE69" s="69">
        <f t="shared" si="114"/>
        <v>254.43760779179766</v>
      </c>
      <c r="AF69" s="69">
        <f t="shared" si="115"/>
        <v>653.49742355732928</v>
      </c>
      <c r="AH69" t="str">
        <f t="shared" si="142"/>
        <v>91 Elementary trades and related occupations</v>
      </c>
      <c r="AI69" s="18">
        <f t="shared" si="160"/>
        <v>0.93271408829522606</v>
      </c>
      <c r="AJ69" s="18">
        <f t="shared" si="160"/>
        <v>0.8646174463096552</v>
      </c>
      <c r="AK69" s="18">
        <f t="shared" si="160"/>
        <v>0.67942044232206755</v>
      </c>
      <c r="AL69" s="18">
        <f t="shared" si="160"/>
        <v>1.9032218971289614</v>
      </c>
      <c r="AM69" s="18">
        <f t="shared" si="160"/>
        <v>2.6948180856200374</v>
      </c>
      <c r="AO69" s="68">
        <f t="shared" si="117"/>
        <v>331.05434686738693</v>
      </c>
      <c r="AP69" s="69">
        <f t="shared" si="118"/>
        <v>223.68817557556912</v>
      </c>
      <c r="AQ69" s="69">
        <f t="shared" si="119"/>
        <v>554.74252244295599</v>
      </c>
      <c r="AS69" t="str">
        <f t="shared" si="143"/>
        <v>91 Elementary trades and related occupations</v>
      </c>
      <c r="AT69" s="18">
        <f t="shared" si="161"/>
        <v>1.0420701828383945</v>
      </c>
      <c r="AU69" s="18">
        <f t="shared" si="161"/>
        <v>0.905688070486804</v>
      </c>
      <c r="AV69" s="18">
        <f t="shared" si="161"/>
        <v>0.80131914942627602</v>
      </c>
      <c r="AW69" s="18">
        <f t="shared" si="161"/>
        <v>2.1601132835058383</v>
      </c>
      <c r="AX69" s="18">
        <f t="shared" si="161"/>
        <v>2.8465144791561201</v>
      </c>
      <c r="AZ69" s="68">
        <f t="shared" si="121"/>
        <v>321.90193558943048</v>
      </c>
      <c r="BA69" s="69">
        <f t="shared" si="122"/>
        <v>204.02411346983357</v>
      </c>
      <c r="BB69" s="69">
        <f t="shared" si="123"/>
        <v>525.92604905926407</v>
      </c>
      <c r="BD69" t="str">
        <f t="shared" si="144"/>
        <v>91 Elementary trades and related occupations</v>
      </c>
      <c r="BE69" s="18">
        <f t="shared" si="162"/>
        <v>1.3048681181668929</v>
      </c>
      <c r="BF69" s="18">
        <f t="shared" si="162"/>
        <v>1.1544649473776301</v>
      </c>
      <c r="BG69" s="18">
        <f t="shared" si="162"/>
        <v>1.0303232020503639</v>
      </c>
      <c r="BH69" s="18">
        <f t="shared" si="162"/>
        <v>1.9389282853769902</v>
      </c>
      <c r="BI69" s="18">
        <f t="shared" si="162"/>
        <v>2.5884570671143532</v>
      </c>
      <c r="BK69" s="68">
        <f t="shared" si="125"/>
        <v>163.14839418887607</v>
      </c>
      <c r="BL69" s="69">
        <f t="shared" si="126"/>
        <v>93.028614715775873</v>
      </c>
      <c r="BM69" s="69">
        <f t="shared" si="127"/>
        <v>256.17700890465193</v>
      </c>
      <c r="BO69" t="str">
        <f t="shared" si="145"/>
        <v>91 Elementary trades and related occupations</v>
      </c>
      <c r="BP69" s="18">
        <f t="shared" si="163"/>
        <v>2.2372212696750937</v>
      </c>
      <c r="BQ69" s="18">
        <f t="shared" si="163"/>
        <v>2.0105938810748474</v>
      </c>
      <c r="BR69" s="18">
        <f t="shared" si="163"/>
        <v>1.9323620817166702</v>
      </c>
      <c r="BS69" s="18">
        <f t="shared" si="163"/>
        <v>3.5513232221932332</v>
      </c>
      <c r="BT69" s="18">
        <f t="shared" si="163"/>
        <v>4.6457345057555548</v>
      </c>
      <c r="BV69" s="68">
        <f t="shared" si="129"/>
        <v>124.08256591007716</v>
      </c>
      <c r="BW69" s="69">
        <f t="shared" si="130"/>
        <v>83.642599630195761</v>
      </c>
      <c r="BX69" s="69">
        <f t="shared" si="131"/>
        <v>207.72516554027294</v>
      </c>
      <c r="BZ69" t="str">
        <f t="shared" si="146"/>
        <v>91 Elementary trades and related occupations</v>
      </c>
      <c r="CA69" s="18">
        <f t="shared" si="164"/>
        <v>4.5717877611578217</v>
      </c>
      <c r="CB69" s="18">
        <f t="shared" si="164"/>
        <v>4.3337940808685893</v>
      </c>
      <c r="CC69" s="18">
        <f t="shared" si="164"/>
        <v>4.0695140368561837</v>
      </c>
      <c r="CD69" s="18">
        <f t="shared" si="164"/>
        <v>7.5816800917710214</v>
      </c>
      <c r="CE69" s="18">
        <f t="shared" si="164"/>
        <v>10.35456803565774</v>
      </c>
      <c r="CG69" s="68">
        <f t="shared" si="133"/>
        <v>38.834433010250251</v>
      </c>
      <c r="CH69" s="69">
        <f t="shared" si="134"/>
        <v>64.997661019873604</v>
      </c>
      <c r="CI69" s="69">
        <f t="shared" si="135"/>
        <v>103.83209403012386</v>
      </c>
      <c r="CK69" t="str">
        <f t="shared" si="147"/>
        <v>91 Elementary trades and related occupations</v>
      </c>
      <c r="CL69" s="18">
        <f t="shared" si="165"/>
        <v>6.2834802173302853</v>
      </c>
      <c r="CM69" s="18">
        <f t="shared" si="165"/>
        <v>5.8253006392399023</v>
      </c>
      <c r="CN69" s="18">
        <f t="shared" si="165"/>
        <v>5.5931505305842801</v>
      </c>
      <c r="CO69" s="18">
        <f t="shared" si="165"/>
        <v>11.078672391356569</v>
      </c>
      <c r="CP69" s="18">
        <f t="shared" si="165"/>
        <v>13.982675581014956</v>
      </c>
      <c r="CR69" s="68">
        <f t="shared" si="137"/>
        <v>0.89809313557975867</v>
      </c>
      <c r="CS69" s="69">
        <f t="shared" si="138"/>
        <v>42.159032730895809</v>
      </c>
      <c r="CT69" s="69">
        <f t="shared" si="139"/>
        <v>43.057125866475566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0.46842290181651802</v>
      </c>
      <c r="C70" s="18">
        <f t="shared" si="157"/>
        <v>0.50684411447379407</v>
      </c>
      <c r="D70" s="18">
        <f t="shared" si="157"/>
        <v>0.43995165053603075</v>
      </c>
      <c r="E70" s="18">
        <f t="shared" si="157"/>
        <v>0.45263386384859644</v>
      </c>
      <c r="F70" s="18">
        <f t="shared" si="157"/>
        <v>0.50155497203695243</v>
      </c>
      <c r="H70" s="68">
        <f t="shared" si="105"/>
        <v>115.9562981618577</v>
      </c>
      <c r="I70" s="69">
        <f t="shared" si="106"/>
        <v>79.718730360317053</v>
      </c>
      <c r="J70" s="69">
        <f t="shared" si="107"/>
        <v>195.67502852217476</v>
      </c>
      <c r="L70" t="str">
        <f t="shared" ref="L70" si="166">A70</f>
        <v>92 Elementary administration and service occupations</v>
      </c>
      <c r="M70" s="18">
        <f t="shared" si="158"/>
        <v>1.7134828596934821</v>
      </c>
      <c r="N70" s="18">
        <f t="shared" si="158"/>
        <v>1.8214616073499228</v>
      </c>
      <c r="O70" s="18">
        <f t="shared" si="158"/>
        <v>1.7084197499295204</v>
      </c>
      <c r="P70" s="18">
        <f t="shared" si="158"/>
        <v>1.8298945339534498</v>
      </c>
      <c r="Q70" s="18">
        <f t="shared" si="158"/>
        <v>2.3573088516489622</v>
      </c>
      <c r="S70" s="68">
        <f t="shared" si="109"/>
        <v>158.52511711836286</v>
      </c>
      <c r="T70" s="69">
        <f t="shared" si="110"/>
        <v>92.501614328893439</v>
      </c>
      <c r="U70" s="69">
        <f t="shared" si="111"/>
        <v>251.02673144725628</v>
      </c>
      <c r="W70" t="str">
        <f t="shared" ref="W70" si="167">A70</f>
        <v>92 Elementary administration and service occupations</v>
      </c>
      <c r="X70" s="18">
        <f t="shared" si="159"/>
        <v>3.0355760148618289</v>
      </c>
      <c r="Y70" s="18">
        <f t="shared" si="159"/>
        <v>3.1916432813566589</v>
      </c>
      <c r="Z70" s="18">
        <f t="shared" si="159"/>
        <v>3.1365043315292351</v>
      </c>
      <c r="AA70" s="18">
        <f t="shared" si="159"/>
        <v>3.197613751483106</v>
      </c>
      <c r="AB70" s="18">
        <f t="shared" si="159"/>
        <v>3.5435390791998906</v>
      </c>
      <c r="AD70" s="68">
        <f t="shared" si="113"/>
        <v>38.664269760786219</v>
      </c>
      <c r="AE70" s="69">
        <f t="shared" si="114"/>
        <v>76.705576771259103</v>
      </c>
      <c r="AF70" s="69">
        <f t="shared" si="115"/>
        <v>115.36984653204532</v>
      </c>
      <c r="AH70" t="str">
        <f t="shared" ref="AH70" si="168">L70</f>
        <v>92 Elementary administration and service occupations</v>
      </c>
      <c r="AI70" s="18">
        <f t="shared" si="160"/>
        <v>4.6909826787960931</v>
      </c>
      <c r="AJ70" s="18">
        <f t="shared" si="160"/>
        <v>5.3347796402092618</v>
      </c>
      <c r="AK70" s="18">
        <f t="shared" si="160"/>
        <v>5.220501202869662</v>
      </c>
      <c r="AL70" s="18">
        <f t="shared" si="160"/>
        <v>5.6452674519682162</v>
      </c>
      <c r="AM70" s="18">
        <f t="shared" si="160"/>
        <v>6.8313528333883768</v>
      </c>
      <c r="AO70" s="68">
        <f t="shared" si="117"/>
        <v>42.211822479798258</v>
      </c>
      <c r="AP70" s="69">
        <f t="shared" si="118"/>
        <v>70.701588382285181</v>
      </c>
      <c r="AQ70" s="69">
        <f t="shared" si="119"/>
        <v>112.91341086208344</v>
      </c>
      <c r="AS70" t="str">
        <f t="shared" ref="AS70" si="169">W70</f>
        <v>92 Elementary administration and service occupations</v>
      </c>
      <c r="AT70" s="18">
        <f t="shared" si="161"/>
        <v>4.5609593314192569</v>
      </c>
      <c r="AU70" s="18">
        <f t="shared" si="161"/>
        <v>4.747177460257082</v>
      </c>
      <c r="AV70" s="18">
        <f t="shared" si="161"/>
        <v>4.7952928167954747</v>
      </c>
      <c r="AW70" s="18">
        <f t="shared" si="161"/>
        <v>4.8382739817093583</v>
      </c>
      <c r="AX70" s="18">
        <f t="shared" si="161"/>
        <v>5.62200540019637</v>
      </c>
      <c r="AZ70" s="68">
        <f t="shared" si="121"/>
        <v>39.245050999580663</v>
      </c>
      <c r="BA70" s="69">
        <f t="shared" si="122"/>
        <v>71.44748992697825</v>
      </c>
      <c r="BB70" s="69">
        <f t="shared" si="123"/>
        <v>110.69254092655892</v>
      </c>
      <c r="BD70" t="str">
        <f t="shared" ref="BD70" si="170">AH70</f>
        <v>92 Elementary administration and service occupations</v>
      </c>
      <c r="BE70" s="18">
        <f t="shared" si="162"/>
        <v>7.3505085450858907</v>
      </c>
      <c r="BF70" s="18">
        <f t="shared" si="162"/>
        <v>6.796914781570389</v>
      </c>
      <c r="BG70" s="18">
        <f t="shared" si="162"/>
        <v>6.5552932910227613</v>
      </c>
      <c r="BH70" s="18">
        <f t="shared" si="162"/>
        <v>5.5951423152832209</v>
      </c>
      <c r="BI70" s="18">
        <f t="shared" si="162"/>
        <v>4.9667346922841515</v>
      </c>
      <c r="BK70" s="68">
        <f t="shared" si="125"/>
        <v>-20.638097078929068</v>
      </c>
      <c r="BL70" s="69">
        <f t="shared" si="126"/>
        <v>42.162709426713036</v>
      </c>
      <c r="BM70" s="69">
        <f t="shared" si="127"/>
        <v>21.524612347783968</v>
      </c>
      <c r="BO70" t="str">
        <f t="shared" ref="BO70" si="171">AS70</f>
        <v>92 Elementary administration and service occupations</v>
      </c>
      <c r="BP70" s="18">
        <f t="shared" si="163"/>
        <v>12.233680770797685</v>
      </c>
      <c r="BQ70" s="18">
        <f t="shared" si="163"/>
        <v>13.046350341063221</v>
      </c>
      <c r="BR70" s="18">
        <f t="shared" si="163"/>
        <v>12.321986290542121</v>
      </c>
      <c r="BS70" s="18">
        <f t="shared" si="163"/>
        <v>11.956823260972373</v>
      </c>
      <c r="BT70" s="18">
        <f t="shared" si="163"/>
        <v>12.485437311836987</v>
      </c>
      <c r="BV70" s="68">
        <f t="shared" si="129"/>
        <v>-5.5579890916267622</v>
      </c>
      <c r="BW70" s="69">
        <f t="shared" si="130"/>
        <v>49.995990792098112</v>
      </c>
      <c r="BX70" s="69">
        <f t="shared" si="131"/>
        <v>44.438001700471347</v>
      </c>
      <c r="BZ70" t="str">
        <f t="shared" ref="BZ70" si="172">BD70</f>
        <v>92 Elementary administration and service occupations</v>
      </c>
      <c r="CA70" s="18">
        <f t="shared" si="164"/>
        <v>16.732649633487391</v>
      </c>
      <c r="CB70" s="18">
        <f t="shared" si="164"/>
        <v>18.298437198655687</v>
      </c>
      <c r="CC70" s="18">
        <f t="shared" si="164"/>
        <v>17.195627280472138</v>
      </c>
      <c r="CD70" s="18">
        <f t="shared" si="164"/>
        <v>16.321549762199624</v>
      </c>
      <c r="CE70" s="18">
        <f t="shared" si="164"/>
        <v>16.954744025746951</v>
      </c>
      <c r="CG70" s="68">
        <f t="shared" si="133"/>
        <v>-46.200161734837394</v>
      </c>
      <c r="CH70" s="69">
        <f t="shared" si="134"/>
        <v>30.558082435239591</v>
      </c>
      <c r="CI70" s="69">
        <f t="shared" si="135"/>
        <v>-15.642079299597796</v>
      </c>
      <c r="CK70" t="str">
        <f t="shared" ref="CK70" si="173">BO70</f>
        <v>92 Elementary administration and service occupations</v>
      </c>
      <c r="CL70" s="18">
        <f t="shared" si="165"/>
        <v>22.746891857670111</v>
      </c>
      <c r="CM70" s="18">
        <f t="shared" si="165"/>
        <v>19.781302934538473</v>
      </c>
      <c r="CN70" s="18">
        <f t="shared" si="165"/>
        <v>19.402982695643754</v>
      </c>
      <c r="CO70" s="18">
        <f t="shared" si="165"/>
        <v>15.935338383923655</v>
      </c>
      <c r="CP70" s="18">
        <f t="shared" si="165"/>
        <v>12.925048096003309</v>
      </c>
      <c r="CR70" s="68">
        <f t="shared" si="137"/>
        <v>-73.114825698332851</v>
      </c>
      <c r="CS70" s="69">
        <f t="shared" si="138"/>
        <v>14.638335433517341</v>
      </c>
      <c r="CT70" s="69">
        <f t="shared" si="139"/>
        <v>-58.476490264815503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89.431538150439366</v>
      </c>
      <c r="I72" s="67">
        <f>IF(D35&gt;0,I35/D35*100,0)</f>
        <v>67.226653169469202</v>
      </c>
      <c r="J72" s="67">
        <f t="shared" ref="J72" si="175">IF(D35&gt;0,(J35/D35)*100,0)</f>
        <v>156.65819131990858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87.361709361461521</v>
      </c>
      <c r="T72" s="67">
        <f t="shared" ref="T72" si="177">IF(O35&gt;0,T35/O35*100,0)</f>
        <v>69.926353472562894</v>
      </c>
      <c r="U72" s="67">
        <f t="shared" ref="U72" si="178">IF(O35&gt;0,(U35/O35)*100,0)</f>
        <v>157.2880628340244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22.736358485778805</v>
      </c>
      <c r="AE72" s="67">
        <f t="shared" ref="AE72" si="180">IF(Z35&gt;0,AE35/Z35*100,0)</f>
        <v>61.515486820793932</v>
      </c>
      <c r="AF72" s="67">
        <f t="shared" ref="AF72" si="181">IF(Z35&gt;0,(AF35/Z35)*100,0)</f>
        <v>84.251845306572733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8.6778868585875646</v>
      </c>
      <c r="AP72" s="67">
        <f t="shared" ref="AP72" si="183">IF(AK35&gt;0,AP35/AK35*100,0)</f>
        <v>54.822113383340231</v>
      </c>
      <c r="AQ72" s="67">
        <f t="shared" ref="AQ72" si="184">IF(AK35&gt;0,(AQ35/AK35)*100,0)</f>
        <v>63.5000002419278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18.769148249001315</v>
      </c>
      <c r="BA72" s="67">
        <f t="shared" ref="BA72" si="186">IF(AV35&gt;0,BA35/AV35*100,0)</f>
        <v>56.150290457039695</v>
      </c>
      <c r="BB72" s="67">
        <f t="shared" ref="BB72" si="187">IF(AV35&gt;0,(BB35/AV35)*100,0)</f>
        <v>74.919438706041007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4.7449847863813313</v>
      </c>
      <c r="BL72" s="67">
        <f t="shared" ref="BL72" si="189">IF(BG35&gt;0,BL35/BG35*100,0)</f>
        <v>46.607234466863012</v>
      </c>
      <c r="BM72" s="67">
        <f t="shared" ref="BM72" si="190">IF(BG35&gt;0,(BM35/BG35)*100,0)</f>
        <v>51.35221925324435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-6.7943609343238318</v>
      </c>
      <c r="BW72" s="67">
        <f t="shared" ref="BW72" si="192">IF(BR35&gt;0,BW35/BR35*100,0)</f>
        <v>47.69199703354667</v>
      </c>
      <c r="BX72" s="67">
        <f t="shared" ref="BX72" si="193">IF(BR35&gt;0,(BX35/BR35)*100,0)</f>
        <v>40.897636099222836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-45.435804565816071</v>
      </c>
      <c r="CH72" s="67">
        <f t="shared" ref="CH72" si="195">IF(CC35&gt;0,CH35/CC35*100,0)</f>
        <v>31.166717474585901</v>
      </c>
      <c r="CI72" s="67">
        <f t="shared" ref="CI72" si="196">IF(CC35&gt;0,(CI35/CC35)*100,0)</f>
        <v>-14.269087091230173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-59.640183319246653</v>
      </c>
      <c r="CS72" s="67">
        <f t="shared" ref="CS72" si="198">IF(CN35&gt;0,CS35/CN35*100,0)</f>
        <v>20.243635343848602</v>
      </c>
      <c r="CT72" s="67">
        <f t="shared" ref="CT72" si="199">IF(CN35&gt;0,(CT35/CN35)*100,0)</f>
        <v>-39.39654797539805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West Midlands and Warwickshire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West Midlands and Warwickshire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West Midlands and Warwickshire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West Midlands and Warwickshire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West Midlands and Warwickshire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West Midlands and Warwickshire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West Midlands and Warwickshire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West Midlands and Warwickshire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West Midlands and Warwickshire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9.0245690068435849</v>
      </c>
      <c r="C82" s="18">
        <f t="shared" si="210"/>
        <v>-5.3156288411113639</v>
      </c>
      <c r="D82" s="18">
        <f t="shared" si="210"/>
        <v>3.2151466338276258</v>
      </c>
      <c r="E82" s="18">
        <f t="shared" si="210"/>
        <v>4.4243860561744341</v>
      </c>
      <c r="F82" s="18">
        <f t="shared" ref="F82:F107" si="211">IF(AND(F$6-C$6 &lt;&gt; 0,C8&lt;&gt;0,F8&lt;&gt;0),(EXP(LN(F8/C8)/(F$6-C$6))-1)*100,0)</f>
        <v>3.4102107945642057</v>
      </c>
      <c r="H82" s="18">
        <f t="shared" ref="H82:H107" si="212">IF($F$6-$D$6 &lt;&gt; 0,(EXP(LN(1+(H45/100))/($F$6-$D$6))-1)*100,0)</f>
        <v>4.0197402666277915</v>
      </c>
      <c r="I82" s="18">
        <f t="shared" ref="I82:I107" si="213">IF(D8&gt;0,((1+(I8/D8))^(1/($F$6-$D$6))-1)*100,0)</f>
        <v>3.5602885230319625</v>
      </c>
      <c r="J82" s="18">
        <f t="shared" ref="J82:J107" si="214">IF($F$6-$D$6 &lt;&gt; 0,(EXP(LN(1+(J45/100))/($F$6-$D$6))-1)*100,0)</f>
        <v>6.2880453490065102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11.938013854105467</v>
      </c>
      <c r="N82" s="18">
        <f t="shared" si="215"/>
        <v>-2.8099294233568606</v>
      </c>
      <c r="O82" s="18">
        <f t="shared" si="215"/>
        <v>2.5118578415284976</v>
      </c>
      <c r="P82" s="18">
        <f t="shared" si="215"/>
        <v>4.091798771268329</v>
      </c>
      <c r="Q82" s="18">
        <f t="shared" ref="Q82:Q107" si="216">IF(AND(Q$6-N$6 &lt;&gt; 0,N8&lt;&gt;0,Q8&lt;&gt;0),(EXP(LN(Q8/N8)/(Q$6-N$6))-1)*100,0)</f>
        <v>3.152224280642324</v>
      </c>
      <c r="S82" s="18">
        <f t="shared" ref="S82:S107" si="217">IF($F$6-$D$6 &lt;&gt; 0,(EXP(LN(1+(S45/100))/($F$6-$D$6))-1)*100,0)</f>
        <v>3.5624645535929256</v>
      </c>
      <c r="T82" s="18">
        <f t="shared" ref="T82:T107" si="218">IF(O8&gt;0,((1+(T8/O8))^(1/($F$6-$D$6))-1)*100,0)</f>
        <v>3.4624964017351045</v>
      </c>
      <c r="U82" s="18">
        <f t="shared" ref="U82:U107" si="219">IF($F$6-$D$6 &lt;&gt; 0,(EXP(LN(1+(U45/100))/($F$6-$D$6))-1)*100,0)</f>
        <v>5.8819851935992151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2.820099098948603</v>
      </c>
      <c r="Y82" s="18">
        <f t="shared" si="220"/>
        <v>7.8074635442221485</v>
      </c>
      <c r="Z82" s="18">
        <f t="shared" si="220"/>
        <v>-1.4756091768164503</v>
      </c>
      <c r="AA82" s="18">
        <f t="shared" si="220"/>
        <v>1.272704017215287</v>
      </c>
      <c r="AB82" s="18">
        <f t="shared" ref="AB82:AB107" si="221">IF(AND(AB$6-Y$6 &lt;&gt; 0,Y8&lt;&gt;0,AB8&lt;&gt;0),(EXP(LN(AB8/Y8)/(AB$6-Y$6))-1)*100,0)</f>
        <v>0.79888542291512987</v>
      </c>
      <c r="AD82" s="18">
        <f t="shared" ref="AD82:AD107" si="222">IF($F$6-$D$6 &lt;&gt; 0,(EXP(LN(1+(AD45/100))/($F$6-$D$6))-1)*100,0)</f>
        <v>0.34818536998328931</v>
      </c>
      <c r="AE82" s="18">
        <f t="shared" ref="AE82:AE107" si="223">IF(Z8&gt;0,((1+(AE8/Z8))^(1/($F$6-$D$6))-1)*100,0)</f>
        <v>3.0394467550731052</v>
      </c>
      <c r="AF82" s="18">
        <f t="shared" ref="AF82:AF107" si="224">IF($F$6-$D$6 &lt;&gt; 0,(EXP(LN(1+(AF45/100))/($F$6-$D$6))-1)*100,0)</f>
        <v>3.2704136772660153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2.0556103960432726</v>
      </c>
      <c r="AJ82" s="18">
        <f t="shared" si="225"/>
        <v>11.127070366588843</v>
      </c>
      <c r="AK82" s="18">
        <f t="shared" si="225"/>
        <v>-2.3813620937874869</v>
      </c>
      <c r="AL82" s="18">
        <f t="shared" si="225"/>
        <v>0.84445695372667995</v>
      </c>
      <c r="AM82" s="18">
        <f t="shared" ref="AM82:AM107" si="226">IF(AND(AM$6-AJ$6 &lt;&gt; 0,AJ8&lt;&gt;0,AM8&lt;&gt;0),(EXP(LN(AM8/AJ8)/(AM$6-AJ$6))-1)*100,0)</f>
        <v>0.43272438275887559</v>
      </c>
      <c r="AO82" s="18">
        <f t="shared" ref="AO82:AO107" si="227">IF($F$6-$D$6 &lt;&gt; 0,(EXP(LN(1+(AO45/100))/($F$6-$D$6))-1)*100,0)</f>
        <v>-0.24248956432691982</v>
      </c>
      <c r="AP82" s="18">
        <f t="shared" ref="AP82:AP107" si="228">IF(AK8&gt;0,((1+(AP8/AK8))^(1/($F$6-$D$6))-1)*100,0)</f>
        <v>2.7202047409994101</v>
      </c>
      <c r="AQ82" s="18">
        <f t="shared" ref="AQ82:AQ107" si="229">IF($F$6-$D$6 &lt;&gt; 0,(EXP(LN(1+(AQ45/100))/($F$6-$D$6))-1)*100,0)</f>
        <v>2.5546093738323838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1.2788081116011707</v>
      </c>
      <c r="AU82" s="18">
        <f t="shared" si="230"/>
        <v>6.7725037137863264</v>
      </c>
      <c r="AV82" s="18">
        <f t="shared" si="230"/>
        <v>-3.0797171493160302</v>
      </c>
      <c r="AW82" s="18">
        <f t="shared" si="230"/>
        <v>0.62752128370182625</v>
      </c>
      <c r="AX82" s="18">
        <f t="shared" ref="AX82:AX107" si="231">IF(AND(AX$6-AU$6 &lt;&gt; 0,AU8&lt;&gt;0,AX8&lt;&gt;0),(EXP(LN(AX8/AU8)/(AX$6-AU$6))-1)*100,0)</f>
        <v>-0.17684687882195682</v>
      </c>
      <c r="AZ82" s="18">
        <f t="shared" ref="AZ82:AZ107" si="232">IF($F$6-$D$6 &lt;&gt; 0,(EXP(LN(1+(AZ45/100))/($F$6-$D$6))-1)*100,0)</f>
        <v>-0.6237187586544013</v>
      </c>
      <c r="BA82" s="18">
        <f t="shared" ref="BA82:BA107" si="233">IF(AV8&gt;0,((1+(BA8/AV8))^(1/($F$6-$D$6))-1)*100,0)</f>
        <v>2.6329306705679123</v>
      </c>
      <c r="BB82" s="18">
        <f t="shared" ref="BB82:BB107" si="234">IF($F$6-$D$6 &lt;&gt; 0,(EXP(LN(1+(BB45/100))/($F$6-$D$6))-1)*100,0)</f>
        <v>2.205638427571821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6.3025536509899061</v>
      </c>
      <c r="BF82" s="18">
        <f t="shared" si="235"/>
        <v>2.1339070329123855</v>
      </c>
      <c r="BG82" s="18">
        <f t="shared" si="235"/>
        <v>-2.370052997872385</v>
      </c>
      <c r="BH82" s="18">
        <f t="shared" si="235"/>
        <v>0.60652693496987542</v>
      </c>
      <c r="BI82" s="18">
        <f t="shared" ref="BI82:BI107" si="236">IF(AND(BI$6-BF$6 &lt;&gt; 0,BF8&lt;&gt;0,BI8&lt;&gt;0),(EXP(LN(BI8/BF8)/(BI$6-BF$6))-1)*100,0)</f>
        <v>-0.23937211689806226</v>
      </c>
      <c r="BK82" s="18">
        <f t="shared" ref="BK82:BK107" si="237">IF($F$6-$D$6 &lt;&gt; 0,(EXP(LN(1+(BK45/100))/($F$6-$D$6))-1)*100,0)</f>
        <v>-0.3956155818105711</v>
      </c>
      <c r="BL82" s="18">
        <f t="shared" ref="BL82:BL107" si="238">IF(BG8&gt;0,((1+(BL8/BG8))^(1/($F$6-$D$6))-1)*100,0)</f>
        <v>2.3153526137386304</v>
      </c>
      <c r="BM82" s="18">
        <f t="shared" ref="BM82:BM107" si="239">IF($F$6-$D$6 &lt;&gt; 0,(EXP(LN(1+(BM45/100))/($F$6-$D$6))-1)*100,0)</f>
        <v>2.0305409227612703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4.1265966988938141</v>
      </c>
      <c r="BQ82" s="18">
        <f t="shared" si="240"/>
        <v>-7.1025890181510398</v>
      </c>
      <c r="BR82" s="18">
        <f t="shared" si="240"/>
        <v>-2.528620695194983</v>
      </c>
      <c r="BS82" s="18">
        <f t="shared" si="240"/>
        <v>-1.3410231367744996</v>
      </c>
      <c r="BT82" s="18">
        <f t="shared" ref="BT82:BT107" si="241">IF(AND(BT$6-BQ$6 &lt;&gt; 0,BQ8&lt;&gt;0,BT8&lt;&gt;0),(EXP(LN(BT8/BQ8)/(BT$6-BQ$6))-1)*100,0)</f>
        <v>-2.0826384363080708</v>
      </c>
      <c r="BV82" s="18">
        <f t="shared" ref="BV82:BV107" si="242">IF($F$6-$D$6 &lt;&gt; 0,(EXP(LN(1+(BV45/100))/($F$6-$D$6))-1)*100,0)</f>
        <v>-1.7384880964371185</v>
      </c>
      <c r="BW82" s="18">
        <f t="shared" ref="BW82:BW107" si="243">IF(BR8&gt;0,((1+(BW8/BR8))^(1/($F$6-$D$6))-1)*100,0)</f>
        <v>2.3419259978276319</v>
      </c>
      <c r="BX82" s="18">
        <f t="shared" ref="BX82:BX107" si="244">IF($F$6-$D$6 &lt;&gt; 0,(EXP(LN(1+(BX45/100))/($F$6-$D$6))-1)*100,0)</f>
        <v>1.1314705895259625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2.2482748996406343</v>
      </c>
      <c r="CB82" s="18">
        <f t="shared" si="245"/>
        <v>3.3907730484243226</v>
      </c>
      <c r="CC82" s="18">
        <f t="shared" si="245"/>
        <v>-5.2552031633292025</v>
      </c>
      <c r="CD82" s="18">
        <f t="shared" si="245"/>
        <v>-3.336475008644546</v>
      </c>
      <c r="CE82" s="18">
        <f t="shared" ref="CE82:CE107" si="246">IF(AND(CE$6-CB$6 &lt;&gt; 0,CB8&lt;&gt;0,CE8&lt;&gt;0),(EXP(LN(CE8/CB8)/(CE$6-CB$6))-1)*100,0)</f>
        <v>-3.5354357406802928</v>
      </c>
      <c r="CG82" s="18">
        <f t="shared" ref="CG82:CG107" si="247">IF($F$6-$D$6 &lt;&gt; 0,(EXP(LN(1+(CG45/100))/($F$6-$D$6))-1)*100,0)</f>
        <v>-3.9803301199236696</v>
      </c>
      <c r="CH82" s="18">
        <f t="shared" ref="CH82:CH107" si="248">IF(CC8&gt;0,((1+(CH8/CC8))^(1/($F$6-$D$6))-1)*100,0)</f>
        <v>1.87435913596532</v>
      </c>
      <c r="CI82" s="18">
        <f t="shared" ref="CI82:CI107" si="249">IF($F$6-$D$6 &lt;&gt; 0,(EXP(LN(1+(CI45/100))/($F$6-$D$6))-1)*100,0)</f>
        <v>-0.96241339199317766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2.2700176485090928</v>
      </c>
      <c r="CM82" s="18">
        <f t="shared" si="250"/>
        <v>10.039632836730616</v>
      </c>
      <c r="CN82" s="18">
        <f t="shared" si="250"/>
        <v>-8.6266974652667638</v>
      </c>
      <c r="CO82" s="18">
        <f t="shared" si="250"/>
        <v>-1.9295391967819486</v>
      </c>
      <c r="CP82" s="18">
        <f t="shared" ref="CP82:CP107" si="251">IF(AND(CP$6-CM$6 &lt;&gt; 0,CM8&lt;&gt;0,CP8&lt;&gt;0),(EXP(LN(CP8/CM8)/(CP$6-CM$6))-1)*100,0)</f>
        <v>-3.3806205433821401</v>
      </c>
      <c r="CR82" s="18">
        <f t="shared" ref="CR82:CR107" si="252">IF($F$6-$D$6 &lt;&gt; 0,(EXP(LN(1+(CR45/100))/($F$6-$D$6))-1)*100,0)</f>
        <v>-4.2147615698879592</v>
      </c>
      <c r="CS82" s="18">
        <f t="shared" ref="CS82:CS107" si="253">IF(CN8&gt;0,((1+(CS8/CN8))^(1/($F$6-$D$6))-1)*100,0)</f>
        <v>1.3530877947987463</v>
      </c>
      <c r="CT82" s="18">
        <f t="shared" ref="CT82:CT107" si="254">IF($F$6-$D$6 &lt;&gt; 0,(EXP(LN(1+(CT45/100))/($F$6-$D$6))-1)*100,0)</f>
        <v>-1.9210960268568611</v>
      </c>
    </row>
    <row r="83" spans="1:98" x14ac:dyDescent="0.2">
      <c r="A83" t="str">
        <f t="shared" si="209"/>
        <v>12 Other managers and proprietors</v>
      </c>
      <c r="B83" s="18">
        <f t="shared" si="210"/>
        <v>8.5504585631434935</v>
      </c>
      <c r="C83" s="18">
        <f t="shared" si="210"/>
        <v>-9.6003374493175748</v>
      </c>
      <c r="D83" s="18">
        <f t="shared" si="210"/>
        <v>6.2135579491022108</v>
      </c>
      <c r="E83" s="18">
        <f t="shared" si="210"/>
        <v>5.4728067253520196</v>
      </c>
      <c r="F83" s="18">
        <f t="shared" si="211"/>
        <v>4.6898256742665456</v>
      </c>
      <c r="H83" s="18">
        <f t="shared" si="212"/>
        <v>5.7191479996920203</v>
      </c>
      <c r="I83" s="18">
        <f t="shared" si="213"/>
        <v>4.6209417496221539</v>
      </c>
      <c r="J83" s="18">
        <f t="shared" si="214"/>
        <v>8.2237920650723098</v>
      </c>
      <c r="L83" t="str">
        <f t="shared" ref="L83:L106" si="255">A83</f>
        <v>12 Other managers and proprietors</v>
      </c>
      <c r="M83" s="18">
        <f t="shared" si="215"/>
        <v>9.3068071103715511</v>
      </c>
      <c r="N83" s="18">
        <f t="shared" si="215"/>
        <v>1.3642698739807502</v>
      </c>
      <c r="O83" s="18">
        <f t="shared" si="215"/>
        <v>5.2824078421716436</v>
      </c>
      <c r="P83" s="18">
        <f t="shared" si="215"/>
        <v>5.3320578334100421</v>
      </c>
      <c r="Q83" s="18">
        <f t="shared" si="216"/>
        <v>5.0641017538914035</v>
      </c>
      <c r="S83" s="18">
        <f t="shared" si="217"/>
        <v>5.3155052352786392</v>
      </c>
      <c r="T83" s="18">
        <f t="shared" si="218"/>
        <v>4.3479316511529698</v>
      </c>
      <c r="U83" s="18">
        <f t="shared" si="219"/>
        <v>7.7600802366151411</v>
      </c>
      <c r="W83" t="str">
        <f t="shared" ref="W83:W106" si="256">A83</f>
        <v>12 Other managers and proprietors</v>
      </c>
      <c r="X83" s="18">
        <f t="shared" si="220"/>
        <v>0.57094956119803086</v>
      </c>
      <c r="Y83" s="18">
        <f t="shared" si="220"/>
        <v>14.091098386024846</v>
      </c>
      <c r="Z83" s="18">
        <f t="shared" si="220"/>
        <v>1.4929784762466758</v>
      </c>
      <c r="AA83" s="18">
        <f t="shared" si="220"/>
        <v>2.1762031281076455</v>
      </c>
      <c r="AB83" s="18">
        <f t="shared" si="221"/>
        <v>2.6675230843578701</v>
      </c>
      <c r="AD83" s="18">
        <f t="shared" si="222"/>
        <v>1.9479520679280826</v>
      </c>
      <c r="AE83" s="18">
        <f t="shared" si="223"/>
        <v>3.8494874775757859</v>
      </c>
      <c r="AF83" s="18">
        <f t="shared" si="224"/>
        <v>5.0634259086601796</v>
      </c>
      <c r="AH83" t="str">
        <f t="shared" ref="AH83:AH106" si="257">L83</f>
        <v>12 Other managers and proprietors</v>
      </c>
      <c r="AI83" s="18">
        <f t="shared" si="225"/>
        <v>3.3543655816181683E-2</v>
      </c>
      <c r="AJ83" s="18">
        <f t="shared" si="225"/>
        <v>20.136512954989151</v>
      </c>
      <c r="AK83" s="18">
        <f t="shared" si="225"/>
        <v>-0.224684555941701</v>
      </c>
      <c r="AL83" s="18">
        <f t="shared" si="225"/>
        <v>2.2896771498496449</v>
      </c>
      <c r="AM83" s="18">
        <f t="shared" si="226"/>
        <v>2.5225242339174336</v>
      </c>
      <c r="AO83" s="18">
        <f t="shared" si="227"/>
        <v>1.4445940138227087</v>
      </c>
      <c r="AP83" s="18">
        <f t="shared" si="228"/>
        <v>3.5881795890741142</v>
      </c>
      <c r="AQ83" s="18">
        <f t="shared" si="229"/>
        <v>4.5058978292433549</v>
      </c>
      <c r="AS83" t="str">
        <f t="shared" ref="AS83:AS106" si="258">W83</f>
        <v>12 Other managers and proprietors</v>
      </c>
      <c r="AT83" s="18">
        <f t="shared" si="230"/>
        <v>5.4994761479321141E-2</v>
      </c>
      <c r="AU83" s="18">
        <f t="shared" si="230"/>
        <v>13.580781680528165</v>
      </c>
      <c r="AV83" s="18">
        <f t="shared" si="230"/>
        <v>1.1388774803272605</v>
      </c>
      <c r="AW83" s="18">
        <f t="shared" si="230"/>
        <v>1.6716100151871194</v>
      </c>
      <c r="AX83" s="18">
        <f t="shared" si="231"/>
        <v>2.2099749223857046</v>
      </c>
      <c r="AZ83" s="18">
        <f t="shared" si="232"/>
        <v>1.4937214443813129</v>
      </c>
      <c r="BA83" s="18">
        <f t="shared" si="233"/>
        <v>3.5150949399772369</v>
      </c>
      <c r="BB83" s="18">
        <f t="shared" si="234"/>
        <v>4.4740642559903065</v>
      </c>
      <c r="BD83" t="str">
        <f t="shared" ref="BD83:BD106" si="259">AH83</f>
        <v>12 Other managers and proprietors</v>
      </c>
      <c r="BE83" s="18">
        <f t="shared" si="235"/>
        <v>1.6274993136939475</v>
      </c>
      <c r="BF83" s="18">
        <f t="shared" si="235"/>
        <v>-0.6086219575339169</v>
      </c>
      <c r="BG83" s="18">
        <f t="shared" si="235"/>
        <v>-0.1755331151538031</v>
      </c>
      <c r="BH83" s="18">
        <f t="shared" si="235"/>
        <v>0.40983214870253803</v>
      </c>
      <c r="BI83" s="18">
        <f t="shared" si="236"/>
        <v>0.16269644836413022</v>
      </c>
      <c r="BK83" s="18">
        <f t="shared" si="237"/>
        <v>0.21432999022161781</v>
      </c>
      <c r="BL83" s="18">
        <f t="shared" si="238"/>
        <v>2.5945894166961914</v>
      </c>
      <c r="BM83" s="18">
        <f t="shared" si="239"/>
        <v>2.7450435908030757</v>
      </c>
      <c r="BO83" t="str">
        <f t="shared" ref="BO83:BO106" si="260">AS83</f>
        <v>12 Other managers and proprietors</v>
      </c>
      <c r="BP83" s="18">
        <f t="shared" si="240"/>
        <v>1.7882748880790666</v>
      </c>
      <c r="BQ83" s="18">
        <f t="shared" si="240"/>
        <v>-2.2934924235421983</v>
      </c>
      <c r="BR83" s="18">
        <f t="shared" si="240"/>
        <v>1.0272924092417535</v>
      </c>
      <c r="BS83" s="18">
        <f t="shared" si="240"/>
        <v>-0.48285444244272613</v>
      </c>
      <c r="BT83" s="18">
        <f t="shared" si="241"/>
        <v>-0.12805441132737183</v>
      </c>
      <c r="BV83" s="18">
        <f t="shared" si="242"/>
        <v>1.8002860632870821E-2</v>
      </c>
      <c r="BW83" s="18">
        <f t="shared" si="243"/>
        <v>3.1651638866588838</v>
      </c>
      <c r="BX83" s="18">
        <f t="shared" si="244"/>
        <v>3.1768073651263995</v>
      </c>
      <c r="BZ83" t="str">
        <f t="shared" ref="BZ83:BZ106" si="261">BD83</f>
        <v>12 Other managers and proprietors</v>
      </c>
      <c r="CA83" s="18">
        <f t="shared" si="245"/>
        <v>0.27733075323781442</v>
      </c>
      <c r="CB83" s="18">
        <f t="shared" si="245"/>
        <v>1.1661764672799224</v>
      </c>
      <c r="CC83" s="18">
        <f t="shared" si="245"/>
        <v>-2.0319858559158299</v>
      </c>
      <c r="CD83" s="18">
        <f t="shared" si="245"/>
        <v>-3.1031827089100905</v>
      </c>
      <c r="CE83" s="18">
        <f t="shared" si="246"/>
        <v>-2.5073222523795291</v>
      </c>
      <c r="CG83" s="18">
        <f t="shared" si="247"/>
        <v>-2.7474248590811046</v>
      </c>
      <c r="CH83" s="18">
        <f t="shared" si="248"/>
        <v>2.3065298250858568</v>
      </c>
      <c r="CI83" s="18">
        <f t="shared" si="249"/>
        <v>0.42869954331041793</v>
      </c>
      <c r="CK83" t="str">
        <f t="shared" ref="CK83:CK106" si="262">BO83</f>
        <v>12 Other managers and proprietors</v>
      </c>
      <c r="CL83" s="18">
        <f t="shared" si="250"/>
        <v>-2.2302437096381356</v>
      </c>
      <c r="CM83" s="18">
        <f t="shared" si="250"/>
        <v>2.3984353707218409</v>
      </c>
      <c r="CN83" s="18">
        <f t="shared" si="250"/>
        <v>-6.4721096717401005</v>
      </c>
      <c r="CO83" s="18">
        <f t="shared" si="250"/>
        <v>-3.9874214292034194</v>
      </c>
      <c r="CP83" s="18">
        <f t="shared" si="251"/>
        <v>-4.386873044963135</v>
      </c>
      <c r="CR83" s="18">
        <f t="shared" si="252"/>
        <v>-4.8228998891578501</v>
      </c>
      <c r="CS83" s="18">
        <f t="shared" si="253"/>
        <v>1.5082451928139395</v>
      </c>
      <c r="CT83" s="18">
        <f t="shared" si="254"/>
        <v>-2.0925719867792902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9.1778743867345405</v>
      </c>
      <c r="C84" s="18">
        <f t="shared" si="210"/>
        <v>-8.9756552204094504</v>
      </c>
      <c r="D84" s="18">
        <f t="shared" si="210"/>
        <v>7.3373460504359223</v>
      </c>
      <c r="E84" s="18">
        <f t="shared" si="210"/>
        <v>3.5911183923199363</v>
      </c>
      <c r="F84" s="18">
        <f t="shared" si="211"/>
        <v>3.9043106294580854</v>
      </c>
      <c r="H84" s="18">
        <f t="shared" si="212"/>
        <v>4.8251032618685796</v>
      </c>
      <c r="I84" s="18">
        <f t="shared" si="213"/>
        <v>3.0628002390758802</v>
      </c>
      <c r="J84" s="18">
        <f t="shared" si="214"/>
        <v>6.5769714786439559</v>
      </c>
      <c r="L84" t="str">
        <f t="shared" si="255"/>
        <v>21 Science, research, engineering and technology professionals</v>
      </c>
      <c r="M84" s="18">
        <f t="shared" si="215"/>
        <v>9.9425892183656828</v>
      </c>
      <c r="N84" s="18">
        <f t="shared" si="215"/>
        <v>-4.2306708524664121</v>
      </c>
      <c r="O84" s="18">
        <f t="shared" si="215"/>
        <v>8.5524262540773055</v>
      </c>
      <c r="P84" s="18">
        <f t="shared" si="215"/>
        <v>3.9842891597140495</v>
      </c>
      <c r="Q84" s="18">
        <f t="shared" si="216"/>
        <v>4.850097107569562</v>
      </c>
      <c r="S84" s="18">
        <f t="shared" si="217"/>
        <v>5.4852321847051577</v>
      </c>
      <c r="T84" s="18">
        <f t="shared" si="218"/>
        <v>3.3638901044479086</v>
      </c>
      <c r="U84" s="18">
        <f t="shared" si="219"/>
        <v>7.2826427058627852</v>
      </c>
      <c r="W84" t="str">
        <f t="shared" si="256"/>
        <v>21 Science, research, engineering and technology professionals</v>
      </c>
      <c r="X84" s="18">
        <f t="shared" si="220"/>
        <v>0.60332163444489773</v>
      </c>
      <c r="Y84" s="18">
        <f t="shared" si="220"/>
        <v>11.324276326096294</v>
      </c>
      <c r="Z84" s="18">
        <f t="shared" si="220"/>
        <v>2.9606587011725471</v>
      </c>
      <c r="AA84" s="18">
        <f t="shared" si="220"/>
        <v>0.61279808645384737</v>
      </c>
      <c r="AB84" s="18">
        <f t="shared" si="221"/>
        <v>1.983501648462882</v>
      </c>
      <c r="AD84" s="18">
        <f t="shared" si="222"/>
        <v>1.3894083668164692</v>
      </c>
      <c r="AE84" s="18">
        <f t="shared" si="223"/>
        <v>2.5543472326202021</v>
      </c>
      <c r="AF84" s="18">
        <f t="shared" si="224"/>
        <v>3.559335084508719</v>
      </c>
      <c r="AH84" t="str">
        <f t="shared" si="257"/>
        <v>21 Science, research, engineering and technology professionals</v>
      </c>
      <c r="AI84" s="18">
        <f t="shared" si="225"/>
        <v>-0.75444685116419219</v>
      </c>
      <c r="AJ84" s="18">
        <f t="shared" si="225"/>
        <v>15.318162859756024</v>
      </c>
      <c r="AK84" s="18">
        <f t="shared" si="225"/>
        <v>2.8019110750615361</v>
      </c>
      <c r="AL84" s="18">
        <f t="shared" si="225"/>
        <v>0.87391547070032605</v>
      </c>
      <c r="AM84" s="18">
        <f t="shared" si="226"/>
        <v>2.3247701033068058</v>
      </c>
      <c r="AO84" s="18">
        <f t="shared" si="227"/>
        <v>1.5125291974356525</v>
      </c>
      <c r="AP84" s="18">
        <f t="shared" si="228"/>
        <v>2.4763739892824654</v>
      </c>
      <c r="AQ84" s="18">
        <f t="shared" si="229"/>
        <v>3.583947640324836</v>
      </c>
      <c r="AS84" t="str">
        <f t="shared" si="258"/>
        <v>21 Science, research, engineering and technology professionals</v>
      </c>
      <c r="AT84" s="18">
        <f t="shared" si="230"/>
        <v>-4.5791930007077486E-2</v>
      </c>
      <c r="AU84" s="18">
        <f t="shared" si="230"/>
        <v>11.223092789683541</v>
      </c>
      <c r="AV84" s="18">
        <f t="shared" si="230"/>
        <v>1.0733616766871013</v>
      </c>
      <c r="AW84" s="18">
        <f t="shared" si="230"/>
        <v>5.6713503238037255E-2</v>
      </c>
      <c r="AX84" s="18">
        <f t="shared" si="231"/>
        <v>1.0392359838700793</v>
      </c>
      <c r="AZ84" s="18">
        <f t="shared" si="232"/>
        <v>0.39445489903515707</v>
      </c>
      <c r="BA84" s="18">
        <f t="shared" si="233"/>
        <v>2.1489458088278957</v>
      </c>
      <c r="BB84" s="18">
        <f t="shared" si="234"/>
        <v>2.4440331826208972</v>
      </c>
      <c r="BD84" t="str">
        <f t="shared" si="259"/>
        <v>21 Science, research, engineering and technology professionals</v>
      </c>
      <c r="BE84" s="18">
        <f t="shared" si="235"/>
        <v>5.0680820869573706</v>
      </c>
      <c r="BF84" s="18">
        <f t="shared" si="235"/>
        <v>6.2166815159995448</v>
      </c>
      <c r="BG84" s="18">
        <f t="shared" si="235"/>
        <v>2.6562467794966738</v>
      </c>
      <c r="BH84" s="18">
        <f t="shared" si="235"/>
        <v>0.37253900961662367</v>
      </c>
      <c r="BI84" s="18">
        <f t="shared" si="236"/>
        <v>1.4388451480385589</v>
      </c>
      <c r="BK84" s="18">
        <f t="shared" si="237"/>
        <v>1.1280735260576158</v>
      </c>
      <c r="BL84" s="18">
        <f t="shared" si="238"/>
        <v>1.9909864009209022</v>
      </c>
      <c r="BM84" s="18">
        <f t="shared" si="239"/>
        <v>2.8637302699139999</v>
      </c>
      <c r="BO84" t="str">
        <f t="shared" si="260"/>
        <v>21 Science, research, engineering and technology professionals</v>
      </c>
      <c r="BP84" s="18">
        <f t="shared" si="240"/>
        <v>3.975817101083412</v>
      </c>
      <c r="BQ84" s="18">
        <f t="shared" si="240"/>
        <v>0.87377632239820091</v>
      </c>
      <c r="BR84" s="18">
        <f t="shared" si="240"/>
        <v>3.3385769149877564</v>
      </c>
      <c r="BS84" s="18">
        <f t="shared" si="240"/>
        <v>-0.75231751345703479</v>
      </c>
      <c r="BT84" s="18">
        <f t="shared" si="241"/>
        <v>0.6105215677596032</v>
      </c>
      <c r="BV84" s="18">
        <f t="shared" si="242"/>
        <v>0.59299569828914489</v>
      </c>
      <c r="BW84" s="18">
        <f t="shared" si="243"/>
        <v>2.2482551782766036</v>
      </c>
      <c r="BX84" s="18">
        <f t="shared" si="244"/>
        <v>2.6876687654610265</v>
      </c>
      <c r="BZ84" t="str">
        <f t="shared" si="261"/>
        <v>21 Science, research, engineering and technology professionals</v>
      </c>
      <c r="CA84" s="18">
        <f t="shared" si="245"/>
        <v>1.8064350004144414</v>
      </c>
      <c r="CB84" s="18">
        <f t="shared" si="245"/>
        <v>8.6796471917157891</v>
      </c>
      <c r="CC84" s="18">
        <f t="shared" si="245"/>
        <v>0.55014854176540506</v>
      </c>
      <c r="CD84" s="18">
        <f t="shared" si="245"/>
        <v>-3.4129229161849239</v>
      </c>
      <c r="CE84" s="18">
        <f t="shared" si="246"/>
        <v>-1.4677834987408267</v>
      </c>
      <c r="CG84" s="18">
        <f t="shared" si="247"/>
        <v>-2.1095658559578401</v>
      </c>
      <c r="CH84" s="18">
        <f t="shared" si="248"/>
        <v>1.713409344165151</v>
      </c>
      <c r="CI84" s="18">
        <f t="shared" si="249"/>
        <v>0.10934245145042265</v>
      </c>
      <c r="CK84" t="str">
        <f t="shared" si="262"/>
        <v>21 Science, research, engineering and technology professionals</v>
      </c>
      <c r="CL84" s="18">
        <f t="shared" si="250"/>
        <v>3.529895976614994</v>
      </c>
      <c r="CM84" s="18">
        <f t="shared" si="250"/>
        <v>16.561380247033174</v>
      </c>
      <c r="CN84" s="18">
        <f t="shared" si="250"/>
        <v>-2.0021101081221016</v>
      </c>
      <c r="CO84" s="18">
        <f t="shared" si="250"/>
        <v>-2.1627945116524216</v>
      </c>
      <c r="CP84" s="18">
        <f t="shared" si="251"/>
        <v>-1.0353897374692833</v>
      </c>
      <c r="CR84" s="18">
        <f t="shared" si="252"/>
        <v>-2.1092623395773225</v>
      </c>
      <c r="CS84" s="18">
        <f t="shared" si="253"/>
        <v>1.5890999127724958</v>
      </c>
      <c r="CT84" s="18">
        <f t="shared" si="254"/>
        <v>-4.6086080464879942E-2</v>
      </c>
    </row>
    <row r="85" spans="1:98" x14ac:dyDescent="0.2">
      <c r="A85" t="str">
        <f t="shared" si="209"/>
        <v>22 Health professionals</v>
      </c>
      <c r="B85" s="18">
        <f t="shared" si="210"/>
        <v>14.547454527480186</v>
      </c>
      <c r="C85" s="18">
        <f t="shared" si="210"/>
        <v>-2.6150829366386574</v>
      </c>
      <c r="D85" s="18">
        <f t="shared" si="210"/>
        <v>5.5004193080766317</v>
      </c>
      <c r="E85" s="18">
        <f t="shared" si="210"/>
        <v>4.057327276105327</v>
      </c>
      <c r="F85" s="18">
        <f t="shared" si="211"/>
        <v>4.074199936467493</v>
      </c>
      <c r="H85" s="18">
        <f t="shared" si="212"/>
        <v>4.5361512461361331</v>
      </c>
      <c r="I85" s="18">
        <f t="shared" si="213"/>
        <v>3.6147738257664042</v>
      </c>
      <c r="J85" s="18">
        <f t="shared" si="214"/>
        <v>6.7095019375526421</v>
      </c>
      <c r="L85" t="str">
        <f t="shared" si="255"/>
        <v>22 Health professionals</v>
      </c>
      <c r="M85" s="18">
        <f t="shared" si="215"/>
        <v>14.515308169718821</v>
      </c>
      <c r="N85" s="18">
        <f t="shared" si="215"/>
        <v>-1.1972430772904996</v>
      </c>
      <c r="O85" s="18">
        <f t="shared" si="215"/>
        <v>3.4404282707779066</v>
      </c>
      <c r="P85" s="18">
        <f t="shared" si="215"/>
        <v>3.5519754381635682</v>
      </c>
      <c r="Q85" s="18">
        <f t="shared" si="216"/>
        <v>3.2138031580025039</v>
      </c>
      <c r="S85" s="18">
        <f t="shared" si="217"/>
        <v>3.5147796899655859</v>
      </c>
      <c r="T85" s="18">
        <f t="shared" si="218"/>
        <v>3.4459618992773722</v>
      </c>
      <c r="U85" s="18">
        <f t="shared" si="219"/>
        <v>5.8350317592941625</v>
      </c>
      <c r="W85" t="str">
        <f t="shared" si="256"/>
        <v>22 Health professionals</v>
      </c>
      <c r="X85" s="18">
        <f t="shared" si="220"/>
        <v>4.749166301796226</v>
      </c>
      <c r="Y85" s="18">
        <f t="shared" si="220"/>
        <v>6.1268584716323682</v>
      </c>
      <c r="Z85" s="18">
        <f t="shared" si="220"/>
        <v>-0.37616393765880218</v>
      </c>
      <c r="AA85" s="18">
        <f t="shared" si="220"/>
        <v>0.32203222616009608</v>
      </c>
      <c r="AB85" s="18">
        <f t="shared" si="221"/>
        <v>0.45586586641646054</v>
      </c>
      <c r="AD85" s="18">
        <f t="shared" si="222"/>
        <v>8.8758170897862421E-2</v>
      </c>
      <c r="AE85" s="18">
        <f t="shared" si="223"/>
        <v>3.0932483920124154</v>
      </c>
      <c r="AF85" s="18">
        <f t="shared" si="224"/>
        <v>3.1513211194700075</v>
      </c>
      <c r="AH85" t="str">
        <f t="shared" si="257"/>
        <v>22 Health professionals</v>
      </c>
      <c r="AI85" s="18">
        <f t="shared" si="225"/>
        <v>-4.2977199081546509</v>
      </c>
      <c r="AJ85" s="18">
        <f t="shared" si="225"/>
        <v>-2.1749794367476594</v>
      </c>
      <c r="AK85" s="18">
        <f t="shared" si="225"/>
        <v>-11.935639337493297</v>
      </c>
      <c r="AL85" s="18">
        <f t="shared" si="225"/>
        <v>-9.260635269045336</v>
      </c>
      <c r="AM85" s="18">
        <f t="shared" si="226"/>
        <v>-9.6817500191558885</v>
      </c>
      <c r="AO85" s="18">
        <f t="shared" si="227"/>
        <v>-10.161211828885829</v>
      </c>
      <c r="AP85" s="18">
        <f t="shared" si="228"/>
        <v>1.1168288771469026</v>
      </c>
      <c r="AQ85" s="18">
        <f t="shared" si="229"/>
        <v>-6.2189352604604569</v>
      </c>
      <c r="AS85" t="str">
        <f t="shared" si="258"/>
        <v>22 Health professionals</v>
      </c>
      <c r="AT85" s="18">
        <f t="shared" si="230"/>
        <v>3.3663805678530556</v>
      </c>
      <c r="AU85" s="18">
        <f t="shared" si="230"/>
        <v>14.2065513777607</v>
      </c>
      <c r="AV85" s="18">
        <f t="shared" si="230"/>
        <v>-0.12054279746787078</v>
      </c>
      <c r="AW85" s="18">
        <f t="shared" si="230"/>
        <v>0.63692079221073783</v>
      </c>
      <c r="AX85" s="18">
        <f t="shared" si="231"/>
        <v>1.196462301039114</v>
      </c>
      <c r="AZ85" s="18">
        <f t="shared" si="232"/>
        <v>0.38379680024951401</v>
      </c>
      <c r="BA85" s="18">
        <f t="shared" si="233"/>
        <v>2.8370176974385375</v>
      </c>
      <c r="BB85" s="18">
        <f t="shared" si="234"/>
        <v>3.0988107077765559</v>
      </c>
      <c r="BD85" t="str">
        <f t="shared" si="259"/>
        <v>22 Health professionals</v>
      </c>
      <c r="BE85" s="18">
        <f t="shared" si="235"/>
        <v>9.2966238521702707</v>
      </c>
      <c r="BF85" s="18">
        <f t="shared" si="235"/>
        <v>-8.8390266414763001</v>
      </c>
      <c r="BG85" s="18">
        <f t="shared" si="235"/>
        <v>0.60897904749275256</v>
      </c>
      <c r="BH85" s="18">
        <f t="shared" si="235"/>
        <v>-0.54864044093927422</v>
      </c>
      <c r="BI85" s="18">
        <f t="shared" si="236"/>
        <v>-0.72983486935359609</v>
      </c>
      <c r="BK85" s="18">
        <f t="shared" si="237"/>
        <v>-0.16425486591147287</v>
      </c>
      <c r="BL85" s="18">
        <f t="shared" si="238"/>
        <v>3.0384009013378233</v>
      </c>
      <c r="BM85" s="18">
        <f t="shared" si="239"/>
        <v>2.9308249298933386</v>
      </c>
      <c r="BO85" t="str">
        <f t="shared" si="260"/>
        <v>22 Health professionals</v>
      </c>
      <c r="BP85" s="18">
        <f t="shared" si="240"/>
        <v>6.7115150670909784</v>
      </c>
      <c r="BQ85" s="18">
        <f t="shared" si="240"/>
        <v>-16.946455990499643</v>
      </c>
      <c r="BR85" s="18">
        <f t="shared" si="240"/>
        <v>0.25924222546085396</v>
      </c>
      <c r="BS85" s="18">
        <f t="shared" si="240"/>
        <v>-1.9973106994230827</v>
      </c>
      <c r="BT85" s="18">
        <f t="shared" si="241"/>
        <v>-2.3133959894656164</v>
      </c>
      <c r="BV85" s="18">
        <f t="shared" si="242"/>
        <v>-1.2508267762364356</v>
      </c>
      <c r="BW85" s="18">
        <f t="shared" si="243"/>
        <v>2.7402972182393626</v>
      </c>
      <c r="BX85" s="18">
        <f t="shared" si="244"/>
        <v>1.9092510882141811</v>
      </c>
      <c r="BZ85" t="str">
        <f t="shared" si="261"/>
        <v>22 Health professionals</v>
      </c>
      <c r="CA85" s="18">
        <f t="shared" si="245"/>
        <v>5.9992763208220667</v>
      </c>
      <c r="CB85" s="18">
        <f t="shared" si="245"/>
        <v>-23.412206104338384</v>
      </c>
      <c r="CC85" s="18">
        <f t="shared" si="245"/>
        <v>-4.018767935214651</v>
      </c>
      <c r="CD85" s="18">
        <f t="shared" si="245"/>
        <v>-6.8412963029004237</v>
      </c>
      <c r="CE85" s="18">
        <f t="shared" si="246"/>
        <v>-7.1123778179008728</v>
      </c>
      <c r="CG85" s="18">
        <f t="shared" si="247"/>
        <v>-5.9097986405985292</v>
      </c>
      <c r="CH85" s="18">
        <f t="shared" si="248"/>
        <v>1.7487106975294431</v>
      </c>
      <c r="CI85" s="18">
        <f t="shared" si="249"/>
        <v>-2.3683983611544557</v>
      </c>
      <c r="CK85" t="str">
        <f t="shared" si="262"/>
        <v>22 Health professionals</v>
      </c>
      <c r="CL85" s="18">
        <f t="shared" si="250"/>
        <v>5.9380053333317528</v>
      </c>
      <c r="CM85" s="18">
        <f t="shared" si="250"/>
        <v>26.1159838332639</v>
      </c>
      <c r="CN85" s="18">
        <f t="shared" si="250"/>
        <v>-7.9858904251648433</v>
      </c>
      <c r="CO85" s="18">
        <f t="shared" si="250"/>
        <v>-1.5441176917966759</v>
      </c>
      <c r="CP85" s="18">
        <f t="shared" si="251"/>
        <v>-2.1009032843106734</v>
      </c>
      <c r="CR85" s="18">
        <f t="shared" si="252"/>
        <v>-3.7399857664064728</v>
      </c>
      <c r="CS85" s="18">
        <f t="shared" si="253"/>
        <v>1.7067477651649288</v>
      </c>
      <c r="CT85" s="18">
        <f t="shared" si="254"/>
        <v>-1.0504051999741693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5.4515074731107172</v>
      </c>
      <c r="C86" s="18">
        <f t="shared" si="210"/>
        <v>3.2680564421237346</v>
      </c>
      <c r="D86" s="18">
        <f t="shared" si="210"/>
        <v>2.8600910214889419</v>
      </c>
      <c r="E86" s="18">
        <f t="shared" si="210"/>
        <v>2.4079137742540002</v>
      </c>
      <c r="F86" s="18">
        <f t="shared" si="211"/>
        <v>2.6026273986275994</v>
      </c>
      <c r="H86" s="18">
        <f t="shared" si="212"/>
        <v>2.558418225137804</v>
      </c>
      <c r="I86" s="18">
        <f t="shared" si="213"/>
        <v>3.2140747827600125</v>
      </c>
      <c r="J86" s="18">
        <f t="shared" si="214"/>
        <v>4.9630478593529537</v>
      </c>
      <c r="L86" t="str">
        <f t="shared" si="255"/>
        <v>23 Teaching and other educational professionals</v>
      </c>
      <c r="M86" s="18">
        <f t="shared" si="215"/>
        <v>6.5879246358874211</v>
      </c>
      <c r="N86" s="18">
        <f t="shared" si="215"/>
        <v>4.4873162232379249</v>
      </c>
      <c r="O86" s="18">
        <f t="shared" si="215"/>
        <v>2.5916929602237904</v>
      </c>
      <c r="P86" s="18">
        <f t="shared" si="215"/>
        <v>2.3141871962464533</v>
      </c>
      <c r="Q86" s="18">
        <f t="shared" si="216"/>
        <v>2.535427480699215</v>
      </c>
      <c r="S86" s="18">
        <f t="shared" si="217"/>
        <v>2.4066056126779589</v>
      </c>
      <c r="T86" s="18">
        <f t="shared" si="218"/>
        <v>3.2560692050792817</v>
      </c>
      <c r="U86" s="18">
        <f t="shared" si="219"/>
        <v>4.8873349522327247</v>
      </c>
      <c r="W86" t="str">
        <f t="shared" si="256"/>
        <v>23 Teaching and other educational professionals</v>
      </c>
      <c r="X86" s="18">
        <f t="shared" si="220"/>
        <v>-5.9326360586156373</v>
      </c>
      <c r="Y86" s="18">
        <f t="shared" si="220"/>
        <v>12.482160047630074</v>
      </c>
      <c r="Z86" s="18">
        <f t="shared" si="220"/>
        <v>-5.1167553649302704</v>
      </c>
      <c r="AA86" s="18">
        <f t="shared" si="220"/>
        <v>-3.3506696709745376</v>
      </c>
      <c r="AB86" s="18">
        <f t="shared" si="221"/>
        <v>-2.9906184139412151</v>
      </c>
      <c r="AD86" s="18">
        <f t="shared" si="222"/>
        <v>-3.9429875215439059</v>
      </c>
      <c r="AE86" s="18">
        <f t="shared" si="223"/>
        <v>2.2174206657247009</v>
      </c>
      <c r="AF86" s="18">
        <f t="shared" si="224"/>
        <v>-0.43652857812400692</v>
      </c>
      <c r="AH86" t="str">
        <f t="shared" si="257"/>
        <v>23 Teaching and other educational professionals</v>
      </c>
      <c r="AI86" s="18">
        <f t="shared" si="225"/>
        <v>-16.52745341910995</v>
      </c>
      <c r="AJ86" s="18">
        <f t="shared" si="225"/>
        <v>-1.6656560252136909</v>
      </c>
      <c r="AK86" s="18">
        <f t="shared" si="225"/>
        <v>-12.375910724675155</v>
      </c>
      <c r="AL86" s="18">
        <f t="shared" si="225"/>
        <v>-0.16624210097306857</v>
      </c>
      <c r="AM86" s="18">
        <f t="shared" si="226"/>
        <v>-4.2448121728122619</v>
      </c>
      <c r="AO86" s="18">
        <f t="shared" si="227"/>
        <v>-4.4143308016575737</v>
      </c>
      <c r="AP86" s="18">
        <f t="shared" si="228"/>
        <v>1.0195379674546201</v>
      </c>
      <c r="AQ86" s="18">
        <f t="shared" si="229"/>
        <v>-2.6115527129251248</v>
      </c>
      <c r="AS86" t="str">
        <f t="shared" si="258"/>
        <v>23 Teaching and other educational professionals</v>
      </c>
      <c r="AT86" s="18">
        <f t="shared" si="230"/>
        <v>-4.1188770296085808</v>
      </c>
      <c r="AU86" s="18">
        <f t="shared" si="230"/>
        <v>15.002793607096777</v>
      </c>
      <c r="AV86" s="18">
        <f t="shared" si="230"/>
        <v>-5.1798456404582698</v>
      </c>
      <c r="AW86" s="18">
        <f t="shared" si="230"/>
        <v>-1.7727931340661973</v>
      </c>
      <c r="AX86" s="18">
        <f t="shared" si="231"/>
        <v>-1.8883449748317793</v>
      </c>
      <c r="AZ86" s="18">
        <f t="shared" si="232"/>
        <v>-2.9218668913873924</v>
      </c>
      <c r="BA86" s="18">
        <f t="shared" si="233"/>
        <v>2.1001428100399178</v>
      </c>
      <c r="BB86" s="18">
        <f t="shared" si="234"/>
        <v>4.499986466872663E-2</v>
      </c>
      <c r="BD86" t="str">
        <f t="shared" si="259"/>
        <v>23 Teaching and other educational professionals</v>
      </c>
      <c r="BE86" s="18">
        <f t="shared" si="235"/>
        <v>0.86052274130601347</v>
      </c>
      <c r="BF86" s="18">
        <f t="shared" si="235"/>
        <v>8.9411705041509748</v>
      </c>
      <c r="BG86" s="18">
        <f t="shared" si="235"/>
        <v>-1.8843861765915793</v>
      </c>
      <c r="BH86" s="18">
        <f t="shared" si="235"/>
        <v>0.19017225191875209</v>
      </c>
      <c r="BI86" s="18">
        <f t="shared" si="236"/>
        <v>5.9509242967648035E-2</v>
      </c>
      <c r="BK86" s="18">
        <f t="shared" si="237"/>
        <v>-0.50617581394529765</v>
      </c>
      <c r="BL86" s="18">
        <f t="shared" si="238"/>
        <v>2.2935443047031878</v>
      </c>
      <c r="BM86" s="18">
        <f t="shared" si="239"/>
        <v>1.9288667965090767</v>
      </c>
      <c r="BO86" t="str">
        <f t="shared" si="260"/>
        <v>23 Teaching and other educational professionals</v>
      </c>
      <c r="BP86" s="18">
        <f t="shared" si="240"/>
        <v>0.14042832952427808</v>
      </c>
      <c r="BQ86" s="18">
        <f t="shared" si="240"/>
        <v>-8.8266593459081495</v>
      </c>
      <c r="BR86" s="18">
        <f t="shared" si="240"/>
        <v>-1.8758667256276507</v>
      </c>
      <c r="BS86" s="18">
        <f t="shared" si="240"/>
        <v>-2.4216069875074742</v>
      </c>
      <c r="BT86" s="18">
        <f t="shared" si="241"/>
        <v>-2.665292470142</v>
      </c>
      <c r="BV86" s="18">
        <f t="shared" si="242"/>
        <v>-2.2400316545520105</v>
      </c>
      <c r="BW86" s="18">
        <f t="shared" si="243"/>
        <v>2.4628515558254849</v>
      </c>
      <c r="BX86" s="18">
        <f t="shared" si="244"/>
        <v>0.94977616529017261</v>
      </c>
      <c r="BZ86" t="str">
        <f t="shared" si="261"/>
        <v>23 Teaching and other educational professionals</v>
      </c>
      <c r="CA86" s="18">
        <f t="shared" si="245"/>
        <v>-0.88715398763816733</v>
      </c>
      <c r="CB86" s="18">
        <f t="shared" si="245"/>
        <v>1.4454768477665469</v>
      </c>
      <c r="CC86" s="18">
        <f t="shared" si="245"/>
        <v>-4.5159580344715122</v>
      </c>
      <c r="CD86" s="18">
        <f t="shared" si="245"/>
        <v>-5.2993661671444485</v>
      </c>
      <c r="CE86" s="18">
        <f t="shared" si="246"/>
        <v>-4.646097910721525</v>
      </c>
      <c r="CG86" s="18">
        <f t="shared" si="247"/>
        <v>-5.0389469117180123</v>
      </c>
      <c r="CH86" s="18">
        <f t="shared" si="248"/>
        <v>1.9194400044528104</v>
      </c>
      <c r="CI86" s="18">
        <f t="shared" si="249"/>
        <v>-1.5553620956269221</v>
      </c>
      <c r="CK86" t="str">
        <f t="shared" si="262"/>
        <v>23 Teaching and other educational professionals</v>
      </c>
      <c r="CL86" s="18">
        <f t="shared" si="250"/>
        <v>1.0934314308669979</v>
      </c>
      <c r="CM86" s="18">
        <f t="shared" si="250"/>
        <v>37.812617558607073</v>
      </c>
      <c r="CN86" s="18">
        <f t="shared" si="250"/>
        <v>-7.375300129296269</v>
      </c>
      <c r="CO86" s="18">
        <f t="shared" si="250"/>
        <v>-2.8357067869186126</v>
      </c>
      <c r="CP86" s="18">
        <f t="shared" si="251"/>
        <v>-2.1638451871097253</v>
      </c>
      <c r="CR86" s="18">
        <f t="shared" si="252"/>
        <v>-4.3731019106637685</v>
      </c>
      <c r="CS86" s="18">
        <f t="shared" si="253"/>
        <v>1.7235044218703699</v>
      </c>
      <c r="CT86" s="18">
        <f t="shared" si="254"/>
        <v>-1.4479369565755462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10.501956269363188</v>
      </c>
      <c r="C87" s="18">
        <f t="shared" si="210"/>
        <v>1.9967697059866563</v>
      </c>
      <c r="D87" s="18">
        <f t="shared" si="210"/>
        <v>5.4603708972998044</v>
      </c>
      <c r="E87" s="18">
        <f t="shared" si="210"/>
        <v>4.3076711753986752</v>
      </c>
      <c r="F87" s="18">
        <f t="shared" si="211"/>
        <v>4.5200746824703764</v>
      </c>
      <c r="H87" s="18">
        <f t="shared" si="212"/>
        <v>4.6904976603163284</v>
      </c>
      <c r="I87" s="18">
        <f t="shared" si="213"/>
        <v>3.6141539048654803</v>
      </c>
      <c r="J87" s="18">
        <f t="shared" si="214"/>
        <v>6.8251274543860818</v>
      </c>
      <c r="L87" t="str">
        <f t="shared" si="255"/>
        <v>24 Business, media and public service professionals</v>
      </c>
      <c r="M87" s="18">
        <f t="shared" si="215"/>
        <v>11.548136575640221</v>
      </c>
      <c r="N87" s="18">
        <f t="shared" si="215"/>
        <v>0.23852468064422538</v>
      </c>
      <c r="O87" s="18">
        <f t="shared" si="215"/>
        <v>4.1722371303416717</v>
      </c>
      <c r="P87" s="18">
        <f t="shared" si="215"/>
        <v>3.3121796408966508</v>
      </c>
      <c r="Q87" s="18">
        <f t="shared" si="216"/>
        <v>3.3848415343905369</v>
      </c>
      <c r="S87" s="18">
        <f t="shared" si="217"/>
        <v>3.5980735917064965</v>
      </c>
      <c r="T87" s="18">
        <f t="shared" si="218"/>
        <v>3.3582519489699258</v>
      </c>
      <c r="U87" s="18">
        <f t="shared" si="219"/>
        <v>5.8331115953575763</v>
      </c>
      <c r="W87" t="str">
        <f t="shared" si="256"/>
        <v>24 Business, media and public service professionals</v>
      </c>
      <c r="X87" s="18">
        <f t="shared" si="220"/>
        <v>1.6440219379664889</v>
      </c>
      <c r="Y87" s="18">
        <f t="shared" si="220"/>
        <v>17.834279809677135</v>
      </c>
      <c r="Z87" s="18">
        <f t="shared" si="220"/>
        <v>-1.251123074674787E-2</v>
      </c>
      <c r="AA87" s="18">
        <f t="shared" si="220"/>
        <v>0.57905914682025994</v>
      </c>
      <c r="AB87" s="18">
        <f t="shared" si="221"/>
        <v>1.39224233456261</v>
      </c>
      <c r="AD87" s="18">
        <f t="shared" si="222"/>
        <v>0.38148115193039622</v>
      </c>
      <c r="AE87" s="18">
        <f t="shared" si="223"/>
        <v>2.8812330782930662</v>
      </c>
      <c r="AF87" s="18">
        <f t="shared" si="224"/>
        <v>3.1399003064355169</v>
      </c>
      <c r="AH87" t="str">
        <f t="shared" si="257"/>
        <v>24 Business, media and public service professionals</v>
      </c>
      <c r="AI87" s="18">
        <f t="shared" si="225"/>
        <v>-1.2742607588764554</v>
      </c>
      <c r="AJ87" s="18">
        <f t="shared" si="225"/>
        <v>20.117158233276665</v>
      </c>
      <c r="AK87" s="18">
        <f t="shared" si="225"/>
        <v>-1.9673760261738837</v>
      </c>
      <c r="AL87" s="18">
        <f t="shared" si="225"/>
        <v>0.3230605915812701</v>
      </c>
      <c r="AM87" s="18">
        <f t="shared" si="226"/>
        <v>0.72890656754505123</v>
      </c>
      <c r="AO87" s="18">
        <f t="shared" si="227"/>
        <v>-0.44630334616173606</v>
      </c>
      <c r="AP87" s="18">
        <f t="shared" si="228"/>
        <v>2.0390106642425909</v>
      </c>
      <c r="AQ87" s="18">
        <f t="shared" si="229"/>
        <v>1.7053545441111595</v>
      </c>
      <c r="AS87" t="str">
        <f t="shared" si="258"/>
        <v>24 Business, media and public service professionals</v>
      </c>
      <c r="AT87" s="18">
        <f t="shared" si="230"/>
        <v>0.35801683119560668</v>
      </c>
      <c r="AU87" s="18">
        <f t="shared" si="230"/>
        <v>18.885092260844672</v>
      </c>
      <c r="AV87" s="18">
        <f t="shared" si="230"/>
        <v>0.14959531522373837</v>
      </c>
      <c r="AW87" s="18">
        <f t="shared" si="230"/>
        <v>0.8322997128726195</v>
      </c>
      <c r="AX87" s="18">
        <f t="shared" si="231"/>
        <v>1.6595381426965483</v>
      </c>
      <c r="AZ87" s="18">
        <f t="shared" si="232"/>
        <v>0.60421604178741983</v>
      </c>
      <c r="BA87" s="18">
        <f t="shared" si="233"/>
        <v>2.7539435882926844</v>
      </c>
      <c r="BB87" s="18">
        <f t="shared" si="234"/>
        <v>3.1727759505393083</v>
      </c>
      <c r="BD87" t="str">
        <f t="shared" si="259"/>
        <v>24 Business, media and public service professionals</v>
      </c>
      <c r="BE87" s="18">
        <f t="shared" si="235"/>
        <v>6.2294326739636086</v>
      </c>
      <c r="BF87" s="18">
        <f t="shared" si="235"/>
        <v>10.368019188869004</v>
      </c>
      <c r="BG87" s="18">
        <f t="shared" si="235"/>
        <v>1.0232108039468057</v>
      </c>
      <c r="BH87" s="18">
        <f t="shared" si="235"/>
        <v>0.79024170270856064</v>
      </c>
      <c r="BI87" s="18">
        <f t="shared" si="236"/>
        <v>1.4368775089892205</v>
      </c>
      <c r="BK87" s="18">
        <f t="shared" si="237"/>
        <v>0.86783831420818025</v>
      </c>
      <c r="BL87" s="18">
        <f t="shared" si="238"/>
        <v>2.5288458841401296</v>
      </c>
      <c r="BM87" s="18">
        <f t="shared" si="239"/>
        <v>3.1520001193272584</v>
      </c>
      <c r="BO87" t="str">
        <f t="shared" si="260"/>
        <v>24 Business, media and public service professionals</v>
      </c>
      <c r="BP87" s="18">
        <f t="shared" si="240"/>
        <v>3.4297119535043441</v>
      </c>
      <c r="BQ87" s="18">
        <f t="shared" si="240"/>
        <v>-2.2770257654493586</v>
      </c>
      <c r="BR87" s="18">
        <f t="shared" si="240"/>
        <v>-0.17069546510735112</v>
      </c>
      <c r="BS87" s="18">
        <f t="shared" si="240"/>
        <v>-1.4031339589040015</v>
      </c>
      <c r="BT87" s="18">
        <f t="shared" si="241"/>
        <v>-1.0747000383615313</v>
      </c>
      <c r="BV87" s="18">
        <f t="shared" si="242"/>
        <v>-0.99402102839170059</v>
      </c>
      <c r="BW87" s="18">
        <f t="shared" si="243"/>
        <v>2.3316168550856053</v>
      </c>
      <c r="BX87" s="18">
        <f t="shared" si="244"/>
        <v>1.6267429344820394</v>
      </c>
      <c r="BZ87" t="str">
        <f t="shared" si="261"/>
        <v>24 Business, media and public service professionals</v>
      </c>
      <c r="CA87" s="18">
        <f t="shared" si="245"/>
        <v>2.4341023622675984</v>
      </c>
      <c r="CB87" s="18">
        <f t="shared" si="245"/>
        <v>4.5838177458809914</v>
      </c>
      <c r="CC87" s="18">
        <f t="shared" si="245"/>
        <v>-3.1549447102250716</v>
      </c>
      <c r="CD87" s="18">
        <f t="shared" si="245"/>
        <v>-4.4380589650551805</v>
      </c>
      <c r="CE87" s="18">
        <f t="shared" si="246"/>
        <v>-3.4963286435675811</v>
      </c>
      <c r="CG87" s="18">
        <f t="shared" si="247"/>
        <v>-4.0122543305598724</v>
      </c>
      <c r="CH87" s="18">
        <f t="shared" si="248"/>
        <v>1.7677914708816855</v>
      </c>
      <c r="CI87" s="18">
        <f t="shared" si="249"/>
        <v>-1.1424300862521997</v>
      </c>
      <c r="CK87" t="str">
        <f t="shared" si="262"/>
        <v>24 Business, media and public service professionals</v>
      </c>
      <c r="CL87" s="18">
        <f t="shared" si="250"/>
        <v>2.9446522898256999</v>
      </c>
      <c r="CM87" s="18">
        <f t="shared" si="250"/>
        <v>21.277684910296777</v>
      </c>
      <c r="CN87" s="18">
        <f t="shared" si="250"/>
        <v>-5.9942775516921953</v>
      </c>
      <c r="CO87" s="18">
        <f t="shared" si="250"/>
        <v>-2.8286173461244069</v>
      </c>
      <c r="CP87" s="18">
        <f t="shared" si="251"/>
        <v>-2.4878996073937953</v>
      </c>
      <c r="CR87" s="18">
        <f t="shared" si="252"/>
        <v>-3.8955084517243388</v>
      </c>
      <c r="CS87" s="18">
        <f t="shared" si="253"/>
        <v>1.5327590746236242</v>
      </c>
      <c r="CT87" s="18">
        <f t="shared" si="254"/>
        <v>-1.4169065899760636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10.083717105722002</v>
      </c>
      <c r="C88" s="18">
        <f t="shared" si="210"/>
        <v>-4.6190356810602022</v>
      </c>
      <c r="D88" s="18">
        <f t="shared" si="210"/>
        <v>4.2835551823970253</v>
      </c>
      <c r="E88" s="18">
        <f t="shared" si="210"/>
        <v>5.0968028392218478</v>
      </c>
      <c r="F88" s="18">
        <f t="shared" si="211"/>
        <v>4.2082837872055689</v>
      </c>
      <c r="H88" s="18">
        <f t="shared" si="212"/>
        <v>4.8250180457981129</v>
      </c>
      <c r="I88" s="18">
        <f t="shared" si="213"/>
        <v>3.3686266240279039</v>
      </c>
      <c r="J88" s="18">
        <f t="shared" si="214"/>
        <v>6.769724553581602</v>
      </c>
      <c r="L88" t="str">
        <f t="shared" si="255"/>
        <v>31 Science, engineering and technology associate professionals</v>
      </c>
      <c r="M88" s="18">
        <f t="shared" si="215"/>
        <v>10.370400661271262</v>
      </c>
      <c r="N88" s="18">
        <f t="shared" si="215"/>
        <v>-4.4648009854618582</v>
      </c>
      <c r="O88" s="18">
        <f t="shared" si="215"/>
        <v>2.5770715107729769</v>
      </c>
      <c r="P88" s="18">
        <f t="shared" si="215"/>
        <v>3.5648467237227921</v>
      </c>
      <c r="Q88" s="18">
        <f t="shared" si="216"/>
        <v>2.7356469349886003</v>
      </c>
      <c r="S88" s="18">
        <f t="shared" si="217"/>
        <v>3.234535942835759</v>
      </c>
      <c r="T88" s="18">
        <f t="shared" si="218"/>
        <v>2.8438818168953661</v>
      </c>
      <c r="U88" s="18">
        <f t="shared" si="219"/>
        <v>5.1863230813992578</v>
      </c>
      <c r="W88" t="str">
        <f t="shared" si="256"/>
        <v>31 Science, engineering and technology associate professionals</v>
      </c>
      <c r="X88" s="18">
        <f t="shared" si="220"/>
        <v>1.8881030322202452</v>
      </c>
      <c r="Y88" s="18">
        <f t="shared" si="220"/>
        <v>10.946409973772674</v>
      </c>
      <c r="Z88" s="18">
        <f t="shared" si="220"/>
        <v>-0.74987239515245108</v>
      </c>
      <c r="AA88" s="18">
        <f t="shared" si="220"/>
        <v>1.0990225583746405</v>
      </c>
      <c r="AB88" s="18">
        <f t="shared" si="221"/>
        <v>1.1031965841331148</v>
      </c>
      <c r="AD88" s="18">
        <f t="shared" si="222"/>
        <v>0.47892865185661382</v>
      </c>
      <c r="AE88" s="18">
        <f t="shared" si="223"/>
        <v>2.4680107406301888</v>
      </c>
      <c r="AF88" s="18">
        <f t="shared" si="224"/>
        <v>2.8119018354133996</v>
      </c>
      <c r="AH88" t="str">
        <f t="shared" si="257"/>
        <v>31 Science, engineering and technology associate professionals</v>
      </c>
      <c r="AI88" s="18">
        <f t="shared" si="225"/>
        <v>3.2949916901438225</v>
      </c>
      <c r="AJ88" s="18">
        <f t="shared" si="225"/>
        <v>18.181450351397842</v>
      </c>
      <c r="AK88" s="18">
        <f t="shared" si="225"/>
        <v>0.48772621813197858</v>
      </c>
      <c r="AL88" s="18">
        <f t="shared" si="225"/>
        <v>2.6938585302242579</v>
      </c>
      <c r="AM88" s="18">
        <f t="shared" si="226"/>
        <v>2.8987136782831824</v>
      </c>
      <c r="AO88" s="18">
        <f t="shared" si="227"/>
        <v>1.9531513877498741</v>
      </c>
      <c r="AP88" s="18">
        <f t="shared" si="228"/>
        <v>2.812947961146639</v>
      </c>
      <c r="AQ88" s="18">
        <f t="shared" si="229"/>
        <v>4.1965869334185779</v>
      </c>
      <c r="AS88" t="str">
        <f t="shared" si="258"/>
        <v>31 Science, engineering and technology associate professionals</v>
      </c>
      <c r="AT88" s="18">
        <f t="shared" si="230"/>
        <v>-0.48240370247379927</v>
      </c>
      <c r="AU88" s="18">
        <f t="shared" si="230"/>
        <v>8.415421272522261</v>
      </c>
      <c r="AV88" s="18">
        <f t="shared" si="230"/>
        <v>-3.0041631221738752</v>
      </c>
      <c r="AW88" s="18">
        <f t="shared" si="230"/>
        <v>-0.16186768216596148</v>
      </c>
      <c r="AX88" s="18">
        <f t="shared" si="231"/>
        <v>-0.54793311121595911</v>
      </c>
      <c r="AZ88" s="18">
        <f t="shared" si="232"/>
        <v>-1.1184352756851035</v>
      </c>
      <c r="BA88" s="18">
        <f t="shared" si="233"/>
        <v>1.8946424345013924</v>
      </c>
      <c r="BB88" s="18">
        <f t="shared" si="234"/>
        <v>1.0517238748115831</v>
      </c>
      <c r="BD88" t="str">
        <f t="shared" si="259"/>
        <v>31 Science, engineering and technology associate professionals</v>
      </c>
      <c r="BE88" s="18">
        <f t="shared" si="235"/>
        <v>2.4036210437291539</v>
      </c>
      <c r="BF88" s="18">
        <f t="shared" si="235"/>
        <v>8.3392160742242538</v>
      </c>
      <c r="BG88" s="18">
        <f t="shared" si="235"/>
        <v>-3.1048360975088563</v>
      </c>
      <c r="BH88" s="18">
        <f t="shared" si="235"/>
        <v>-1.5021114736161301</v>
      </c>
      <c r="BI88" s="18">
        <f t="shared" si="236"/>
        <v>-1.4207890171419435</v>
      </c>
      <c r="BK88" s="18">
        <f t="shared" si="237"/>
        <v>-2.0392771632875895</v>
      </c>
      <c r="BL88" s="18">
        <f t="shared" si="238"/>
        <v>1.6630241631882425</v>
      </c>
      <c r="BM88" s="18">
        <f t="shared" si="239"/>
        <v>9.8224276083147544E-2</v>
      </c>
      <c r="BO88" t="str">
        <f t="shared" si="260"/>
        <v>31 Science, engineering and technology associate professionals</v>
      </c>
      <c r="BP88" s="18">
        <f t="shared" si="240"/>
        <v>4.5538300069678295</v>
      </c>
      <c r="BQ88" s="18">
        <f t="shared" si="240"/>
        <v>1.836002439830664</v>
      </c>
      <c r="BR88" s="18">
        <f t="shared" si="240"/>
        <v>-1.1941844238099852</v>
      </c>
      <c r="BS88" s="18">
        <f t="shared" si="240"/>
        <v>-0.36403032854318562</v>
      </c>
      <c r="BT88" s="18">
        <f t="shared" si="241"/>
        <v>-0.48845654754720025</v>
      </c>
      <c r="BV88" s="18">
        <f t="shared" si="242"/>
        <v>-0.64152046390827389</v>
      </c>
      <c r="BW88" s="18">
        <f t="shared" si="243"/>
        <v>2.0622109228260133</v>
      </c>
      <c r="BX88" s="18">
        <f t="shared" si="244"/>
        <v>1.5859624630500724</v>
      </c>
      <c r="BZ88" t="str">
        <f t="shared" si="261"/>
        <v>31 Science, engineering and technology associate professionals</v>
      </c>
      <c r="CA88" s="18">
        <f t="shared" si="245"/>
        <v>3.0312290087447291</v>
      </c>
      <c r="CB88" s="18">
        <f t="shared" si="245"/>
        <v>14.120676601581605</v>
      </c>
      <c r="CC88" s="18">
        <f t="shared" si="245"/>
        <v>-4.392610727461987</v>
      </c>
      <c r="CD88" s="18">
        <f t="shared" si="245"/>
        <v>-2.6383907741160173</v>
      </c>
      <c r="CE88" s="18">
        <f t="shared" si="246"/>
        <v>-2.224241934816884</v>
      </c>
      <c r="CG88" s="18">
        <f t="shared" si="247"/>
        <v>-3.2266782046311948</v>
      </c>
      <c r="CH88" s="18">
        <f t="shared" si="248"/>
        <v>1.6172603401185093</v>
      </c>
      <c r="CI88" s="18">
        <f t="shared" si="249"/>
        <v>-0.82245975523799197</v>
      </c>
      <c r="CK88" t="str">
        <f t="shared" si="262"/>
        <v>31 Science, engineering and technology associate professionals</v>
      </c>
      <c r="CL88" s="18">
        <f t="shared" si="250"/>
        <v>4.8669016631488926</v>
      </c>
      <c r="CM88" s="18">
        <f t="shared" si="250"/>
        <v>32.120319680393152</v>
      </c>
      <c r="CN88" s="18">
        <f t="shared" si="250"/>
        <v>-4.2961331968466077</v>
      </c>
      <c r="CO88" s="18">
        <f t="shared" si="250"/>
        <v>1.490458671343653</v>
      </c>
      <c r="CP88" s="18">
        <f t="shared" si="251"/>
        <v>1.3017212527234534</v>
      </c>
      <c r="CR88" s="18">
        <f t="shared" si="252"/>
        <v>-0.47627132089204105</v>
      </c>
      <c r="CS88" s="18">
        <f t="shared" si="253"/>
        <v>1.9508124267674454</v>
      </c>
      <c r="CT88" s="18">
        <f t="shared" si="254"/>
        <v>1.5905027956556239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11.726835082184017</v>
      </c>
      <c r="C89" s="18">
        <f t="shared" si="210"/>
        <v>-10.0548833273859</v>
      </c>
      <c r="D89" s="18">
        <f t="shared" si="210"/>
        <v>16.685926047162837</v>
      </c>
      <c r="E89" s="18">
        <f t="shared" si="210"/>
        <v>7.9135114812425078</v>
      </c>
      <c r="F89" s="18">
        <f t="shared" si="211"/>
        <v>9.3299787912868748</v>
      </c>
      <c r="H89" s="18">
        <f t="shared" si="212"/>
        <v>10.761809502547104</v>
      </c>
      <c r="I89" s="18">
        <f t="shared" si="213"/>
        <v>6.528288129812565</v>
      </c>
      <c r="J89" s="18">
        <f t="shared" si="214"/>
        <v>12.952537995544123</v>
      </c>
      <c r="L89" t="str">
        <f t="shared" si="255"/>
        <v>32 Health and social care associate professionals</v>
      </c>
      <c r="M89" s="18">
        <f t="shared" si="215"/>
        <v>14.337485192091947</v>
      </c>
      <c r="N89" s="18">
        <f t="shared" si="215"/>
        <v>1.8396486448710281</v>
      </c>
      <c r="O89" s="18">
        <f t="shared" si="215"/>
        <v>15.641149343365912</v>
      </c>
      <c r="P89" s="18">
        <f t="shared" si="215"/>
        <v>6.5700204047267841</v>
      </c>
      <c r="Q89" s="18">
        <f t="shared" si="216"/>
        <v>9.0157723911906462</v>
      </c>
      <c r="S89" s="18">
        <f t="shared" si="217"/>
        <v>9.5117785887908202</v>
      </c>
      <c r="T89" s="18">
        <f t="shared" si="218"/>
        <v>5.9598343828304978</v>
      </c>
      <c r="U89" s="18">
        <f t="shared" si="219"/>
        <v>11.746422867646732</v>
      </c>
      <c r="W89" t="str">
        <f t="shared" si="256"/>
        <v>32 Health and social care associate professionals</v>
      </c>
      <c r="X89" s="18">
        <f t="shared" si="220"/>
        <v>5.0492704387382847</v>
      </c>
      <c r="Y89" s="18">
        <f t="shared" si="220"/>
        <v>10.968299571801609</v>
      </c>
      <c r="Z89" s="18">
        <f t="shared" si="220"/>
        <v>11.335858267179756</v>
      </c>
      <c r="AA89" s="18">
        <f t="shared" si="220"/>
        <v>2.5533313913711053</v>
      </c>
      <c r="AB89" s="18">
        <f t="shared" si="221"/>
        <v>5.7406553844150388</v>
      </c>
      <c r="AD89" s="18">
        <f t="shared" si="222"/>
        <v>5.4010334107111424</v>
      </c>
      <c r="AE89" s="18">
        <f t="shared" si="223"/>
        <v>5.323442011526347</v>
      </c>
      <c r="AF89" s="18">
        <f t="shared" si="224"/>
        <v>8.4543605916876921</v>
      </c>
      <c r="AH89" t="str">
        <f t="shared" si="257"/>
        <v>32 Health and social care associate professionals</v>
      </c>
      <c r="AI89" s="18">
        <f t="shared" si="225"/>
        <v>-1.891938247050573</v>
      </c>
      <c r="AJ89" s="18">
        <f t="shared" si="225"/>
        <v>5.5388128833791628</v>
      </c>
      <c r="AK89" s="18">
        <f t="shared" si="225"/>
        <v>2.5112646893717505</v>
      </c>
      <c r="AL89" s="18">
        <f t="shared" si="225"/>
        <v>-4.1967468264907382</v>
      </c>
      <c r="AM89" s="18">
        <f t="shared" si="226"/>
        <v>-1.5553667202867771</v>
      </c>
      <c r="AO89" s="18">
        <f t="shared" si="227"/>
        <v>-2.0109903882394309</v>
      </c>
      <c r="AP89" s="18">
        <f t="shared" si="228"/>
        <v>2.4912832876113677</v>
      </c>
      <c r="AQ89" s="18">
        <f t="shared" si="229"/>
        <v>1.1310973541925451</v>
      </c>
      <c r="AS89" t="str">
        <f t="shared" si="258"/>
        <v>32 Health and social care associate professionals</v>
      </c>
      <c r="AT89" s="18">
        <f t="shared" si="230"/>
        <v>2.5331521327316864</v>
      </c>
      <c r="AU89" s="18">
        <f t="shared" si="230"/>
        <v>16.88830492918667</v>
      </c>
      <c r="AV89" s="18">
        <f t="shared" si="230"/>
        <v>7.7981148981345338</v>
      </c>
      <c r="AW89" s="18">
        <f t="shared" si="230"/>
        <v>1.6833670785109556</v>
      </c>
      <c r="AX89" s="18">
        <f t="shared" si="231"/>
        <v>4.4618901971332559</v>
      </c>
      <c r="AZ89" s="18">
        <f t="shared" si="232"/>
        <v>3.6820720679227925</v>
      </c>
      <c r="BA89" s="18">
        <f t="shared" si="233"/>
        <v>4.2361736328625721</v>
      </c>
      <c r="BB89" s="18">
        <f t="shared" si="234"/>
        <v>6.5317889272806129</v>
      </c>
      <c r="BD89" t="str">
        <f t="shared" si="259"/>
        <v>32 Health and social care associate professionals</v>
      </c>
      <c r="BE89" s="18">
        <f t="shared" si="235"/>
        <v>8.5699401514167448</v>
      </c>
      <c r="BF89" s="18">
        <f t="shared" si="235"/>
        <v>-5.4132207432612267</v>
      </c>
      <c r="BG89" s="18">
        <f t="shared" si="235"/>
        <v>10.985924013359627</v>
      </c>
      <c r="BH89" s="18">
        <f t="shared" si="235"/>
        <v>1.1042699808560874</v>
      </c>
      <c r="BI89" s="18">
        <f t="shared" si="236"/>
        <v>3.661277775518923</v>
      </c>
      <c r="BK89" s="18">
        <f t="shared" si="237"/>
        <v>4.2963153989037606</v>
      </c>
      <c r="BL89" s="18">
        <f t="shared" si="238"/>
        <v>4.6366691105923286</v>
      </c>
      <c r="BM89" s="18">
        <f t="shared" si="239"/>
        <v>7.2393312115203834</v>
      </c>
      <c r="BO89" t="str">
        <f t="shared" si="260"/>
        <v>32 Health and social care associate professionals</v>
      </c>
      <c r="BP89" s="18">
        <f t="shared" si="240"/>
        <v>5.6339774035076395</v>
      </c>
      <c r="BQ89" s="18">
        <f t="shared" si="240"/>
        <v>-17.482846241301743</v>
      </c>
      <c r="BR89" s="18">
        <f t="shared" si="240"/>
        <v>10.02593008363155</v>
      </c>
      <c r="BS89" s="18">
        <f t="shared" si="240"/>
        <v>-1.4690072105299934</v>
      </c>
      <c r="BT89" s="18">
        <f t="shared" si="241"/>
        <v>0.86355110914690947</v>
      </c>
      <c r="BV89" s="18">
        <f t="shared" si="242"/>
        <v>2.2225997812676423</v>
      </c>
      <c r="BW89" s="18">
        <f t="shared" si="243"/>
        <v>4.0778993565595334</v>
      </c>
      <c r="BX89" s="18">
        <f t="shared" si="244"/>
        <v>5.4348608445922819</v>
      </c>
      <c r="BZ89" t="str">
        <f t="shared" si="261"/>
        <v>32 Health and social care associate professionals</v>
      </c>
      <c r="CA89" s="18">
        <f t="shared" si="245"/>
        <v>0.84520904355227522</v>
      </c>
      <c r="CB89" s="18">
        <f t="shared" si="245"/>
        <v>-17.316127907979951</v>
      </c>
      <c r="CC89" s="18">
        <f t="shared" si="245"/>
        <v>3.9216348720967131</v>
      </c>
      <c r="CD89" s="18">
        <f t="shared" si="245"/>
        <v>-5.3774735070921125</v>
      </c>
      <c r="CE89" s="18">
        <f t="shared" si="246"/>
        <v>-3.382453788135531</v>
      </c>
      <c r="CG89" s="18">
        <f t="shared" si="247"/>
        <v>-2.3741076248730231</v>
      </c>
      <c r="CH89" s="18">
        <f t="shared" si="248"/>
        <v>2.5451590048416239</v>
      </c>
      <c r="CI89" s="18">
        <f t="shared" si="249"/>
        <v>0.9669779434400283</v>
      </c>
      <c r="CK89" t="str">
        <f t="shared" si="262"/>
        <v>32 Health and social care associate professionals</v>
      </c>
      <c r="CL89" s="18">
        <f t="shared" si="250"/>
        <v>2.9797183991508547</v>
      </c>
      <c r="CM89" s="18">
        <f t="shared" si="250"/>
        <v>17.53990179957874</v>
      </c>
      <c r="CN89" s="18">
        <f t="shared" si="250"/>
        <v>1.004930783620317</v>
      </c>
      <c r="CO89" s="18">
        <f t="shared" si="250"/>
        <v>-0.96421977446402574</v>
      </c>
      <c r="CP89" s="18">
        <f t="shared" si="251"/>
        <v>0.71953617904447764</v>
      </c>
      <c r="CR89" s="18">
        <f t="shared" si="252"/>
        <v>-0.31213916815058251</v>
      </c>
      <c r="CS89" s="18">
        <f t="shared" si="253"/>
        <v>2.4098303901135543</v>
      </c>
      <c r="CT89" s="18">
        <f t="shared" si="254"/>
        <v>2.1876611338947916</v>
      </c>
    </row>
    <row r="90" spans="1:98" x14ac:dyDescent="0.2">
      <c r="A90" t="str">
        <f t="shared" si="209"/>
        <v>33 Protective service occupations</v>
      </c>
      <c r="B90" s="18">
        <f t="shared" si="210"/>
        <v>10.376369548181064</v>
      </c>
      <c r="C90" s="18">
        <f t="shared" si="210"/>
        <v>-10.125058961790788</v>
      </c>
      <c r="D90" s="18">
        <f t="shared" si="210"/>
        <v>4.0560141302520059</v>
      </c>
      <c r="E90" s="18">
        <f t="shared" si="210"/>
        <v>5.3933691599374889</v>
      </c>
      <c r="F90" s="18">
        <f t="shared" si="211"/>
        <v>3.9337780378177145</v>
      </c>
      <c r="H90" s="18">
        <f t="shared" si="212"/>
        <v>4.9456851961120929</v>
      </c>
      <c r="I90" s="18">
        <f t="shared" si="213"/>
        <v>2.9256981884010935</v>
      </c>
      <c r="J90" s="18">
        <f t="shared" si="214"/>
        <v>6.5884016688960934</v>
      </c>
      <c r="L90" t="str">
        <f t="shared" si="255"/>
        <v>33 Protective service occupations</v>
      </c>
      <c r="M90" s="18">
        <f t="shared" si="215"/>
        <v>8.5124783517896532</v>
      </c>
      <c r="N90" s="18">
        <f t="shared" si="215"/>
        <v>-7.8931984531664838</v>
      </c>
      <c r="O90" s="18">
        <f t="shared" si="215"/>
        <v>1.5607394117636453</v>
      </c>
      <c r="P90" s="18">
        <f t="shared" si="215"/>
        <v>4.9849987958556774</v>
      </c>
      <c r="Q90" s="18">
        <f t="shared" si="216"/>
        <v>3.0563105429948445</v>
      </c>
      <c r="S90" s="18">
        <f t="shared" si="217"/>
        <v>3.8309393571992034</v>
      </c>
      <c r="T90" s="18">
        <f t="shared" si="218"/>
        <v>2.3167473823031859</v>
      </c>
      <c r="U90" s="18">
        <f t="shared" si="219"/>
        <v>5.2923526991475622</v>
      </c>
      <c r="W90" t="str">
        <f t="shared" si="256"/>
        <v>33 Protective service occupations</v>
      </c>
      <c r="X90" s="18">
        <f t="shared" si="220"/>
        <v>0.91454505136083775</v>
      </c>
      <c r="Y90" s="18">
        <f t="shared" si="220"/>
        <v>18.029781347865281</v>
      </c>
      <c r="Z90" s="18">
        <f t="shared" si="220"/>
        <v>-2.0706024517344712</v>
      </c>
      <c r="AA90" s="18">
        <f t="shared" si="220"/>
        <v>3.3915372268150001</v>
      </c>
      <c r="AB90" s="18">
        <f t="shared" si="221"/>
        <v>2.4974200188447426</v>
      </c>
      <c r="AD90" s="18">
        <f t="shared" si="222"/>
        <v>1.5377859356822121</v>
      </c>
      <c r="AE90" s="18">
        <f t="shared" si="223"/>
        <v>2.431261607106272</v>
      </c>
      <c r="AF90" s="18">
        <f t="shared" si="224"/>
        <v>3.5643002245300259</v>
      </c>
      <c r="AH90" t="str">
        <f t="shared" si="257"/>
        <v>33 Protective service occupations</v>
      </c>
      <c r="AI90" s="18">
        <f t="shared" si="225"/>
        <v>0.85714660149642796</v>
      </c>
      <c r="AJ90" s="18">
        <f t="shared" si="225"/>
        <v>16.108696243238985</v>
      </c>
      <c r="AK90" s="18">
        <f t="shared" si="225"/>
        <v>-1.3601971517487432</v>
      </c>
      <c r="AL90" s="18">
        <f t="shared" si="225"/>
        <v>3.3267108673384893</v>
      </c>
      <c r="AM90" s="18">
        <f t="shared" si="226"/>
        <v>2.5836709044589679</v>
      </c>
      <c r="AO90" s="18">
        <f t="shared" si="227"/>
        <v>1.7401722366025885</v>
      </c>
      <c r="AP90" s="18">
        <f t="shared" si="228"/>
        <v>2.2089079979235482</v>
      </c>
      <c r="AQ90" s="18">
        <f t="shared" si="229"/>
        <v>3.5321155051609932</v>
      </c>
      <c r="AS90" t="str">
        <f t="shared" si="258"/>
        <v>33 Protective service occupations</v>
      </c>
      <c r="AT90" s="18">
        <f t="shared" si="230"/>
        <v>-2.453242489263785</v>
      </c>
      <c r="AU90" s="18">
        <f t="shared" si="230"/>
        <v>13.795762490433926</v>
      </c>
      <c r="AV90" s="18">
        <f t="shared" si="230"/>
        <v>-4.3100892246338951</v>
      </c>
      <c r="AW90" s="18">
        <f t="shared" si="230"/>
        <v>1.7575080929254527</v>
      </c>
      <c r="AX90" s="18">
        <f t="shared" si="231"/>
        <v>0.52118319412046699</v>
      </c>
      <c r="AZ90" s="18">
        <f t="shared" si="232"/>
        <v>-0.30661125747684093</v>
      </c>
      <c r="BA90" s="18">
        <f t="shared" si="233"/>
        <v>1.8943950271261834</v>
      </c>
      <c r="BB90" s="18">
        <f t="shared" si="234"/>
        <v>1.6598803197737544</v>
      </c>
      <c r="BD90" t="str">
        <f t="shared" si="259"/>
        <v>33 Protective service occupations</v>
      </c>
      <c r="BE90" s="18">
        <f t="shared" si="235"/>
        <v>1.5675702032034611</v>
      </c>
      <c r="BF90" s="18">
        <f t="shared" si="235"/>
        <v>4.9711325542292739</v>
      </c>
      <c r="BG90" s="18">
        <f t="shared" si="235"/>
        <v>-3.502695620671803</v>
      </c>
      <c r="BH90" s="18">
        <f t="shared" si="235"/>
        <v>-0.56572968173331795</v>
      </c>
      <c r="BI90" s="18">
        <f t="shared" si="236"/>
        <v>-1.158820601684174</v>
      </c>
      <c r="BK90" s="18">
        <f t="shared" si="237"/>
        <v>-1.5545183930090856</v>
      </c>
      <c r="BL90" s="18">
        <f t="shared" si="238"/>
        <v>1.3021352628159732</v>
      </c>
      <c r="BM90" s="18">
        <f t="shared" si="239"/>
        <v>3.1478536966811355E-2</v>
      </c>
      <c r="BO90" t="str">
        <f t="shared" si="260"/>
        <v>33 Protective service occupations</v>
      </c>
      <c r="BP90" s="18">
        <f t="shared" si="240"/>
        <v>2.215785702021722</v>
      </c>
      <c r="BQ90" s="18">
        <f t="shared" si="240"/>
        <v>-3.0021596219171665</v>
      </c>
      <c r="BR90" s="18">
        <f t="shared" si="240"/>
        <v>-3.4555840611883437</v>
      </c>
      <c r="BS90" s="18">
        <f t="shared" si="240"/>
        <v>-1.9976768401720801</v>
      </c>
      <c r="BT90" s="18">
        <f t="shared" si="241"/>
        <v>-2.5184113599434732</v>
      </c>
      <c r="BV90" s="18">
        <f t="shared" si="242"/>
        <v>-2.4860758289416363</v>
      </c>
      <c r="BW90" s="18">
        <f t="shared" si="243"/>
        <v>1.4777542697504531</v>
      </c>
      <c r="BX90" s="18">
        <f t="shared" si="244"/>
        <v>-0.47111991202999359</v>
      </c>
      <c r="BZ90" t="str">
        <f t="shared" si="261"/>
        <v>33 Protective service occupations</v>
      </c>
      <c r="CA90" s="18">
        <f t="shared" si="245"/>
        <v>-0.21980566088143361</v>
      </c>
      <c r="CB90" s="18">
        <f t="shared" si="245"/>
        <v>2.3458685021813253</v>
      </c>
      <c r="CC90" s="18">
        <f t="shared" si="245"/>
        <v>-6.0042816527429155</v>
      </c>
      <c r="CD90" s="18">
        <f t="shared" si="245"/>
        <v>-4.0354249263012569</v>
      </c>
      <c r="CE90" s="18">
        <f t="shared" si="246"/>
        <v>-4.2706726358124003</v>
      </c>
      <c r="CG90" s="18">
        <f t="shared" si="247"/>
        <v>-4.6962505958123568</v>
      </c>
      <c r="CH90" s="18">
        <f t="shared" si="248"/>
        <v>1.4008616222648484</v>
      </c>
      <c r="CI90" s="18">
        <f t="shared" si="249"/>
        <v>-2.1838635201475887</v>
      </c>
      <c r="CK90" t="str">
        <f t="shared" si="262"/>
        <v>33 Protective service occupations</v>
      </c>
      <c r="CL90" s="18">
        <f t="shared" si="250"/>
        <v>-5.2857017360961489</v>
      </c>
      <c r="CM90" s="18">
        <f t="shared" si="250"/>
        <v>11.371276619477989</v>
      </c>
      <c r="CN90" s="18">
        <f t="shared" si="250"/>
        <v>-6.8526594451383982</v>
      </c>
      <c r="CO90" s="18">
        <f t="shared" si="250"/>
        <v>-2.3738825954968679</v>
      </c>
      <c r="CP90" s="18">
        <f t="shared" si="251"/>
        <v>-3.0008665064343854</v>
      </c>
      <c r="CR90" s="18">
        <f t="shared" si="252"/>
        <v>-3.8902387383191073</v>
      </c>
      <c r="CS90" s="18">
        <f t="shared" si="253"/>
        <v>0.97573089376026267</v>
      </c>
      <c r="CT90" s="18">
        <f t="shared" si="254"/>
        <v>-2.2734832749173872</v>
      </c>
    </row>
    <row r="91" spans="1:98" x14ac:dyDescent="0.2">
      <c r="A91" t="str">
        <f t="shared" si="209"/>
        <v>34 Culture, media and sports occupations</v>
      </c>
      <c r="B91" s="18">
        <f t="shared" si="210"/>
        <v>11.884866035981911</v>
      </c>
      <c r="C91" s="18">
        <f t="shared" si="210"/>
        <v>1.3658731411426706</v>
      </c>
      <c r="D91" s="18">
        <f t="shared" si="210"/>
        <v>3.2010176528951551</v>
      </c>
      <c r="E91" s="18">
        <f t="shared" si="210"/>
        <v>3.6405699999551455</v>
      </c>
      <c r="F91" s="18">
        <f t="shared" si="211"/>
        <v>3.3595475548857001</v>
      </c>
      <c r="H91" s="18">
        <f t="shared" si="212"/>
        <v>3.4938449286953333</v>
      </c>
      <c r="I91" s="18">
        <f t="shared" si="213"/>
        <v>3.4161846621274083</v>
      </c>
      <c r="J91" s="18">
        <f t="shared" si="214"/>
        <v>5.7980269955550057</v>
      </c>
      <c r="L91" t="str">
        <f t="shared" si="255"/>
        <v>34 Culture, media and sports occupations</v>
      </c>
      <c r="M91" s="18">
        <f t="shared" si="215"/>
        <v>9.7786005279412613</v>
      </c>
      <c r="N91" s="18">
        <f t="shared" si="215"/>
        <v>0.14774907852319608</v>
      </c>
      <c r="O91" s="18">
        <f t="shared" si="215"/>
        <v>0.50346004188734916</v>
      </c>
      <c r="P91" s="18">
        <f t="shared" si="215"/>
        <v>3.083117712943384</v>
      </c>
      <c r="Q91" s="18">
        <f t="shared" si="216"/>
        <v>2.0854522234816875</v>
      </c>
      <c r="S91" s="18">
        <f t="shared" si="217"/>
        <v>2.2159575157160383</v>
      </c>
      <c r="T91" s="18">
        <f t="shared" si="218"/>
        <v>3.0082664440808093</v>
      </c>
      <c r="U91" s="18">
        <f t="shared" si="219"/>
        <v>4.5495556890729372</v>
      </c>
      <c r="W91" t="str">
        <f t="shared" si="256"/>
        <v>34 Culture, media and sports occupations</v>
      </c>
      <c r="X91" s="18">
        <f t="shared" si="220"/>
        <v>0.1244520792819781</v>
      </c>
      <c r="Y91" s="18">
        <f t="shared" si="220"/>
        <v>6.1920982825997894</v>
      </c>
      <c r="Z91" s="18">
        <f t="shared" si="220"/>
        <v>-2.9165288974988934</v>
      </c>
      <c r="AA91" s="18">
        <f t="shared" si="220"/>
        <v>0.74184516882036533</v>
      </c>
      <c r="AB91" s="18">
        <f t="shared" si="221"/>
        <v>-8.749316765011006E-2</v>
      </c>
      <c r="AD91" s="18">
        <f t="shared" si="222"/>
        <v>-0.49267933675049003</v>
      </c>
      <c r="AE91" s="18">
        <f t="shared" si="223"/>
        <v>2.4604219963190621</v>
      </c>
      <c r="AF91" s="18">
        <f t="shared" si="224"/>
        <v>2.1135859973655746</v>
      </c>
      <c r="AH91" t="str">
        <f t="shared" si="257"/>
        <v>34 Culture, media and sports occupations</v>
      </c>
      <c r="AI91" s="18">
        <f t="shared" si="225"/>
        <v>-1.7158291710117179</v>
      </c>
      <c r="AJ91" s="18">
        <f t="shared" si="225"/>
        <v>19.491591190769221</v>
      </c>
      <c r="AK91" s="18">
        <f t="shared" si="225"/>
        <v>-2.1987397942804021</v>
      </c>
      <c r="AL91" s="18">
        <f t="shared" si="225"/>
        <v>2.6278845796869232</v>
      </c>
      <c r="AM91" s="18">
        <f t="shared" si="226"/>
        <v>2.0603575806339203</v>
      </c>
      <c r="AO91" s="18">
        <f t="shared" si="227"/>
        <v>0.99310741121105828</v>
      </c>
      <c r="AP91" s="18">
        <f t="shared" si="228"/>
        <v>2.7596289952204867</v>
      </c>
      <c r="AQ91" s="18">
        <f t="shared" si="229"/>
        <v>3.4534966856783589</v>
      </c>
      <c r="AS91" t="str">
        <f t="shared" si="258"/>
        <v>34 Culture, media and sports occupations</v>
      </c>
      <c r="AT91" s="18">
        <f t="shared" si="230"/>
        <v>-1.6329639336514656</v>
      </c>
      <c r="AU91" s="18">
        <f t="shared" si="230"/>
        <v>5.4954773581564753</v>
      </c>
      <c r="AV91" s="18">
        <f t="shared" si="230"/>
        <v>-4.2325098701347592</v>
      </c>
      <c r="AW91" s="18">
        <f t="shared" si="230"/>
        <v>6.9771423173969893E-2</v>
      </c>
      <c r="AX91" s="18">
        <f t="shared" si="231"/>
        <v>-0.96878885734401621</v>
      </c>
      <c r="AZ91" s="18">
        <f t="shared" si="232"/>
        <v>-1.3853796599280654</v>
      </c>
      <c r="BA91" s="18">
        <f t="shared" si="233"/>
        <v>2.2292073623868092</v>
      </c>
      <c r="BB91" s="18">
        <f t="shared" si="234"/>
        <v>1.2405217639377408</v>
      </c>
      <c r="BD91" t="str">
        <f t="shared" si="259"/>
        <v>34 Culture, media and sports occupations</v>
      </c>
      <c r="BE91" s="18">
        <f t="shared" si="235"/>
        <v>1.8843824919609009</v>
      </c>
      <c r="BF91" s="18">
        <f t="shared" si="235"/>
        <v>3.5714885971927401</v>
      </c>
      <c r="BG91" s="18">
        <f t="shared" si="235"/>
        <v>-3.1595839716600627</v>
      </c>
      <c r="BH91" s="18">
        <f t="shared" si="235"/>
        <v>0.86819039896324224</v>
      </c>
      <c r="BI91" s="18">
        <f t="shared" si="236"/>
        <v>-0.24340678552832173</v>
      </c>
      <c r="BK91" s="18">
        <f t="shared" si="237"/>
        <v>-0.49267873455576261</v>
      </c>
      <c r="BL91" s="18">
        <f t="shared" si="238"/>
        <v>2.0205581837463349</v>
      </c>
      <c r="BM91" s="18">
        <f t="shared" si="239"/>
        <v>1.6515963551756219</v>
      </c>
      <c r="BO91" t="str">
        <f t="shared" si="260"/>
        <v>34 Culture, media and sports occupations</v>
      </c>
      <c r="BP91" s="18">
        <f t="shared" si="240"/>
        <v>-0.5446917698693543</v>
      </c>
      <c r="BQ91" s="18">
        <f t="shared" si="240"/>
        <v>-8.70240497752871</v>
      </c>
      <c r="BR91" s="18">
        <f t="shared" si="240"/>
        <v>-4.0798175699738204</v>
      </c>
      <c r="BS91" s="18">
        <f t="shared" si="240"/>
        <v>-2.5758091597131938</v>
      </c>
      <c r="BT91" s="18">
        <f t="shared" si="241"/>
        <v>-3.4410939130414486</v>
      </c>
      <c r="BV91" s="18">
        <f t="shared" si="242"/>
        <v>-3.079747483491202</v>
      </c>
      <c r="BW91" s="18">
        <f t="shared" si="243"/>
        <v>1.7224840542469311</v>
      </c>
      <c r="BX91" s="18">
        <f t="shared" si="244"/>
        <v>-0.57264533524250538</v>
      </c>
      <c r="BZ91" t="str">
        <f t="shared" si="261"/>
        <v>34 Culture, media and sports occupations</v>
      </c>
      <c r="CA91" s="18">
        <f t="shared" si="245"/>
        <v>-2.2796641964830888</v>
      </c>
      <c r="CB91" s="18">
        <f t="shared" si="245"/>
        <v>-0.45800628762662221</v>
      </c>
      <c r="CC91" s="18">
        <f t="shared" si="245"/>
        <v>-8.9100812820593571</v>
      </c>
      <c r="CD91" s="18">
        <f t="shared" si="245"/>
        <v>-6.0532221893786158</v>
      </c>
      <c r="CE91" s="18">
        <f t="shared" si="246"/>
        <v>-6.6184560882508681</v>
      </c>
      <c r="CG91" s="18">
        <f t="shared" si="247"/>
        <v>-7.01532780876496</v>
      </c>
      <c r="CH91" s="18">
        <f t="shared" si="248"/>
        <v>1.2211521614689413</v>
      </c>
      <c r="CI91" s="18">
        <f t="shared" si="249"/>
        <v>-4.0774916575767817</v>
      </c>
      <c r="CK91" t="str">
        <f t="shared" si="262"/>
        <v>34 Culture, media and sports occupations</v>
      </c>
      <c r="CL91" s="18">
        <f t="shared" si="250"/>
        <v>1.1262380870703304</v>
      </c>
      <c r="CM91" s="18">
        <f t="shared" si="250"/>
        <v>8.5677238121478752</v>
      </c>
      <c r="CN91" s="18">
        <f t="shared" si="250"/>
        <v>-9.0791057901417176</v>
      </c>
      <c r="CO91" s="18">
        <f t="shared" si="250"/>
        <v>-2.5205989629972114</v>
      </c>
      <c r="CP91" s="18">
        <f t="shared" si="251"/>
        <v>-3.9750180878404318</v>
      </c>
      <c r="CR91" s="18">
        <f t="shared" si="252"/>
        <v>-4.7577161890636432</v>
      </c>
      <c r="CS91" s="18">
        <f t="shared" si="253"/>
        <v>1.3533068105743951</v>
      </c>
      <c r="CT91" s="18">
        <f t="shared" si="254"/>
        <v>-2.3058829522325963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9.0763407486822878</v>
      </c>
      <c r="C92" s="18">
        <f t="shared" si="210"/>
        <v>-5.2045147924810076</v>
      </c>
      <c r="D92" s="18">
        <f t="shared" si="210"/>
        <v>5.7110665022667373</v>
      </c>
      <c r="E92" s="18">
        <f t="shared" si="210"/>
        <v>4.8477592286989779</v>
      </c>
      <c r="F92" s="18">
        <f t="shared" si="211"/>
        <v>4.4567095492472619</v>
      </c>
      <c r="H92" s="18">
        <f t="shared" si="212"/>
        <v>5.1347420912949859</v>
      </c>
      <c r="I92" s="18">
        <f t="shared" si="213"/>
        <v>3.6271625686396414</v>
      </c>
      <c r="J92" s="18">
        <f t="shared" si="214"/>
        <v>7.1707018529023836</v>
      </c>
      <c r="L92" t="str">
        <f t="shared" si="255"/>
        <v>35 Business and public service associate professionals</v>
      </c>
      <c r="M92" s="18">
        <f t="shared" si="215"/>
        <v>9.141066637109807</v>
      </c>
      <c r="N92" s="18">
        <f t="shared" si="215"/>
        <v>-3.0885125587334694</v>
      </c>
      <c r="O92" s="18">
        <f t="shared" si="215"/>
        <v>4.7795653607644484</v>
      </c>
      <c r="P92" s="18">
        <f t="shared" si="215"/>
        <v>3.96901037975117</v>
      </c>
      <c r="Q92" s="18">
        <f t="shared" si="216"/>
        <v>3.7647473015860689</v>
      </c>
      <c r="S92" s="18">
        <f t="shared" si="217"/>
        <v>4.2384962671329962</v>
      </c>
      <c r="T92" s="18">
        <f t="shared" si="218"/>
        <v>3.4940977191101785</v>
      </c>
      <c r="U92" s="18">
        <f t="shared" si="219"/>
        <v>6.4054776545483305</v>
      </c>
      <c r="W92" t="str">
        <f t="shared" si="256"/>
        <v>35 Business and public service associate professionals</v>
      </c>
      <c r="X92" s="18">
        <f t="shared" si="220"/>
        <v>-0.23273568096390251</v>
      </c>
      <c r="Y92" s="18">
        <f t="shared" si="220"/>
        <v>10.256823345088373</v>
      </c>
      <c r="Z92" s="18">
        <f t="shared" si="220"/>
        <v>0.18626049669479006</v>
      </c>
      <c r="AA92" s="18">
        <f t="shared" si="220"/>
        <v>0.56009232948757148</v>
      </c>
      <c r="AB92" s="18">
        <f t="shared" si="221"/>
        <v>1.0226912475373773</v>
      </c>
      <c r="AD92" s="18">
        <f t="shared" si="222"/>
        <v>0.43532698567112504</v>
      </c>
      <c r="AE92" s="18">
        <f t="shared" si="223"/>
        <v>2.8622403591713308</v>
      </c>
      <c r="AF92" s="18">
        <f t="shared" si="224"/>
        <v>3.1585431637218164</v>
      </c>
      <c r="AH92" t="str">
        <f t="shared" si="257"/>
        <v>35 Business and public service associate professionals</v>
      </c>
      <c r="AI92" s="18">
        <f t="shared" si="225"/>
        <v>0.60890121163237332</v>
      </c>
      <c r="AJ92" s="18">
        <f t="shared" si="225"/>
        <v>15.523572679778862</v>
      </c>
      <c r="AK92" s="18">
        <f t="shared" si="225"/>
        <v>0.38029644374391047</v>
      </c>
      <c r="AL92" s="18">
        <f t="shared" si="225"/>
        <v>1.0700540488182364</v>
      </c>
      <c r="AM92" s="18">
        <f t="shared" si="226"/>
        <v>1.7000397166898829</v>
      </c>
      <c r="AO92" s="18">
        <f t="shared" si="227"/>
        <v>0.83960982335680168</v>
      </c>
      <c r="AP92" s="18">
        <f t="shared" si="228"/>
        <v>2.8290522732090206</v>
      </c>
      <c r="AQ92" s="18">
        <f t="shared" si="229"/>
        <v>3.4084129903542371</v>
      </c>
      <c r="AS92" t="str">
        <f t="shared" si="258"/>
        <v>35 Business and public service associate professionals</v>
      </c>
      <c r="AT92" s="18">
        <f t="shared" si="230"/>
        <v>-0.42582666106617539</v>
      </c>
      <c r="AU92" s="18">
        <f t="shared" si="230"/>
        <v>11.650713911794174</v>
      </c>
      <c r="AV92" s="18">
        <f t="shared" si="230"/>
        <v>0.2540280780617854</v>
      </c>
      <c r="AW92" s="18">
        <f t="shared" si="230"/>
        <v>1.0122672547616451</v>
      </c>
      <c r="AX92" s="18">
        <f t="shared" si="231"/>
        <v>1.4073632814987969</v>
      </c>
      <c r="AZ92" s="18">
        <f t="shared" si="232"/>
        <v>0.75888580623117985</v>
      </c>
      <c r="BA92" s="18">
        <f t="shared" si="233"/>
        <v>2.7509834279463741</v>
      </c>
      <c r="BB92" s="18">
        <f t="shared" si="234"/>
        <v>3.2790603784744299</v>
      </c>
      <c r="BD92" t="str">
        <f t="shared" si="259"/>
        <v>35 Business and public service associate professionals</v>
      </c>
      <c r="BE92" s="18">
        <f t="shared" si="235"/>
        <v>3.0807547249261269</v>
      </c>
      <c r="BF92" s="18">
        <f t="shared" si="235"/>
        <v>0.65576468570660573</v>
      </c>
      <c r="BG92" s="18">
        <f t="shared" si="235"/>
        <v>-0.42682860728967542</v>
      </c>
      <c r="BH92" s="18">
        <f t="shared" si="235"/>
        <v>-0.31609092234837766</v>
      </c>
      <c r="BI92" s="18">
        <f t="shared" si="236"/>
        <v>-0.29026554701933049</v>
      </c>
      <c r="BK92" s="18">
        <f t="shared" si="237"/>
        <v>-0.35301716101463487</v>
      </c>
      <c r="BL92" s="18">
        <f t="shared" si="238"/>
        <v>2.2928952387446744</v>
      </c>
      <c r="BM92" s="18">
        <f t="shared" si="239"/>
        <v>2.0377270252890822</v>
      </c>
      <c r="BO92" t="str">
        <f t="shared" si="260"/>
        <v>35 Business and public service associate professionals</v>
      </c>
      <c r="BP92" s="18">
        <f t="shared" si="240"/>
        <v>1.6321976431374452</v>
      </c>
      <c r="BQ92" s="18">
        <f t="shared" si="240"/>
        <v>-8.7136161900065012</v>
      </c>
      <c r="BR92" s="18">
        <f t="shared" si="240"/>
        <v>-0.53137404444529857</v>
      </c>
      <c r="BS92" s="18">
        <f t="shared" si="240"/>
        <v>-1.7727700126469847</v>
      </c>
      <c r="BT92" s="18">
        <f t="shared" si="241"/>
        <v>-1.8371355226921571</v>
      </c>
      <c r="BV92" s="18">
        <f t="shared" si="242"/>
        <v>-1.3607024157124226</v>
      </c>
      <c r="BW92" s="18">
        <f t="shared" si="243"/>
        <v>2.207959478182242</v>
      </c>
      <c r="BX92" s="18">
        <f t="shared" si="244"/>
        <v>1.233319839909397</v>
      </c>
      <c r="BZ92" t="str">
        <f t="shared" si="261"/>
        <v>35 Business and public service associate professionals</v>
      </c>
      <c r="CA92" s="18">
        <f t="shared" si="245"/>
        <v>0.34518067144608811</v>
      </c>
      <c r="CB92" s="18">
        <f t="shared" si="245"/>
        <v>-1.5916497582192823</v>
      </c>
      <c r="CC92" s="18">
        <f t="shared" si="245"/>
        <v>-3.813719186065756</v>
      </c>
      <c r="CD92" s="18">
        <f t="shared" si="245"/>
        <v>-4.3764957868047798</v>
      </c>
      <c r="CE92" s="18">
        <f t="shared" si="246"/>
        <v>-4.0289469708366221</v>
      </c>
      <c r="CG92" s="18">
        <f t="shared" si="247"/>
        <v>-4.1892704024612542</v>
      </c>
      <c r="CH92" s="18">
        <f t="shared" si="248"/>
        <v>1.6242615033093877</v>
      </c>
      <c r="CI92" s="18">
        <f t="shared" si="249"/>
        <v>-1.4793790056407241</v>
      </c>
      <c r="CK92" t="str">
        <f t="shared" si="262"/>
        <v>35 Business and public service associate professionals</v>
      </c>
      <c r="CL92" s="18">
        <f t="shared" si="250"/>
        <v>0.23211044716953122</v>
      </c>
      <c r="CM92" s="18">
        <f t="shared" si="250"/>
        <v>15.088938299853606</v>
      </c>
      <c r="CN92" s="18">
        <f t="shared" si="250"/>
        <v>-8.2872314525126995</v>
      </c>
      <c r="CO92" s="18">
        <f t="shared" si="250"/>
        <v>-1.5389896500873079</v>
      </c>
      <c r="CP92" s="18">
        <f t="shared" si="251"/>
        <v>-2.7557138473674248</v>
      </c>
      <c r="CR92" s="18">
        <f t="shared" si="252"/>
        <v>-3.8418439648111868</v>
      </c>
      <c r="CS92" s="18">
        <f t="shared" si="253"/>
        <v>1.3216609332499463</v>
      </c>
      <c r="CT92" s="18">
        <f t="shared" si="254"/>
        <v>-1.6991335265241214</v>
      </c>
    </row>
    <row r="93" spans="1:98" x14ac:dyDescent="0.2">
      <c r="A93" t="str">
        <f t="shared" si="209"/>
        <v>41 Administrative occupations</v>
      </c>
      <c r="B93" s="18">
        <f t="shared" si="210"/>
        <v>7.4873456566673546</v>
      </c>
      <c r="C93" s="18">
        <f t="shared" si="210"/>
        <v>4.7631707871657492</v>
      </c>
      <c r="D93" s="18">
        <f t="shared" si="210"/>
        <v>6.8613255672210993</v>
      </c>
      <c r="E93" s="18">
        <f t="shared" si="210"/>
        <v>5.384277026010853</v>
      </c>
      <c r="F93" s="18">
        <f t="shared" si="211"/>
        <v>5.8045517322240281</v>
      </c>
      <c r="H93" s="18">
        <f t="shared" si="212"/>
        <v>5.874344055303915</v>
      </c>
      <c r="I93" s="18">
        <f t="shared" si="213"/>
        <v>4.0710208053747143</v>
      </c>
      <c r="J93" s="18">
        <f t="shared" si="214"/>
        <v>8.0036447763778042</v>
      </c>
      <c r="L93" t="str">
        <f t="shared" si="255"/>
        <v>41 Administrative occupations</v>
      </c>
      <c r="M93" s="18">
        <f t="shared" si="215"/>
        <v>8.3365711749488813</v>
      </c>
      <c r="N93" s="18">
        <f t="shared" si="215"/>
        <v>7.9996878409714478</v>
      </c>
      <c r="O93" s="18">
        <f t="shared" si="215"/>
        <v>6.4977948808137231</v>
      </c>
      <c r="P93" s="18">
        <f t="shared" si="215"/>
        <v>4.1826755761661838</v>
      </c>
      <c r="Q93" s="18">
        <f t="shared" si="216"/>
        <v>5.1368691795624644</v>
      </c>
      <c r="S93" s="18">
        <f t="shared" si="217"/>
        <v>4.9487353339866758</v>
      </c>
      <c r="T93" s="18">
        <f t="shared" si="218"/>
        <v>3.962888564071454</v>
      </c>
      <c r="U93" s="18">
        <f t="shared" si="219"/>
        <v>7.2443893592366582</v>
      </c>
      <c r="W93" t="str">
        <f t="shared" si="256"/>
        <v>41 Administrative occupations</v>
      </c>
      <c r="X93" s="18">
        <f t="shared" si="220"/>
        <v>-1.1594656666495839</v>
      </c>
      <c r="Y93" s="18">
        <f t="shared" si="220"/>
        <v>19.771067066879343</v>
      </c>
      <c r="Z93" s="18">
        <f t="shared" si="220"/>
        <v>2.8146741249042817</v>
      </c>
      <c r="AA93" s="18">
        <f t="shared" si="220"/>
        <v>1.8162978638046834</v>
      </c>
      <c r="AB93" s="18">
        <f t="shared" si="221"/>
        <v>3.1691917602578501</v>
      </c>
      <c r="AD93" s="18">
        <f t="shared" si="222"/>
        <v>2.1480080890181164</v>
      </c>
      <c r="AE93" s="18">
        <f t="shared" si="223"/>
        <v>3.5393845680356195</v>
      </c>
      <c r="AF93" s="18">
        <f t="shared" si="224"/>
        <v>4.9373486315779092</v>
      </c>
      <c r="AH93" t="str">
        <f t="shared" si="257"/>
        <v>41 Administrative occupations</v>
      </c>
      <c r="AI93" s="18">
        <f t="shared" si="225"/>
        <v>-0.42562746170580201</v>
      </c>
      <c r="AJ93" s="18">
        <f t="shared" si="225"/>
        <v>21.865022588545123</v>
      </c>
      <c r="AK93" s="18">
        <f t="shared" si="225"/>
        <v>2.0744335462049568</v>
      </c>
      <c r="AL93" s="18">
        <f t="shared" si="225"/>
        <v>1.8510748065853511</v>
      </c>
      <c r="AM93" s="18">
        <f t="shared" si="226"/>
        <v>3.0700550703975704</v>
      </c>
      <c r="AO93" s="18">
        <f t="shared" si="227"/>
        <v>1.9254733610856833</v>
      </c>
      <c r="AP93" s="18">
        <f t="shared" si="228"/>
        <v>3.6283175914004762</v>
      </c>
      <c r="AQ93" s="18">
        <f t="shared" si="229"/>
        <v>4.8608039839500128</v>
      </c>
      <c r="AS93" t="str">
        <f t="shared" si="258"/>
        <v>41 Administrative occupations</v>
      </c>
      <c r="AT93" s="18">
        <f t="shared" si="230"/>
        <v>-1.5995732105314242</v>
      </c>
      <c r="AU93" s="18">
        <f t="shared" si="230"/>
        <v>21.930075173808671</v>
      </c>
      <c r="AV93" s="18">
        <f t="shared" si="230"/>
        <v>1.2477064440024277</v>
      </c>
      <c r="AW93" s="18">
        <f t="shared" si="230"/>
        <v>1.5275470970669947</v>
      </c>
      <c r="AX93" s="18">
        <f t="shared" si="231"/>
        <v>2.6076483792277561</v>
      </c>
      <c r="AZ93" s="18">
        <f t="shared" si="232"/>
        <v>1.4341810450632764</v>
      </c>
      <c r="BA93" s="18">
        <f t="shared" si="233"/>
        <v>3.2927600569052196</v>
      </c>
      <c r="BB93" s="18">
        <f t="shared" si="234"/>
        <v>4.2383389906072599</v>
      </c>
      <c r="BD93" t="str">
        <f t="shared" si="259"/>
        <v>41 Administrative occupations</v>
      </c>
      <c r="BE93" s="18">
        <f t="shared" si="235"/>
        <v>0.69090036978654013</v>
      </c>
      <c r="BF93" s="18">
        <f t="shared" si="235"/>
        <v>1.3478429728167152</v>
      </c>
      <c r="BG93" s="18">
        <f t="shared" si="235"/>
        <v>0.36830155635521056</v>
      </c>
      <c r="BH93" s="18">
        <f t="shared" si="235"/>
        <v>-0.9617954191469269</v>
      </c>
      <c r="BI93" s="18">
        <f t="shared" si="236"/>
        <v>-0.40465033339476264</v>
      </c>
      <c r="BK93" s="18">
        <f t="shared" si="237"/>
        <v>-0.52039990381040901</v>
      </c>
      <c r="BL93" s="18">
        <f t="shared" si="238"/>
        <v>2.5371946352074293</v>
      </c>
      <c r="BM93" s="18">
        <f t="shared" si="239"/>
        <v>2.1749910616129409</v>
      </c>
      <c r="BO93" t="str">
        <f t="shared" si="260"/>
        <v>41 Administrative occupations</v>
      </c>
      <c r="BP93" s="18">
        <f t="shared" si="240"/>
        <v>-0.12648406920273692</v>
      </c>
      <c r="BQ93" s="18">
        <f t="shared" si="240"/>
        <v>-8.6859302733843791</v>
      </c>
      <c r="BR93" s="18">
        <f t="shared" si="240"/>
        <v>0.66066630923264924</v>
      </c>
      <c r="BS93" s="18">
        <f t="shared" si="240"/>
        <v>-2.6942017720782974</v>
      </c>
      <c r="BT93" s="18">
        <f t="shared" si="241"/>
        <v>-2.0478453207562142</v>
      </c>
      <c r="BV93" s="18">
        <f t="shared" si="242"/>
        <v>-1.5885237301392352</v>
      </c>
      <c r="BW93" s="18">
        <f t="shared" si="243"/>
        <v>2.4239654046777526</v>
      </c>
      <c r="BX93" s="18">
        <f t="shared" si="244"/>
        <v>1.3275381755462501</v>
      </c>
      <c r="BZ93" t="str">
        <f t="shared" si="261"/>
        <v>41 Administrative occupations</v>
      </c>
      <c r="CA93" s="18">
        <f t="shared" si="245"/>
        <v>-4.1528113368309194</v>
      </c>
      <c r="CB93" s="18">
        <f t="shared" si="245"/>
        <v>-9.4539938521469029</v>
      </c>
      <c r="CC93" s="18">
        <f t="shared" si="245"/>
        <v>-5.3962176858040278</v>
      </c>
      <c r="CD93" s="18">
        <f t="shared" si="245"/>
        <v>-9.8110705579001802</v>
      </c>
      <c r="CE93" s="18">
        <f t="shared" si="246"/>
        <v>-8.4314141113310157</v>
      </c>
      <c r="CG93" s="18">
        <f t="shared" si="247"/>
        <v>-8.3628329506344237</v>
      </c>
      <c r="CH93" s="18">
        <f t="shared" si="248"/>
        <v>1.4001276594052259</v>
      </c>
      <c r="CI93" s="18">
        <f t="shared" si="249"/>
        <v>-4.4938970610609807</v>
      </c>
      <c r="CK93" t="str">
        <f t="shared" si="262"/>
        <v>41 Administrative occupations</v>
      </c>
      <c r="CL93" s="18">
        <f t="shared" si="250"/>
        <v>-5.5853699197562996</v>
      </c>
      <c r="CM93" s="18">
        <f t="shared" si="250"/>
        <v>14.682856993303295</v>
      </c>
      <c r="CN93" s="18">
        <f t="shared" si="250"/>
        <v>-6.6875556995516732</v>
      </c>
      <c r="CO93" s="18">
        <f t="shared" si="250"/>
        <v>-2.7590626742185376</v>
      </c>
      <c r="CP93" s="18">
        <f t="shared" si="251"/>
        <v>-3.0092134932272585</v>
      </c>
      <c r="CR93" s="18">
        <f t="shared" si="252"/>
        <v>-4.0866015104533577</v>
      </c>
      <c r="CS93" s="18">
        <f t="shared" si="253"/>
        <v>1.3784616444560971</v>
      </c>
      <c r="CT93" s="18">
        <f t="shared" si="254"/>
        <v>-1.7892057852181065</v>
      </c>
    </row>
    <row r="94" spans="1:98" x14ac:dyDescent="0.2">
      <c r="A94" t="str">
        <f t="shared" si="209"/>
        <v>42 Secretarial and related occupations</v>
      </c>
      <c r="B94" s="18">
        <f t="shared" si="210"/>
        <v>4.2006006695691989</v>
      </c>
      <c r="C94" s="18">
        <f t="shared" si="210"/>
        <v>18.648548509744288</v>
      </c>
      <c r="D94" s="18">
        <f t="shared" si="210"/>
        <v>7.8795119298046279</v>
      </c>
      <c r="E94" s="18">
        <f t="shared" si="210"/>
        <v>5.2973423650239715</v>
      </c>
      <c r="F94" s="18">
        <f t="shared" si="211"/>
        <v>6.8921253177534503</v>
      </c>
      <c r="H94" s="18">
        <f t="shared" si="212"/>
        <v>6.1511241296239083</v>
      </c>
      <c r="I94" s="18">
        <f t="shared" si="213"/>
        <v>4.7473584311915173</v>
      </c>
      <c r="J94" s="18">
        <f t="shared" si="214"/>
        <v>8.6134786772551273</v>
      </c>
      <c r="L94" t="str">
        <f t="shared" si="255"/>
        <v>42 Secretarial and related occupations</v>
      </c>
      <c r="M94" s="18">
        <f t="shared" si="215"/>
        <v>6.3874163267455986</v>
      </c>
      <c r="N94" s="18">
        <f t="shared" si="215"/>
        <v>14.131834176468372</v>
      </c>
      <c r="O94" s="18">
        <f t="shared" si="215"/>
        <v>4.9588845034375995</v>
      </c>
      <c r="P94" s="18">
        <f t="shared" si="215"/>
        <v>-1.3066081393129259</v>
      </c>
      <c r="Q94" s="18">
        <f t="shared" si="216"/>
        <v>1.5281502053313245</v>
      </c>
      <c r="S94" s="18">
        <f t="shared" si="217"/>
        <v>0.73918942320547742</v>
      </c>
      <c r="T94" s="18">
        <f t="shared" si="218"/>
        <v>3.3794521382077392</v>
      </c>
      <c r="U94" s="18">
        <f t="shared" si="219"/>
        <v>3.8529401028009946</v>
      </c>
      <c r="W94" t="str">
        <f t="shared" si="256"/>
        <v>42 Secretarial and related occupations</v>
      </c>
      <c r="X94" s="18">
        <f t="shared" si="220"/>
        <v>-1.9611547401268581</v>
      </c>
      <c r="Y94" s="18">
        <f t="shared" si="220"/>
        <v>19.67372358038013</v>
      </c>
      <c r="Z94" s="18">
        <f t="shared" si="220"/>
        <v>3.8858275337876114</v>
      </c>
      <c r="AA94" s="18">
        <f t="shared" si="220"/>
        <v>2.3647235919568077</v>
      </c>
      <c r="AB94" s="18">
        <f t="shared" si="221"/>
        <v>3.846704468623896</v>
      </c>
      <c r="AD94" s="18">
        <f t="shared" si="222"/>
        <v>2.8692673165758187</v>
      </c>
      <c r="AE94" s="18">
        <f t="shared" si="223"/>
        <v>4.0870264310379101</v>
      </c>
      <c r="AF94" s="18">
        <f t="shared" si="224"/>
        <v>5.8682070164959299</v>
      </c>
      <c r="AH94" t="str">
        <f t="shared" si="257"/>
        <v>42 Secretarial and related occupations</v>
      </c>
      <c r="AI94" s="18">
        <f t="shared" si="225"/>
        <v>-2.5038910916448387</v>
      </c>
      <c r="AJ94" s="18">
        <f t="shared" si="225"/>
        <v>24.874157122077701</v>
      </c>
      <c r="AK94" s="18">
        <f t="shared" si="225"/>
        <v>0.87866694482037211</v>
      </c>
      <c r="AL94" s="18">
        <f t="shared" si="225"/>
        <v>-0.11296085470524631</v>
      </c>
      <c r="AM94" s="18">
        <f t="shared" si="226"/>
        <v>1.6038208725748682</v>
      </c>
      <c r="AO94" s="18">
        <f t="shared" si="227"/>
        <v>0.21649391852209821</v>
      </c>
      <c r="AP94" s="18">
        <f t="shared" si="228"/>
        <v>3.3431751762277306</v>
      </c>
      <c r="AQ94" s="18">
        <f t="shared" si="229"/>
        <v>3.4805942226059594</v>
      </c>
      <c r="AS94" t="str">
        <f t="shared" si="258"/>
        <v>42 Secretarial and related occupations</v>
      </c>
      <c r="AT94" s="18">
        <f t="shared" si="230"/>
        <v>-4.5795512329578569</v>
      </c>
      <c r="AU94" s="18">
        <f t="shared" si="230"/>
        <v>24.628253951747816</v>
      </c>
      <c r="AV94" s="18">
        <f t="shared" si="230"/>
        <v>0.66200937054148312</v>
      </c>
      <c r="AW94" s="18">
        <f t="shared" si="230"/>
        <v>0.14627265736353312</v>
      </c>
      <c r="AX94" s="18">
        <f t="shared" si="231"/>
        <v>1.6876648097484681</v>
      </c>
      <c r="AZ94" s="18">
        <f t="shared" si="232"/>
        <v>0.31789062999243445</v>
      </c>
      <c r="BA94" s="18">
        <f t="shared" si="233"/>
        <v>3.1469447787792815</v>
      </c>
      <c r="BB94" s="18">
        <f t="shared" si="234"/>
        <v>3.3546494143876782</v>
      </c>
      <c r="BD94" t="str">
        <f t="shared" si="259"/>
        <v>42 Secretarial and related occupations</v>
      </c>
      <c r="BE94" s="18">
        <f t="shared" si="235"/>
        <v>-1.1256060283697189</v>
      </c>
      <c r="BF94" s="18">
        <f t="shared" si="235"/>
        <v>-6.1938329261905567</v>
      </c>
      <c r="BG94" s="18">
        <f t="shared" si="235"/>
        <v>-0.89726959269473827</v>
      </c>
      <c r="BH94" s="18">
        <f t="shared" si="235"/>
        <v>-11.4861451434084</v>
      </c>
      <c r="BI94" s="18">
        <f t="shared" si="236"/>
        <v>-7.9713073320187728</v>
      </c>
      <c r="BK94" s="18">
        <f t="shared" si="237"/>
        <v>-8.0886009808797237</v>
      </c>
      <c r="BL94" s="18">
        <f t="shared" si="238"/>
        <v>2.0400533648526675</v>
      </c>
      <c r="BM94" s="18">
        <f t="shared" si="239"/>
        <v>-2.9719153556380218</v>
      </c>
      <c r="BO94" t="str">
        <f t="shared" si="260"/>
        <v>42 Secretarial and related occupations</v>
      </c>
      <c r="BP94" s="18">
        <f t="shared" si="240"/>
        <v>-4.5044565111951869</v>
      </c>
      <c r="BQ94" s="18">
        <f t="shared" si="240"/>
        <v>-16.601072685847175</v>
      </c>
      <c r="BR94" s="18">
        <f t="shared" si="240"/>
        <v>-5.8593221478147273</v>
      </c>
      <c r="BS94" s="18">
        <f t="shared" si="240"/>
        <v>-13.123754650735609</v>
      </c>
      <c r="BT94" s="18">
        <f t="shared" si="241"/>
        <v>-11.143113062948039</v>
      </c>
      <c r="BV94" s="18">
        <f t="shared" si="242"/>
        <v>-10.766799674282657</v>
      </c>
      <c r="BW94" s="18">
        <f t="shared" si="243"/>
        <v>1.5925860908546197</v>
      </c>
      <c r="BX94" s="18">
        <f t="shared" si="244"/>
        <v>-5.2047227368157145</v>
      </c>
      <c r="BZ94" t="str">
        <f t="shared" si="261"/>
        <v>42 Secretarial and related occupations</v>
      </c>
      <c r="CA94" s="18">
        <f t="shared" si="245"/>
        <v>-2.3166371218766302</v>
      </c>
      <c r="CB94" s="18">
        <f t="shared" si="245"/>
        <v>-18.245064963344593</v>
      </c>
      <c r="CC94" s="18">
        <f t="shared" si="245"/>
        <v>-5.5558364440176256</v>
      </c>
      <c r="CD94" s="18">
        <f t="shared" si="245"/>
        <v>-15.275024745896015</v>
      </c>
      <c r="CE94" s="18">
        <f t="shared" si="246"/>
        <v>-12.54563178365653</v>
      </c>
      <c r="CG94" s="18">
        <f t="shared" si="247"/>
        <v>-12.151838828516336</v>
      </c>
      <c r="CH94" s="18">
        <f t="shared" si="248"/>
        <v>1.4446506243801949</v>
      </c>
      <c r="CI94" s="18">
        <f t="shared" si="249"/>
        <v>-6.193506901382384</v>
      </c>
      <c r="CK94" t="str">
        <f t="shared" si="262"/>
        <v>42 Secretarial and related occupations</v>
      </c>
      <c r="CL94" s="18">
        <f t="shared" si="250"/>
        <v>-4.116791897885097</v>
      </c>
      <c r="CM94" s="18">
        <f t="shared" si="250"/>
        <v>15.956873514754456</v>
      </c>
      <c r="CN94" s="18">
        <f t="shared" si="250"/>
        <v>-3.7883678532852239</v>
      </c>
      <c r="CO94" s="18">
        <f t="shared" si="250"/>
        <v>-2.4222513446529592</v>
      </c>
      <c r="CP94" s="18">
        <f t="shared" si="251"/>
        <v>-1.7977594629727589</v>
      </c>
      <c r="CR94" s="18">
        <f t="shared" si="252"/>
        <v>-2.8797653127973555</v>
      </c>
      <c r="CS94" s="18">
        <f t="shared" si="253"/>
        <v>1.9041640859891018</v>
      </c>
      <c r="CT94" s="18">
        <f t="shared" si="254"/>
        <v>-0.18810680969408855</v>
      </c>
    </row>
    <row r="95" spans="1:98" x14ac:dyDescent="0.2">
      <c r="A95" t="str">
        <f t="shared" si="209"/>
        <v>51 Skilled agricultural and related trades</v>
      </c>
      <c r="B95" s="18">
        <f t="shared" si="210"/>
        <v>9.4902398066587956</v>
      </c>
      <c r="C95" s="18">
        <f t="shared" si="210"/>
        <v>-21.642608466606649</v>
      </c>
      <c r="D95" s="18">
        <f t="shared" si="210"/>
        <v>4.5873988153274814</v>
      </c>
      <c r="E95" s="18">
        <f t="shared" si="210"/>
        <v>6.0629013474890803</v>
      </c>
      <c r="F95" s="18">
        <f t="shared" si="211"/>
        <v>3.6202147747631974</v>
      </c>
      <c r="H95" s="18">
        <f t="shared" si="212"/>
        <v>5.5687686477978504</v>
      </c>
      <c r="I95" s="18">
        <f t="shared" si="213"/>
        <v>4.5573913542904743</v>
      </c>
      <c r="J95" s="18">
        <f t="shared" si="214"/>
        <v>8.0757137610614862</v>
      </c>
      <c r="L95" t="str">
        <f t="shared" si="255"/>
        <v>51 Skilled agricultural and related trades</v>
      </c>
      <c r="M95" s="18">
        <f t="shared" si="215"/>
        <v>1.1245243458365861</v>
      </c>
      <c r="N95" s="18">
        <f t="shared" si="215"/>
        <v>-15.667619762518036</v>
      </c>
      <c r="O95" s="18">
        <f t="shared" si="215"/>
        <v>3.8520831022067714</v>
      </c>
      <c r="P95" s="18">
        <f t="shared" si="215"/>
        <v>3.7759043096903255</v>
      </c>
      <c r="Q95" s="18">
        <f t="shared" si="216"/>
        <v>2.4624486124714018</v>
      </c>
      <c r="S95" s="18">
        <f t="shared" si="217"/>
        <v>3.8012910296643998</v>
      </c>
      <c r="T95" s="18">
        <f t="shared" si="218"/>
        <v>3.6254347312939528</v>
      </c>
      <c r="U95" s="18">
        <f t="shared" si="219"/>
        <v>6.1735019166845095</v>
      </c>
      <c r="W95" t="str">
        <f t="shared" si="256"/>
        <v>51 Skilled agricultural and related trades</v>
      </c>
      <c r="X95" s="18">
        <f t="shared" si="220"/>
        <v>-5.6861412338442001</v>
      </c>
      <c r="Y95" s="18">
        <f t="shared" si="220"/>
        <v>-4.9414897510696605</v>
      </c>
      <c r="Z95" s="18">
        <f t="shared" si="220"/>
        <v>2.0768882178238357</v>
      </c>
      <c r="AA95" s="18">
        <f t="shared" si="220"/>
        <v>3.0249217677944973</v>
      </c>
      <c r="AB95" s="18">
        <f t="shared" si="221"/>
        <v>2.2123069664579997</v>
      </c>
      <c r="AD95" s="18">
        <f t="shared" si="222"/>
        <v>2.7079362887310499</v>
      </c>
      <c r="AE95" s="18">
        <f t="shared" si="223"/>
        <v>4.0877174788878756</v>
      </c>
      <c r="AF95" s="18">
        <f t="shared" si="224"/>
        <v>5.7612813303328902</v>
      </c>
      <c r="AH95" t="str">
        <f t="shared" si="257"/>
        <v>51 Skilled agricultural and related trades</v>
      </c>
      <c r="AI95" s="18">
        <f t="shared" si="225"/>
        <v>-2.6358350053531487</v>
      </c>
      <c r="AJ95" s="18">
        <f t="shared" si="225"/>
        <v>-9.7263274805124098</v>
      </c>
      <c r="AK95" s="18">
        <f t="shared" si="225"/>
        <v>2.8282607195811771</v>
      </c>
      <c r="AL95" s="18">
        <f t="shared" si="225"/>
        <v>2.9997310979783975</v>
      </c>
      <c r="AM95" s="18">
        <f t="shared" si="226"/>
        <v>2.1010666925316723</v>
      </c>
      <c r="AO95" s="18">
        <f t="shared" si="227"/>
        <v>2.94254255826365</v>
      </c>
      <c r="AP95" s="18">
        <f t="shared" si="228"/>
        <v>4.3086380609260289</v>
      </c>
      <c r="AQ95" s="18">
        <f t="shared" si="229"/>
        <v>6.091512173630842</v>
      </c>
      <c r="AS95" t="str">
        <f t="shared" si="258"/>
        <v>51 Skilled agricultural and related trades</v>
      </c>
      <c r="AT95" s="18">
        <f t="shared" si="230"/>
        <v>-3.6484557236969528</v>
      </c>
      <c r="AU95" s="18">
        <f t="shared" si="230"/>
        <v>-10.965388909881691</v>
      </c>
      <c r="AV95" s="18">
        <f t="shared" si="230"/>
        <v>2.5667949935815004</v>
      </c>
      <c r="AW95" s="18">
        <f t="shared" si="230"/>
        <v>4.0193665430263925</v>
      </c>
      <c r="AX95" s="18">
        <f t="shared" si="231"/>
        <v>2.561278814232204</v>
      </c>
      <c r="AZ95" s="18">
        <f t="shared" si="232"/>
        <v>3.5329045614788335</v>
      </c>
      <c r="BA95" s="18">
        <f t="shared" si="233"/>
        <v>4.0272773411392349</v>
      </c>
      <c r="BB95" s="18">
        <f t="shared" si="234"/>
        <v>6.2746147038710287</v>
      </c>
      <c r="BD95" t="str">
        <f t="shared" si="259"/>
        <v>51 Skilled agricultural and related trades</v>
      </c>
      <c r="BE95" s="18">
        <f t="shared" si="235"/>
        <v>-0.70837995353301153</v>
      </c>
      <c r="BF95" s="18">
        <f t="shared" si="235"/>
        <v>-22.282529704699538</v>
      </c>
      <c r="BG95" s="18">
        <f t="shared" si="235"/>
        <v>0.37496816246194165</v>
      </c>
      <c r="BH95" s="18">
        <f t="shared" si="235"/>
        <v>0.86843324146734791</v>
      </c>
      <c r="BI95" s="18">
        <f t="shared" si="236"/>
        <v>-0.91397487704933944</v>
      </c>
      <c r="BK95" s="18">
        <f t="shared" si="237"/>
        <v>0.70367591562068288</v>
      </c>
      <c r="BL95" s="18">
        <f t="shared" si="238"/>
        <v>2.9729249562132409</v>
      </c>
      <c r="BM95" s="18">
        <f t="shared" si="239"/>
        <v>3.447920665409332</v>
      </c>
      <c r="BO95" t="str">
        <f t="shared" si="260"/>
        <v>51 Skilled agricultural and related trades</v>
      </c>
      <c r="BP95" s="18">
        <f t="shared" si="240"/>
        <v>-1.0478350173749207</v>
      </c>
      <c r="BQ95" s="18">
        <f t="shared" si="240"/>
        <v>-25.441297817517395</v>
      </c>
      <c r="BR95" s="18">
        <f t="shared" si="240"/>
        <v>0.46595810722160902</v>
      </c>
      <c r="BS95" s="18">
        <f t="shared" si="240"/>
        <v>-0.57753331482610637</v>
      </c>
      <c r="BT95" s="18">
        <f t="shared" si="241"/>
        <v>-2.0307246729220574</v>
      </c>
      <c r="BV95" s="18">
        <f t="shared" si="242"/>
        <v>-0.23091268290761358</v>
      </c>
      <c r="BW95" s="18">
        <f t="shared" si="243"/>
        <v>3.0424950124245953</v>
      </c>
      <c r="BX95" s="18">
        <f t="shared" si="244"/>
        <v>2.8916056695257542</v>
      </c>
      <c r="BZ95" t="str">
        <f t="shared" si="261"/>
        <v>51 Skilled agricultural and related trades</v>
      </c>
      <c r="CA95" s="18">
        <f t="shared" si="245"/>
        <v>-3.7746893834380124</v>
      </c>
      <c r="CB95" s="18">
        <f t="shared" si="245"/>
        <v>-2.2193781409937108</v>
      </c>
      <c r="CC95" s="18">
        <f t="shared" si="245"/>
        <v>-1.1045899966331874</v>
      </c>
      <c r="CD95" s="18">
        <f t="shared" si="245"/>
        <v>1.3030424781408145</v>
      </c>
      <c r="CE95" s="18">
        <f t="shared" si="246"/>
        <v>0.3222808857142212</v>
      </c>
      <c r="CG95" s="18">
        <f t="shared" si="247"/>
        <v>0.49405509331179598</v>
      </c>
      <c r="CH95" s="18">
        <f t="shared" si="248"/>
        <v>2.5645551700496538</v>
      </c>
      <c r="CI95" s="18">
        <f t="shared" si="249"/>
        <v>2.9148879322206778</v>
      </c>
      <c r="CK95" t="str">
        <f t="shared" si="262"/>
        <v>51 Skilled agricultural and related trades</v>
      </c>
      <c r="CL95" s="18">
        <f t="shared" si="250"/>
        <v>-5.1676178214452921</v>
      </c>
      <c r="CM95" s="18">
        <f t="shared" si="250"/>
        <v>-20.429810484929334</v>
      </c>
      <c r="CN95" s="18">
        <f t="shared" si="250"/>
        <v>-5.3821867916952204</v>
      </c>
      <c r="CO95" s="18">
        <f t="shared" si="250"/>
        <v>-5.3054550716471578</v>
      </c>
      <c r="CP95" s="18">
        <f t="shared" si="251"/>
        <v>-6.3535036254149464</v>
      </c>
      <c r="CR95" s="18">
        <f t="shared" si="252"/>
        <v>-5.3310392232531312</v>
      </c>
      <c r="CS95" s="18">
        <f t="shared" si="253"/>
        <v>1.5402986164496424</v>
      </c>
      <c r="CT95" s="18">
        <f t="shared" si="254"/>
        <v>-2.3744211502829904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3.3083911145451061</v>
      </c>
      <c r="C96" s="18">
        <f t="shared" si="210"/>
        <v>-25.626576247612409</v>
      </c>
      <c r="D96" s="18">
        <f t="shared" si="210"/>
        <v>4.5288463159475656</v>
      </c>
      <c r="E96" s="18">
        <f t="shared" si="210"/>
        <v>3.8252692597502858</v>
      </c>
      <c r="F96" s="18">
        <f t="shared" si="211"/>
        <v>1.8976870805502921</v>
      </c>
      <c r="H96" s="18">
        <f t="shared" si="212"/>
        <v>4.0592671723010065</v>
      </c>
      <c r="I96" s="18">
        <f t="shared" si="213"/>
        <v>3.066779060964131</v>
      </c>
      <c r="J96" s="18">
        <f t="shared" si="214"/>
        <v>5.9794179754881549</v>
      </c>
      <c r="L96" t="str">
        <f t="shared" si="255"/>
        <v>52 Skilled metal, electrical and electronic trades</v>
      </c>
      <c r="M96" s="18">
        <f t="shared" si="215"/>
        <v>7.3546452998610068</v>
      </c>
      <c r="N96" s="18">
        <f t="shared" si="215"/>
        <v>-28.93945736541459</v>
      </c>
      <c r="O96" s="18">
        <f t="shared" si="215"/>
        <v>10.011773137367342</v>
      </c>
      <c r="P96" s="18">
        <f t="shared" si="215"/>
        <v>4.9723353634652856</v>
      </c>
      <c r="Q96" s="18">
        <f t="shared" si="216"/>
        <v>3.9557003068810381</v>
      </c>
      <c r="S96" s="18">
        <f t="shared" si="217"/>
        <v>6.6259616402282395</v>
      </c>
      <c r="T96" s="18">
        <f t="shared" si="218"/>
        <v>4.1353369840535947</v>
      </c>
      <c r="U96" s="18">
        <f t="shared" si="219"/>
        <v>8.615147771372488</v>
      </c>
      <c r="W96" t="str">
        <f t="shared" si="256"/>
        <v>52 Skilled metal, electrical and electronic trades</v>
      </c>
      <c r="X96" s="18">
        <f t="shared" si="220"/>
        <v>-0.64117024021280722</v>
      </c>
      <c r="Y96" s="18">
        <f t="shared" si="220"/>
        <v>-19.757067020961905</v>
      </c>
      <c r="Z96" s="18">
        <f t="shared" si="220"/>
        <v>3.5749967351993428</v>
      </c>
      <c r="AA96" s="18">
        <f t="shared" si="220"/>
        <v>1.9692123499730485</v>
      </c>
      <c r="AB96" s="18">
        <f t="shared" si="221"/>
        <v>0.94521913250253942</v>
      </c>
      <c r="AD96" s="18">
        <f t="shared" si="222"/>
        <v>2.5016884191091604</v>
      </c>
      <c r="AE96" s="18">
        <f t="shared" si="223"/>
        <v>3.2026800328353255</v>
      </c>
      <c r="AF96" s="18">
        <f t="shared" si="224"/>
        <v>4.9130296367276394</v>
      </c>
      <c r="AH96" t="str">
        <f t="shared" si="257"/>
        <v>52 Skilled metal, electrical and electronic trades</v>
      </c>
      <c r="AI96" s="18">
        <f t="shared" si="225"/>
        <v>-2.4922195036047423</v>
      </c>
      <c r="AJ96" s="18">
        <f t="shared" si="225"/>
        <v>-16.373879836420958</v>
      </c>
      <c r="AK96" s="18">
        <f t="shared" si="225"/>
        <v>2.2624449419701209</v>
      </c>
      <c r="AL96" s="18">
        <f t="shared" si="225"/>
        <v>2.1847596767903044</v>
      </c>
      <c r="AM96" s="18">
        <f t="shared" si="226"/>
        <v>0.93667756526196744</v>
      </c>
      <c r="AO96" s="18">
        <f t="shared" si="227"/>
        <v>2.210648205765775</v>
      </c>
      <c r="AP96" s="18">
        <f t="shared" si="228"/>
        <v>2.7873324763573404</v>
      </c>
      <c r="AQ96" s="18">
        <f t="shared" si="229"/>
        <v>4.3666762492453826</v>
      </c>
      <c r="AS96" t="str">
        <f t="shared" si="258"/>
        <v>52 Skilled metal, electrical and electronic trades</v>
      </c>
      <c r="AT96" s="18">
        <f t="shared" si="230"/>
        <v>-2.1887177707697547</v>
      </c>
      <c r="AU96" s="18">
        <f t="shared" si="230"/>
        <v>-13.477933652431828</v>
      </c>
      <c r="AV96" s="18">
        <f t="shared" si="230"/>
        <v>0.76434048629818729</v>
      </c>
      <c r="AW96" s="18">
        <f t="shared" si="230"/>
        <v>1.0142300705102913</v>
      </c>
      <c r="AX96" s="18">
        <f t="shared" si="231"/>
        <v>-3.6161365982767535E-2</v>
      </c>
      <c r="AZ96" s="18">
        <f t="shared" si="232"/>
        <v>0.93086476140831209</v>
      </c>
      <c r="BA96" s="18">
        <f t="shared" si="233"/>
        <v>2.5579790844390438</v>
      </c>
      <c r="BB96" s="18">
        <f t="shared" si="234"/>
        <v>3.224724412413349</v>
      </c>
      <c r="BD96" t="str">
        <f t="shared" si="259"/>
        <v>52 Skilled metal, electrical and electronic trades</v>
      </c>
      <c r="BE96" s="18">
        <f t="shared" si="235"/>
        <v>2.4571685968469703</v>
      </c>
      <c r="BF96" s="18">
        <f t="shared" si="235"/>
        <v>-16.980575961328981</v>
      </c>
      <c r="BG96" s="18">
        <f t="shared" si="235"/>
        <v>0.18699752945052772</v>
      </c>
      <c r="BH96" s="18">
        <f t="shared" si="235"/>
        <v>-0.3470986328147796</v>
      </c>
      <c r="BI96" s="18">
        <f t="shared" si="236"/>
        <v>-1.3133288104380081</v>
      </c>
      <c r="BK96" s="18">
        <f t="shared" si="237"/>
        <v>-0.16938369316561452</v>
      </c>
      <c r="BL96" s="18">
        <f t="shared" si="238"/>
        <v>2.0150376027204375</v>
      </c>
      <c r="BM96" s="18">
        <f t="shared" si="239"/>
        <v>1.8873253212615237</v>
      </c>
      <c r="BO96" t="str">
        <f t="shared" si="260"/>
        <v>52 Skilled metal, electrical and electronic trades</v>
      </c>
      <c r="BP96" s="18">
        <f t="shared" si="240"/>
        <v>1.2079169518147248</v>
      </c>
      <c r="BQ96" s="18">
        <f t="shared" si="240"/>
        <v>-20.039036516331731</v>
      </c>
      <c r="BR96" s="18">
        <f t="shared" si="240"/>
        <v>0.41118008855181021</v>
      </c>
      <c r="BS96" s="18">
        <f t="shared" si="240"/>
        <v>-1.414611061587967</v>
      </c>
      <c r="BT96" s="18">
        <f t="shared" si="241"/>
        <v>-2.1367533051318222</v>
      </c>
      <c r="BV96" s="18">
        <f t="shared" si="242"/>
        <v>-0.80973287810789385</v>
      </c>
      <c r="BW96" s="18">
        <f t="shared" si="243"/>
        <v>2.1173263991274727</v>
      </c>
      <c r="BX96" s="18">
        <f t="shared" si="244"/>
        <v>1.5228818694508206</v>
      </c>
      <c r="BZ96" t="str">
        <f t="shared" si="261"/>
        <v>52 Skilled metal, electrical and electronic trades</v>
      </c>
      <c r="CA96" s="18">
        <f t="shared" si="245"/>
        <v>-2.3792026973952329</v>
      </c>
      <c r="CB96" s="18">
        <f t="shared" si="245"/>
        <v>-12.340309061118305</v>
      </c>
      <c r="CC96" s="18">
        <f t="shared" si="245"/>
        <v>-3.7593563897964977</v>
      </c>
      <c r="CD96" s="18">
        <f t="shared" si="245"/>
        <v>-5.8933108356140522</v>
      </c>
      <c r="CE96" s="18">
        <f t="shared" si="246"/>
        <v>-5.6509911774415222</v>
      </c>
      <c r="CG96" s="18">
        <f t="shared" si="247"/>
        <v>-5.1873025558620718</v>
      </c>
      <c r="CH96" s="18">
        <f t="shared" si="248"/>
        <v>1.5148106182483856</v>
      </c>
      <c r="CI96" s="18">
        <f t="shared" si="249"/>
        <v>-2.324269684559821</v>
      </c>
      <c r="CK96" t="str">
        <f t="shared" si="262"/>
        <v>52 Skilled metal, electrical and electronic trades</v>
      </c>
      <c r="CL96" s="18">
        <f t="shared" si="250"/>
        <v>-3.4688101974812757</v>
      </c>
      <c r="CM96" s="18">
        <f t="shared" si="250"/>
        <v>-21.442847408927236</v>
      </c>
      <c r="CN96" s="18">
        <f t="shared" si="250"/>
        <v>-9.6533471878256343</v>
      </c>
      <c r="CO96" s="18">
        <f t="shared" si="250"/>
        <v>-4.8826052288829302</v>
      </c>
      <c r="CP96" s="18">
        <f t="shared" si="251"/>
        <v>-7.5122751799692411</v>
      </c>
      <c r="CR96" s="18">
        <f t="shared" si="252"/>
        <v>-6.5002061096931518</v>
      </c>
      <c r="CS96" s="18">
        <f t="shared" si="253"/>
        <v>1.1879458116888397</v>
      </c>
      <c r="CT96" s="18">
        <f t="shared" si="254"/>
        <v>-3.8067386516195456</v>
      </c>
    </row>
    <row r="97" spans="1:98" x14ac:dyDescent="0.2">
      <c r="A97" t="str">
        <f t="shared" si="209"/>
        <v>53 Skilled construction and building trades</v>
      </c>
      <c r="B97" s="18">
        <f t="shared" si="210"/>
        <v>-4.4684537112370082</v>
      </c>
      <c r="C97" s="18">
        <f t="shared" si="210"/>
        <v>-37.074993381617219</v>
      </c>
      <c r="D97" s="18">
        <f t="shared" si="210"/>
        <v>8.5068635482973498</v>
      </c>
      <c r="E97" s="18">
        <f t="shared" si="210"/>
        <v>0.7856765000374244</v>
      </c>
      <c r="F97" s="18">
        <f t="shared" si="211"/>
        <v>0.14541995180750167</v>
      </c>
      <c r="H97" s="18">
        <f t="shared" si="212"/>
        <v>3.2963430989237263</v>
      </c>
      <c r="I97" s="18">
        <f t="shared" si="213"/>
        <v>3.1728359417337426</v>
      </c>
      <c r="J97" s="18">
        <f t="shared" si="214"/>
        <v>5.4739473227296109</v>
      </c>
      <c r="L97" t="str">
        <f t="shared" si="255"/>
        <v>53 Skilled construction and building trades</v>
      </c>
      <c r="M97" s="18">
        <f t="shared" si="215"/>
        <v>7.1555214981653625</v>
      </c>
      <c r="N97" s="18">
        <f t="shared" si="215"/>
        <v>-28.730068655458251</v>
      </c>
      <c r="O97" s="18">
        <f t="shared" si="215"/>
        <v>6.2292046867697737</v>
      </c>
      <c r="P97" s="18">
        <f t="shared" si="215"/>
        <v>3.580435556208994</v>
      </c>
      <c r="Q97" s="18">
        <f t="shared" si="216"/>
        <v>1.989733617509426</v>
      </c>
      <c r="S97" s="18">
        <f t="shared" si="217"/>
        <v>4.4559376660685324</v>
      </c>
      <c r="T97" s="18">
        <f t="shared" si="218"/>
        <v>3.4878820689738133</v>
      </c>
      <c r="U97" s="18">
        <f t="shared" si="219"/>
        <v>6.5650011524226226</v>
      </c>
      <c r="W97" t="str">
        <f t="shared" si="256"/>
        <v>53 Skilled construction and building trades</v>
      </c>
      <c r="X97" s="18">
        <f t="shared" si="220"/>
        <v>-1.6916805127900947</v>
      </c>
      <c r="Y97" s="18">
        <f t="shared" si="220"/>
        <v>-19.21294792644105</v>
      </c>
      <c r="Z97" s="18">
        <f t="shared" si="220"/>
        <v>2.7891865134730409</v>
      </c>
      <c r="AA97" s="18">
        <f t="shared" si="220"/>
        <v>1.0383247663546147</v>
      </c>
      <c r="AB97" s="18">
        <f t="shared" si="221"/>
        <v>0.1719820942905903</v>
      </c>
      <c r="AD97" s="18">
        <f t="shared" si="222"/>
        <v>1.6186063059088429</v>
      </c>
      <c r="AE97" s="18">
        <f t="shared" si="223"/>
        <v>3.1049468851164885</v>
      </c>
      <c r="AF97" s="18">
        <f t="shared" si="224"/>
        <v>4.2025351344617157</v>
      </c>
      <c r="AH97" t="str">
        <f t="shared" si="257"/>
        <v>53 Skilled construction and building trades</v>
      </c>
      <c r="AI97" s="18">
        <f t="shared" si="225"/>
        <v>2.6812313355541795</v>
      </c>
      <c r="AJ97" s="18">
        <f t="shared" si="225"/>
        <v>-11.798894902676803</v>
      </c>
      <c r="AK97" s="18">
        <f t="shared" si="225"/>
        <v>2.8885862883489821</v>
      </c>
      <c r="AL97" s="18">
        <f t="shared" si="225"/>
        <v>1.4309826249369273</v>
      </c>
      <c r="AM97" s="18">
        <f t="shared" si="226"/>
        <v>0.99817402993598314</v>
      </c>
      <c r="AO97" s="18">
        <f t="shared" si="227"/>
        <v>1.9145415455296577</v>
      </c>
      <c r="AP97" s="18">
        <f t="shared" si="228"/>
        <v>3.3149968055084411</v>
      </c>
      <c r="AQ97" s="18">
        <f t="shared" si="229"/>
        <v>4.5885953087235309</v>
      </c>
      <c r="AS97" t="str">
        <f t="shared" si="258"/>
        <v>53 Skilled construction and building trades</v>
      </c>
      <c r="AT97" s="18">
        <f t="shared" si="230"/>
        <v>1.7761834045815439</v>
      </c>
      <c r="AU97" s="18">
        <f t="shared" si="230"/>
        <v>-13.358558975792878</v>
      </c>
      <c r="AV97" s="18">
        <f t="shared" si="230"/>
        <v>2.5259136515867642</v>
      </c>
      <c r="AW97" s="18">
        <f t="shared" si="230"/>
        <v>0.34085666035632567</v>
      </c>
      <c r="AX97" s="18">
        <f t="shared" si="231"/>
        <v>9.6063228154164015E-2</v>
      </c>
      <c r="AZ97" s="18">
        <f t="shared" si="232"/>
        <v>1.0639850878941148</v>
      </c>
      <c r="BA97" s="18">
        <f t="shared" si="233"/>
        <v>3.0300893648353755</v>
      </c>
      <c r="BB97" s="18">
        <f t="shared" si="234"/>
        <v>3.7490908178426929</v>
      </c>
      <c r="BD97" t="str">
        <f t="shared" si="259"/>
        <v>53 Skilled construction and building trades</v>
      </c>
      <c r="BE97" s="18">
        <f t="shared" si="235"/>
        <v>4.041862430400478</v>
      </c>
      <c r="BF97" s="18">
        <f t="shared" si="235"/>
        <v>-16.844148447252728</v>
      </c>
      <c r="BG97" s="18">
        <f t="shared" si="235"/>
        <v>-4.8058783850335463E-2</v>
      </c>
      <c r="BH97" s="18">
        <f t="shared" si="235"/>
        <v>-1.1779768386228961</v>
      </c>
      <c r="BI97" s="18">
        <f t="shared" si="236"/>
        <v>-1.8903674027490713</v>
      </c>
      <c r="BK97" s="18">
        <f t="shared" si="237"/>
        <v>-0.8027639192192404</v>
      </c>
      <c r="BL97" s="18">
        <f t="shared" si="238"/>
        <v>2.1075777964910003</v>
      </c>
      <c r="BM97" s="18">
        <f t="shared" si="239"/>
        <v>1.5173435730377882</v>
      </c>
      <c r="BO97" t="str">
        <f t="shared" si="260"/>
        <v>53 Skilled construction and building trades</v>
      </c>
      <c r="BP97" s="18">
        <f t="shared" si="240"/>
        <v>5.8911724787316988</v>
      </c>
      <c r="BQ97" s="18">
        <f t="shared" si="240"/>
        <v>-19.861926754890714</v>
      </c>
      <c r="BR97" s="18">
        <f t="shared" si="240"/>
        <v>2.0864134116610256</v>
      </c>
      <c r="BS97" s="18">
        <f t="shared" si="240"/>
        <v>-0.65094824556142239</v>
      </c>
      <c r="BT97" s="18">
        <f t="shared" si="241"/>
        <v>-1.1401964486628113</v>
      </c>
      <c r="BV97" s="18">
        <f t="shared" si="242"/>
        <v>0.25325133687605916</v>
      </c>
      <c r="BW97" s="18">
        <f t="shared" si="243"/>
        <v>2.7193948294781833</v>
      </c>
      <c r="BX97" s="18">
        <f t="shared" si="244"/>
        <v>2.8943581848303257</v>
      </c>
      <c r="BZ97" t="str">
        <f t="shared" si="261"/>
        <v>53 Skilled construction and building trades</v>
      </c>
      <c r="CA97" s="18">
        <f t="shared" si="245"/>
        <v>-9.6174215825195475E-2</v>
      </c>
      <c r="CB97" s="18">
        <f t="shared" si="245"/>
        <v>-12.334463930294126</v>
      </c>
      <c r="CC97" s="18">
        <f t="shared" si="245"/>
        <v>-3.0106555620452946</v>
      </c>
      <c r="CD97" s="18">
        <f t="shared" si="245"/>
        <v>-3.5852961119137938</v>
      </c>
      <c r="CE97" s="18">
        <f t="shared" si="246"/>
        <v>-3.9786940995954256</v>
      </c>
      <c r="CG97" s="18">
        <f t="shared" si="247"/>
        <v>-3.3941285525395659</v>
      </c>
      <c r="CH97" s="18">
        <f t="shared" si="248"/>
        <v>1.8148176285138762</v>
      </c>
      <c r="CI97" s="18">
        <f t="shared" si="249"/>
        <v>-0.6602345815343913</v>
      </c>
      <c r="CK97" t="str">
        <f t="shared" si="262"/>
        <v>53 Skilled construction and building trades</v>
      </c>
      <c r="CL97" s="18">
        <f t="shared" si="250"/>
        <v>0.35056077100772409</v>
      </c>
      <c r="CM97" s="18">
        <f t="shared" si="250"/>
        <v>-17.715445148188515</v>
      </c>
      <c r="CN97" s="18">
        <f t="shared" si="250"/>
        <v>-12.562816312258363</v>
      </c>
      <c r="CO97" s="18">
        <f t="shared" si="250"/>
        <v>-15.503085641977943</v>
      </c>
      <c r="CP97" s="18">
        <f t="shared" si="251"/>
        <v>-14.736535249739557</v>
      </c>
      <c r="CR97" s="18">
        <f t="shared" si="252"/>
        <v>-14.534149246964144</v>
      </c>
      <c r="CS97" s="18">
        <f t="shared" si="253"/>
        <v>0.77223535426447221</v>
      </c>
      <c r="CT97" s="18">
        <f t="shared" si="254"/>
        <v>-9.6805670578166687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1.2864044045315604</v>
      </c>
      <c r="C98" s="18">
        <f t="shared" si="210"/>
        <v>-10.264126720615385</v>
      </c>
      <c r="D98" s="18">
        <f t="shared" si="210"/>
        <v>6.8013717261892204</v>
      </c>
      <c r="E98" s="18">
        <f t="shared" si="210"/>
        <v>2.9789451309035098</v>
      </c>
      <c r="F98" s="18">
        <f t="shared" si="211"/>
        <v>3.2662519747501895</v>
      </c>
      <c r="H98" s="18">
        <f t="shared" si="212"/>
        <v>4.2376398291555928</v>
      </c>
      <c r="I98" s="18">
        <f t="shared" si="213"/>
        <v>3.5999630124356141</v>
      </c>
      <c r="J98" s="18">
        <f t="shared" si="214"/>
        <v>6.476808235761089</v>
      </c>
      <c r="L98" t="str">
        <f t="shared" si="255"/>
        <v>54 Textiles, printing and other skilled trades</v>
      </c>
      <c r="M98" s="18">
        <f t="shared" si="215"/>
        <v>7.0735175154333474</v>
      </c>
      <c r="N98" s="18">
        <f t="shared" si="215"/>
        <v>6.7255885904732082</v>
      </c>
      <c r="O98" s="18">
        <f t="shared" si="215"/>
        <v>5.8727898253314148</v>
      </c>
      <c r="P98" s="18">
        <f t="shared" si="215"/>
        <v>5.2627945103097984</v>
      </c>
      <c r="Q98" s="18">
        <f t="shared" si="216"/>
        <v>5.544038099313231</v>
      </c>
      <c r="S98" s="18">
        <f t="shared" si="217"/>
        <v>5.4657347740622253</v>
      </c>
      <c r="T98" s="18">
        <f t="shared" si="218"/>
        <v>4.0705191380271399</v>
      </c>
      <c r="U98" s="18">
        <f t="shared" si="219"/>
        <v>7.6963137494238332</v>
      </c>
      <c r="W98" t="str">
        <f t="shared" si="256"/>
        <v>54 Textiles, printing and other skilled trades</v>
      </c>
      <c r="X98" s="18">
        <f t="shared" si="220"/>
        <v>-3.2637518843974922</v>
      </c>
      <c r="Y98" s="18">
        <f t="shared" si="220"/>
        <v>11.292984285964369</v>
      </c>
      <c r="Z98" s="18">
        <f t="shared" si="220"/>
        <v>4.2067647497900706</v>
      </c>
      <c r="AA98" s="18">
        <f t="shared" si="220"/>
        <v>2.5781944534271295</v>
      </c>
      <c r="AB98" s="18">
        <f t="shared" si="221"/>
        <v>3.6110598226439805</v>
      </c>
      <c r="AD98" s="18">
        <f t="shared" si="222"/>
        <v>3.1182034264658931</v>
      </c>
      <c r="AE98" s="18">
        <f t="shared" si="223"/>
        <v>3.7807280805565391</v>
      </c>
      <c r="AF98" s="18">
        <f t="shared" si="224"/>
        <v>5.8006163403107713</v>
      </c>
      <c r="AH98" t="str">
        <f t="shared" si="257"/>
        <v>54 Textiles, printing and other skilled trades</v>
      </c>
      <c r="AI98" s="18">
        <f t="shared" si="225"/>
        <v>-5.7524333985218394</v>
      </c>
      <c r="AJ98" s="18">
        <f t="shared" si="225"/>
        <v>25.669499388540039</v>
      </c>
      <c r="AK98" s="18">
        <f t="shared" si="225"/>
        <v>1.1822722214031245</v>
      </c>
      <c r="AL98" s="18">
        <f t="shared" si="225"/>
        <v>2.2120770421955704</v>
      </c>
      <c r="AM98" s="18">
        <f t="shared" si="226"/>
        <v>3.2133525896527182</v>
      </c>
      <c r="AO98" s="18">
        <f t="shared" si="227"/>
        <v>1.8676494425786894</v>
      </c>
      <c r="AP98" s="18">
        <f t="shared" si="228"/>
        <v>3.4787728720377054</v>
      </c>
      <c r="AQ98" s="18">
        <f t="shared" si="229"/>
        <v>4.694813775084139</v>
      </c>
      <c r="AS98" t="str">
        <f t="shared" si="258"/>
        <v>54 Textiles, printing and other skilled trades</v>
      </c>
      <c r="AT98" s="18">
        <f t="shared" si="230"/>
        <v>-5.2059009152729434</v>
      </c>
      <c r="AU98" s="18">
        <f t="shared" si="230"/>
        <v>17.166008702125033</v>
      </c>
      <c r="AV98" s="18">
        <f t="shared" si="230"/>
        <v>1.8645203591143744</v>
      </c>
      <c r="AW98" s="18">
        <f t="shared" si="230"/>
        <v>1.6958547057392082</v>
      </c>
      <c r="AX98" s="18">
        <f t="shared" si="231"/>
        <v>2.6530373728542944</v>
      </c>
      <c r="AZ98" s="18">
        <f t="shared" si="232"/>
        <v>1.7520455369059329</v>
      </c>
      <c r="BA98" s="18">
        <f t="shared" si="233"/>
        <v>3.2824329460531043</v>
      </c>
      <c r="BB98" s="18">
        <f t="shared" si="234"/>
        <v>4.4480889811206348</v>
      </c>
      <c r="BD98" t="str">
        <f t="shared" si="259"/>
        <v>54 Textiles, printing and other skilled trades</v>
      </c>
      <c r="BE98" s="18">
        <f t="shared" si="235"/>
        <v>0.33447983735568343</v>
      </c>
      <c r="BF98" s="18">
        <f t="shared" si="235"/>
        <v>-5.5548974078031392</v>
      </c>
      <c r="BG98" s="18">
        <f t="shared" si="235"/>
        <v>3.166402952592029</v>
      </c>
      <c r="BH98" s="18">
        <f t="shared" si="235"/>
        <v>0.22042182676853539</v>
      </c>
      <c r="BI98" s="18">
        <f t="shared" si="236"/>
        <v>0.75742774714118166</v>
      </c>
      <c r="BK98" s="18">
        <f t="shared" si="237"/>
        <v>1.1929477445639103</v>
      </c>
      <c r="BL98" s="18">
        <f t="shared" si="238"/>
        <v>2.5795951637565429</v>
      </c>
      <c r="BM98" s="18">
        <f t="shared" si="239"/>
        <v>3.436288409687549</v>
      </c>
      <c r="BO98" t="str">
        <f t="shared" si="260"/>
        <v>54 Textiles, printing and other skilled trades</v>
      </c>
      <c r="BP98" s="18">
        <f t="shared" si="240"/>
        <v>-2.9212557312609966</v>
      </c>
      <c r="BQ98" s="18">
        <f t="shared" si="240"/>
        <v>-5.3571368553638976</v>
      </c>
      <c r="BR98" s="18">
        <f t="shared" si="240"/>
        <v>0.98972057869892716</v>
      </c>
      <c r="BS98" s="18">
        <f t="shared" si="240"/>
        <v>-0.34813763437263612</v>
      </c>
      <c r="BT98" s="18">
        <f t="shared" si="241"/>
        <v>-0.25399857635838297</v>
      </c>
      <c r="BV98" s="18">
        <f t="shared" si="242"/>
        <v>9.5834170064512669E-2</v>
      </c>
      <c r="BW98" s="18">
        <f t="shared" si="243"/>
        <v>2.3564613802851797</v>
      </c>
      <c r="BX98" s="18">
        <f t="shared" si="244"/>
        <v>2.4257661110746342</v>
      </c>
      <c r="BZ98" t="str">
        <f t="shared" si="261"/>
        <v>54 Textiles, printing and other skilled trades</v>
      </c>
      <c r="CA98" s="18">
        <f t="shared" si="245"/>
        <v>-4.4727318614198319</v>
      </c>
      <c r="CB98" s="18">
        <f t="shared" si="245"/>
        <v>-1.9140826831981705</v>
      </c>
      <c r="CC98" s="18">
        <f t="shared" si="245"/>
        <v>-1.1059098380571397</v>
      </c>
      <c r="CD98" s="18">
        <f t="shared" si="245"/>
        <v>-4.7256513363599701</v>
      </c>
      <c r="CE98" s="18">
        <f t="shared" si="246"/>
        <v>-3.4335780481945299</v>
      </c>
      <c r="CG98" s="18">
        <f t="shared" si="247"/>
        <v>-3.5340367248661519</v>
      </c>
      <c r="CH98" s="18">
        <f t="shared" si="248"/>
        <v>1.8239955680651176</v>
      </c>
      <c r="CI98" s="18">
        <f t="shared" si="249"/>
        <v>-0.74144313838705456</v>
      </c>
      <c r="CK98" t="str">
        <f t="shared" si="262"/>
        <v>54 Textiles, printing and other skilled trades</v>
      </c>
      <c r="CL98" s="18">
        <f t="shared" si="250"/>
        <v>-6.7911087963813959</v>
      </c>
      <c r="CM98" s="18">
        <f t="shared" si="250"/>
        <v>7.1602923184996392</v>
      </c>
      <c r="CN98" s="18">
        <f t="shared" si="250"/>
        <v>-10.926361465503421</v>
      </c>
      <c r="CO98" s="18">
        <f t="shared" si="250"/>
        <v>-3.5508150466263988</v>
      </c>
      <c r="CP98" s="18">
        <f t="shared" si="251"/>
        <v>-5.2977402386480188</v>
      </c>
      <c r="CR98" s="18">
        <f t="shared" si="252"/>
        <v>-6.0748049417730261</v>
      </c>
      <c r="CS98" s="18">
        <f t="shared" si="253"/>
        <v>1.1282162831786957</v>
      </c>
      <c r="CT98" s="18">
        <f t="shared" si="254"/>
        <v>-3.6346156704643251</v>
      </c>
    </row>
    <row r="99" spans="1:98" x14ac:dyDescent="0.2">
      <c r="A99" t="str">
        <f t="shared" si="209"/>
        <v>61 Caring personal service occupations</v>
      </c>
      <c r="B99" s="18">
        <f t="shared" si="210"/>
        <v>9.3873117131777928</v>
      </c>
      <c r="C99" s="18">
        <f t="shared" si="210"/>
        <v>-0.3366222724095369</v>
      </c>
      <c r="D99" s="18">
        <f t="shared" si="210"/>
        <v>6.498491610849233</v>
      </c>
      <c r="E99" s="18">
        <f t="shared" si="210"/>
        <v>5.9235413384690405</v>
      </c>
      <c r="F99" s="18">
        <f t="shared" si="211"/>
        <v>5.699665491670558</v>
      </c>
      <c r="H99" s="18">
        <f t="shared" si="212"/>
        <v>6.1148457138912482</v>
      </c>
      <c r="I99" s="18">
        <f t="shared" si="213"/>
        <v>4.2666825508287376</v>
      </c>
      <c r="J99" s="18">
        <f t="shared" si="214"/>
        <v>8.3007230529675624</v>
      </c>
      <c r="L99" t="str">
        <f t="shared" si="255"/>
        <v>61 Caring personal service occupations</v>
      </c>
      <c r="M99" s="18">
        <f t="shared" si="215"/>
        <v>11.483070239555083</v>
      </c>
      <c r="N99" s="18">
        <f t="shared" si="215"/>
        <v>3.0117575974857536</v>
      </c>
      <c r="O99" s="18">
        <f t="shared" si="215"/>
        <v>7.7245238124055593</v>
      </c>
      <c r="P99" s="18">
        <f t="shared" si="215"/>
        <v>6.6772164169732307</v>
      </c>
      <c r="Q99" s="18">
        <f t="shared" si="216"/>
        <v>6.7698244903170446</v>
      </c>
      <c r="S99" s="18">
        <f t="shared" si="217"/>
        <v>7.0251826307301091</v>
      </c>
      <c r="T99" s="18">
        <f t="shared" si="218"/>
        <v>4.7638456655680894</v>
      </c>
      <c r="U99" s="18">
        <f t="shared" si="219"/>
        <v>9.2670693602670653</v>
      </c>
      <c r="W99" t="str">
        <f t="shared" si="256"/>
        <v>61 Caring personal service occupations</v>
      </c>
      <c r="X99" s="18">
        <f t="shared" si="220"/>
        <v>1.3305334010714542</v>
      </c>
      <c r="Y99" s="18">
        <f t="shared" si="220"/>
        <v>16.178732154809538</v>
      </c>
      <c r="Z99" s="18">
        <f t="shared" si="220"/>
        <v>2.8882282797570324</v>
      </c>
      <c r="AA99" s="18">
        <f t="shared" si="220"/>
        <v>2.6423783682241631</v>
      </c>
      <c r="AB99" s="18">
        <f t="shared" si="221"/>
        <v>3.5175259722608709</v>
      </c>
      <c r="AD99" s="18">
        <f t="shared" si="222"/>
        <v>2.7242629965684717</v>
      </c>
      <c r="AE99" s="18">
        <f t="shared" si="223"/>
        <v>4.150345103080344</v>
      </c>
      <c r="AF99" s="18">
        <f t="shared" si="224"/>
        <v>5.8221865025857245</v>
      </c>
      <c r="AH99" t="str">
        <f t="shared" si="257"/>
        <v>61 Caring personal service occupations</v>
      </c>
      <c r="AI99" s="18">
        <f t="shared" si="225"/>
        <v>-1.4455705796660889</v>
      </c>
      <c r="AJ99" s="18">
        <f t="shared" si="225"/>
        <v>18.862827297069163</v>
      </c>
      <c r="AK99" s="18">
        <f t="shared" si="225"/>
        <v>-0.81997870004660856</v>
      </c>
      <c r="AL99" s="18">
        <f t="shared" si="225"/>
        <v>1.0469299598678816</v>
      </c>
      <c r="AM99" s="18">
        <f t="shared" si="226"/>
        <v>1.4845410764022793</v>
      </c>
      <c r="AO99" s="18">
        <f t="shared" si="227"/>
        <v>0.42075475904612691</v>
      </c>
      <c r="AP99" s="18">
        <f t="shared" si="228"/>
        <v>3.1783359088907837</v>
      </c>
      <c r="AQ99" s="18">
        <f t="shared" si="229"/>
        <v>3.4528219261855675</v>
      </c>
      <c r="AS99" t="str">
        <f t="shared" si="258"/>
        <v>61 Caring personal service occupations</v>
      </c>
      <c r="AT99" s="18">
        <f t="shared" si="230"/>
        <v>0.13827396011052429</v>
      </c>
      <c r="AU99" s="18">
        <f t="shared" si="230"/>
        <v>16.931934454779164</v>
      </c>
      <c r="AV99" s="18">
        <f t="shared" si="230"/>
        <v>-0.45218304401103415</v>
      </c>
      <c r="AW99" s="18">
        <f t="shared" si="230"/>
        <v>1.3580547865894355</v>
      </c>
      <c r="AX99" s="18">
        <f t="shared" si="231"/>
        <v>1.6932569575475176</v>
      </c>
      <c r="AZ99" s="18">
        <f t="shared" si="232"/>
        <v>0.75101382065965172</v>
      </c>
      <c r="BA99" s="18">
        <f t="shared" si="233"/>
        <v>3.2977977851726292</v>
      </c>
      <c r="BB99" s="18">
        <f t="shared" si="234"/>
        <v>3.7841779638234874</v>
      </c>
      <c r="BD99" t="str">
        <f t="shared" si="259"/>
        <v>61 Caring personal service occupations</v>
      </c>
      <c r="BE99" s="18">
        <f t="shared" si="235"/>
        <v>4.709650868579307</v>
      </c>
      <c r="BF99" s="18">
        <f t="shared" si="235"/>
        <v>-5.2154514669372487</v>
      </c>
      <c r="BG99" s="18">
        <f t="shared" si="235"/>
        <v>1.2398361307179862</v>
      </c>
      <c r="BH99" s="18">
        <f t="shared" si="235"/>
        <v>0.7547255031341793</v>
      </c>
      <c r="BI99" s="18">
        <f t="shared" si="236"/>
        <v>0.52158080326361045</v>
      </c>
      <c r="BK99" s="18">
        <f t="shared" si="237"/>
        <v>0.91617021594840864</v>
      </c>
      <c r="BL99" s="18">
        <f t="shared" si="238"/>
        <v>3.2192628403829637</v>
      </c>
      <c r="BM99" s="18">
        <f t="shared" si="239"/>
        <v>3.8212303552850102</v>
      </c>
      <c r="BO99" t="str">
        <f t="shared" si="260"/>
        <v>61 Caring personal service occupations</v>
      </c>
      <c r="BP99" s="18">
        <f t="shared" si="240"/>
        <v>1.76919712129886</v>
      </c>
      <c r="BQ99" s="18">
        <f t="shared" si="240"/>
        <v>-17.757575239486556</v>
      </c>
      <c r="BR99" s="18">
        <f t="shared" si="240"/>
        <v>0.13298749347969707</v>
      </c>
      <c r="BS99" s="18">
        <f t="shared" si="240"/>
        <v>-2.080926671494765</v>
      </c>
      <c r="BT99" s="18">
        <f t="shared" si="241"/>
        <v>-2.4637800927881259</v>
      </c>
      <c r="BV99" s="18">
        <f t="shared" si="242"/>
        <v>-1.3484482120765584</v>
      </c>
      <c r="BW99" s="18">
        <f t="shared" si="243"/>
        <v>2.7059413577720237</v>
      </c>
      <c r="BX99" s="18">
        <f t="shared" si="244"/>
        <v>1.8077672804786671</v>
      </c>
      <c r="BZ99" t="str">
        <f t="shared" si="261"/>
        <v>61 Caring personal service occupations</v>
      </c>
      <c r="CA99" s="18">
        <f t="shared" si="245"/>
        <v>-11.997888269858414</v>
      </c>
      <c r="CB99" s="18">
        <f t="shared" si="245"/>
        <v>-19.162946641431532</v>
      </c>
      <c r="CC99" s="18">
        <f t="shared" si="245"/>
        <v>-7.0426012773243452</v>
      </c>
      <c r="CD99" s="18">
        <f t="shared" si="245"/>
        <v>-3.4667897126561154</v>
      </c>
      <c r="CE99" s="18">
        <f t="shared" si="246"/>
        <v>-5.6509870476184059</v>
      </c>
      <c r="CG99" s="18">
        <f t="shared" si="247"/>
        <v>-4.6737548213965034</v>
      </c>
      <c r="CH99" s="18">
        <f t="shared" si="248"/>
        <v>1.3372713897229049</v>
      </c>
      <c r="CI99" s="18">
        <f t="shared" si="249"/>
        <v>-2.2735739285979828</v>
      </c>
      <c r="CK99" t="str">
        <f t="shared" si="262"/>
        <v>61 Caring personal service occupations</v>
      </c>
      <c r="CL99" s="18">
        <f t="shared" si="250"/>
        <v>-5.5117713201630831</v>
      </c>
      <c r="CM99" s="18">
        <f t="shared" si="250"/>
        <v>6.0740936952532687</v>
      </c>
      <c r="CN99" s="18">
        <f t="shared" si="250"/>
        <v>-4.8885044697909326</v>
      </c>
      <c r="CO99" s="18">
        <f t="shared" si="250"/>
        <v>-3.2372408064263447</v>
      </c>
      <c r="CP99" s="18">
        <f t="shared" si="251"/>
        <v>-3.2020742002414337</v>
      </c>
      <c r="CR99" s="18">
        <f t="shared" si="252"/>
        <v>-3.7908230462050274</v>
      </c>
      <c r="CS99" s="18">
        <f t="shared" si="253"/>
        <v>1.3443791462596888</v>
      </c>
      <c r="CT99" s="18">
        <f t="shared" si="254"/>
        <v>-1.6271281296899476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15.85367034705023</v>
      </c>
      <c r="C100" s="18">
        <f t="shared" si="210"/>
        <v>5.0745986059272274</v>
      </c>
      <c r="D100" s="18">
        <f t="shared" si="210"/>
        <v>6.9676741472497694</v>
      </c>
      <c r="E100" s="18">
        <f t="shared" si="210"/>
        <v>5.7852111678758922</v>
      </c>
      <c r="F100" s="18">
        <f t="shared" si="211"/>
        <v>6.1086110768256985</v>
      </c>
      <c r="H100" s="18">
        <f t="shared" si="212"/>
        <v>6.1779059330699271</v>
      </c>
      <c r="I100" s="18">
        <f t="shared" si="213"/>
        <v>4.4450799099672755</v>
      </c>
      <c r="J100" s="18">
        <f t="shared" si="214"/>
        <v>8.4529342796420881</v>
      </c>
      <c r="L100" t="str">
        <f t="shared" si="255"/>
        <v>62 Leisure, travel and related personal service occupations</v>
      </c>
      <c r="M100" s="18">
        <f t="shared" si="215"/>
        <v>6.9414324891920121</v>
      </c>
      <c r="N100" s="18">
        <f t="shared" si="215"/>
        <v>-1.0981720237140169</v>
      </c>
      <c r="O100" s="18">
        <f t="shared" si="215"/>
        <v>2.8647758207740903</v>
      </c>
      <c r="P100" s="18">
        <f t="shared" si="215"/>
        <v>5.8189273279170006</v>
      </c>
      <c r="Q100" s="18">
        <f t="shared" si="216"/>
        <v>4.4445313238002715</v>
      </c>
      <c r="S100" s="18">
        <f t="shared" si="217"/>
        <v>4.8249018742768435</v>
      </c>
      <c r="T100" s="18">
        <f t="shared" si="218"/>
        <v>3.7727355115384276</v>
      </c>
      <c r="U100" s="18">
        <f t="shared" si="219"/>
        <v>7.0291667848214834</v>
      </c>
      <c r="W100" t="str">
        <f t="shared" si="256"/>
        <v>62 Leisure, travel and related personal service occupations</v>
      </c>
      <c r="X100" s="18">
        <f t="shared" si="220"/>
        <v>1.7147875110034905</v>
      </c>
      <c r="Y100" s="18">
        <f t="shared" si="220"/>
        <v>5.3143335207946674</v>
      </c>
      <c r="Z100" s="18">
        <f t="shared" si="220"/>
        <v>2.8333937622074368</v>
      </c>
      <c r="AA100" s="18">
        <f t="shared" si="220"/>
        <v>3.4852870723932616</v>
      </c>
      <c r="AB100" s="18">
        <f t="shared" si="221"/>
        <v>3.3942830181137085</v>
      </c>
      <c r="AD100" s="18">
        <f t="shared" si="222"/>
        <v>3.2675314182464499</v>
      </c>
      <c r="AE100" s="18">
        <f t="shared" si="223"/>
        <v>4.0041726040535464</v>
      </c>
      <c r="AF100" s="18">
        <f t="shared" si="224"/>
        <v>6.0740985995984431</v>
      </c>
      <c r="AH100" t="str">
        <f t="shared" si="257"/>
        <v>62 Leisure, travel and related personal service occupations</v>
      </c>
      <c r="AI100" s="18">
        <f t="shared" si="225"/>
        <v>0.83882309637430819</v>
      </c>
      <c r="AJ100" s="18">
        <f t="shared" si="225"/>
        <v>8.8464311798994508</v>
      </c>
      <c r="AK100" s="18">
        <f t="shared" si="225"/>
        <v>0.73265028247850861</v>
      </c>
      <c r="AL100" s="18">
        <f t="shared" si="225"/>
        <v>3.0474822103403465</v>
      </c>
      <c r="AM100" s="18">
        <f t="shared" si="226"/>
        <v>2.6691482582947845</v>
      </c>
      <c r="AO100" s="18">
        <f t="shared" si="227"/>
        <v>2.2700206104206311</v>
      </c>
      <c r="AP100" s="18">
        <f t="shared" si="228"/>
        <v>3.6991613394006029</v>
      </c>
      <c r="AQ100" s="18">
        <f t="shared" si="229"/>
        <v>5.1524784922739375</v>
      </c>
      <c r="AS100" t="str">
        <f t="shared" si="258"/>
        <v>62 Leisure, travel and related personal service occupations</v>
      </c>
      <c r="AT100" s="18">
        <f t="shared" si="230"/>
        <v>0.42257256901223617</v>
      </c>
      <c r="AU100" s="18">
        <f t="shared" si="230"/>
        <v>12.781110096107117</v>
      </c>
      <c r="AV100" s="18">
        <f t="shared" si="230"/>
        <v>1.1738155920210769</v>
      </c>
      <c r="AW100" s="18">
        <f t="shared" si="230"/>
        <v>3.2965179849101967</v>
      </c>
      <c r="AX100" s="18">
        <f t="shared" si="231"/>
        <v>3.1934457894627455</v>
      </c>
      <c r="AZ100" s="18">
        <f t="shared" si="232"/>
        <v>2.5840476749817487</v>
      </c>
      <c r="BA100" s="18">
        <f t="shared" si="233"/>
        <v>3.7869399402324033</v>
      </c>
      <c r="BB100" s="18">
        <f t="shared" si="234"/>
        <v>5.4371240153463951</v>
      </c>
      <c r="BD100" t="str">
        <f t="shared" si="259"/>
        <v>62 Leisure, travel and related personal service occupations</v>
      </c>
      <c r="BE100" s="18">
        <f t="shared" si="235"/>
        <v>-1.3556899853718107</v>
      </c>
      <c r="BF100" s="18">
        <f t="shared" si="235"/>
        <v>-10.187614917899401</v>
      </c>
      <c r="BG100" s="18">
        <f t="shared" si="235"/>
        <v>-1.5355669457030929</v>
      </c>
      <c r="BH100" s="18">
        <f t="shared" si="235"/>
        <v>-0.89885137373251212</v>
      </c>
      <c r="BI100" s="18">
        <f t="shared" si="236"/>
        <v>-1.7047566559333149</v>
      </c>
      <c r="BK100" s="18">
        <f t="shared" si="237"/>
        <v>-1.111546064655089</v>
      </c>
      <c r="BL100" s="18">
        <f t="shared" si="238"/>
        <v>2.2969212398463723</v>
      </c>
      <c r="BM100" s="18">
        <f t="shared" si="239"/>
        <v>1.5067777309997865</v>
      </c>
      <c r="BO100" t="str">
        <f t="shared" si="260"/>
        <v>62 Leisure, travel and related personal service occupations</v>
      </c>
      <c r="BP100" s="18">
        <f t="shared" si="240"/>
        <v>-1.3086621523574538</v>
      </c>
      <c r="BQ100" s="18">
        <f t="shared" si="240"/>
        <v>-19.000450041725646</v>
      </c>
      <c r="BR100" s="18">
        <f t="shared" si="240"/>
        <v>-1.3904997253430307</v>
      </c>
      <c r="BS100" s="18">
        <f t="shared" si="240"/>
        <v>-1.8637935781536719</v>
      </c>
      <c r="BT100" s="18">
        <f t="shared" si="241"/>
        <v>-2.887962564597224</v>
      </c>
      <c r="BV100" s="18">
        <f t="shared" si="242"/>
        <v>-1.7062819069502244</v>
      </c>
      <c r="BW100" s="18">
        <f t="shared" si="243"/>
        <v>2.4393422849451785</v>
      </c>
      <c r="BX100" s="18">
        <f t="shared" si="244"/>
        <v>1.2675956184000858</v>
      </c>
      <c r="BZ100" t="str">
        <f t="shared" si="261"/>
        <v>62 Leisure, travel and related personal service occupations</v>
      </c>
      <c r="CA100" s="18">
        <f t="shared" si="245"/>
        <v>-1.4115657165373663</v>
      </c>
      <c r="CB100" s="18">
        <f t="shared" si="245"/>
        <v>-14.952338319712666</v>
      </c>
      <c r="CC100" s="18">
        <f t="shared" si="245"/>
        <v>-3.3248617291100402</v>
      </c>
      <c r="CD100" s="18">
        <f t="shared" si="245"/>
        <v>-4.3320154538631472</v>
      </c>
      <c r="CE100" s="18">
        <f t="shared" si="246"/>
        <v>-4.7217186544880168</v>
      </c>
      <c r="CG100" s="18">
        <f t="shared" si="247"/>
        <v>-3.9974688039276063</v>
      </c>
      <c r="CH100" s="18">
        <f t="shared" si="248"/>
        <v>1.8946932751061629</v>
      </c>
      <c r="CI100" s="18">
        <f t="shared" si="249"/>
        <v>-0.94330093846616281</v>
      </c>
      <c r="CK100" t="str">
        <f t="shared" si="262"/>
        <v>62 Leisure, travel and related personal service occupations</v>
      </c>
      <c r="CL100" s="18">
        <f t="shared" si="250"/>
        <v>-6.2503474085369497</v>
      </c>
      <c r="CM100" s="18">
        <f t="shared" si="250"/>
        <v>1.8356347532437756</v>
      </c>
      <c r="CN100" s="18">
        <f t="shared" si="250"/>
        <v>-12.038913030548926</v>
      </c>
      <c r="CO100" s="18">
        <f t="shared" si="250"/>
        <v>-5.0745920079815825</v>
      </c>
      <c r="CP100" s="18">
        <f t="shared" si="251"/>
        <v>-6.9002339231224452</v>
      </c>
      <c r="CR100" s="18">
        <f t="shared" si="252"/>
        <v>-7.455237737431208</v>
      </c>
      <c r="CS100" s="18">
        <f t="shared" si="253"/>
        <v>1.0003176250781287</v>
      </c>
      <c r="CT100" s="18">
        <f t="shared" si="254"/>
        <v>-4.8574178746036196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12.156424992765146</v>
      </c>
      <c r="C101" s="18">
        <f t="shared" si="210"/>
        <v>-19.871412670015765</v>
      </c>
      <c r="D101" s="18">
        <f t="shared" si="210"/>
        <v>7.5966282451801259</v>
      </c>
      <c r="E101" s="18">
        <f t="shared" si="210"/>
        <v>4.7890282056567202</v>
      </c>
      <c r="F101" s="18">
        <f t="shared" si="211"/>
        <v>3.9013481727634636</v>
      </c>
      <c r="H101" s="18">
        <f t="shared" si="212"/>
        <v>5.7166589287109382</v>
      </c>
      <c r="I101" s="18">
        <f t="shared" si="213"/>
        <v>4.3423460988830209</v>
      </c>
      <c r="J101" s="18">
        <f t="shared" si="214"/>
        <v>8.0498237640757928</v>
      </c>
      <c r="L101" t="str">
        <f t="shared" si="255"/>
        <v>63 Community and civil enforcement occupations</v>
      </c>
      <c r="M101" s="18">
        <f t="shared" si="215"/>
        <v>4.9695901968685563</v>
      </c>
      <c r="N101" s="18">
        <f t="shared" si="215"/>
        <v>2.6934418295930351</v>
      </c>
      <c r="O101" s="18">
        <f t="shared" si="215"/>
        <v>1.0914771460093453</v>
      </c>
      <c r="P101" s="18">
        <f t="shared" si="215"/>
        <v>5.2358058309887934</v>
      </c>
      <c r="Q101" s="18">
        <f t="shared" si="216"/>
        <v>3.7640515406467179</v>
      </c>
      <c r="S101" s="18">
        <f t="shared" si="217"/>
        <v>3.8358210913425284</v>
      </c>
      <c r="T101" s="18">
        <f t="shared" si="218"/>
        <v>3.4560619813329696</v>
      </c>
      <c r="U101" s="18">
        <f t="shared" si="219"/>
        <v>6.0789645525206382</v>
      </c>
      <c r="W101" t="str">
        <f t="shared" si="256"/>
        <v>63 Community and civil enforcement occupations</v>
      </c>
      <c r="X101" s="18">
        <f t="shared" si="220"/>
        <v>-0.32420745047407884</v>
      </c>
      <c r="Y101" s="18">
        <f t="shared" si="220"/>
        <v>13.709245928953639</v>
      </c>
      <c r="Z101" s="18">
        <f t="shared" si="220"/>
        <v>1.1088167888147371</v>
      </c>
      <c r="AA101" s="18">
        <f t="shared" si="220"/>
        <v>2.5015442467820614</v>
      </c>
      <c r="AB101" s="18">
        <f t="shared" si="221"/>
        <v>2.728350024320414</v>
      </c>
      <c r="AD101" s="18">
        <f t="shared" si="222"/>
        <v>2.0351831308451862</v>
      </c>
      <c r="AE101" s="18">
        <f t="shared" si="223"/>
        <v>3.8744686384470262</v>
      </c>
      <c r="AF101" s="18">
        <f t="shared" si="224"/>
        <v>5.1418579229882688</v>
      </c>
      <c r="AH101" t="str">
        <f t="shared" si="257"/>
        <v>63 Community and civil enforcement occupations</v>
      </c>
      <c r="AI101" s="18">
        <f t="shared" si="225"/>
        <v>-2.5536281702709829</v>
      </c>
      <c r="AJ101" s="18">
        <f t="shared" si="225"/>
        <v>29.551300197750496</v>
      </c>
      <c r="AK101" s="18">
        <f t="shared" si="225"/>
        <v>-3.5477587648617415</v>
      </c>
      <c r="AL101" s="18">
        <f t="shared" si="225"/>
        <v>2.5597585768372122</v>
      </c>
      <c r="AM101" s="18">
        <f t="shared" si="226"/>
        <v>2.0906175321731002</v>
      </c>
      <c r="AO101" s="18">
        <f t="shared" si="227"/>
        <v>0.48211501224491027</v>
      </c>
      <c r="AP101" s="18">
        <f t="shared" si="228"/>
        <v>2.9618894612693403</v>
      </c>
      <c r="AQ101" s="18">
        <f t="shared" si="229"/>
        <v>3.28607803013925</v>
      </c>
      <c r="AS101" t="str">
        <f t="shared" si="258"/>
        <v>63 Community and civil enforcement occupations</v>
      </c>
      <c r="AT101" s="18">
        <f t="shared" si="230"/>
        <v>-3.959144134424597</v>
      </c>
      <c r="AU101" s="18">
        <f t="shared" si="230"/>
        <v>25.18139486916311</v>
      </c>
      <c r="AV101" s="18">
        <f t="shared" si="230"/>
        <v>-4.4847352238531535</v>
      </c>
      <c r="AW101" s="18">
        <f t="shared" si="230"/>
        <v>0.83120817924708934</v>
      </c>
      <c r="AX101" s="18">
        <f t="shared" si="231"/>
        <v>0.48837852276761851</v>
      </c>
      <c r="AZ101" s="18">
        <f t="shared" si="232"/>
        <v>-0.97285872222869774</v>
      </c>
      <c r="BA101" s="18">
        <f t="shared" si="233"/>
        <v>2.9770590251600781</v>
      </c>
      <c r="BB101" s="18">
        <f t="shared" si="234"/>
        <v>2.3477968192496146</v>
      </c>
      <c r="BD101" t="str">
        <f t="shared" si="259"/>
        <v>63 Community and civil enforcement occupations</v>
      </c>
      <c r="BE101" s="18">
        <f t="shared" si="235"/>
        <v>-5.9551802857134684</v>
      </c>
      <c r="BF101" s="18">
        <f t="shared" si="235"/>
        <v>35.769253708577018</v>
      </c>
      <c r="BG101" s="18">
        <f t="shared" si="235"/>
        <v>-7.6207994457770596</v>
      </c>
      <c r="BH101" s="18">
        <f t="shared" si="235"/>
        <v>1.5279955987964833</v>
      </c>
      <c r="BI101" s="18">
        <f t="shared" si="236"/>
        <v>0.38253513031896169</v>
      </c>
      <c r="BK101" s="18">
        <f t="shared" si="237"/>
        <v>-1.6180843490713137</v>
      </c>
      <c r="BL101" s="18">
        <f t="shared" si="238"/>
        <v>1.6416461108102798</v>
      </c>
      <c r="BM101" s="18">
        <f t="shared" si="239"/>
        <v>0.38669799938377825</v>
      </c>
      <c r="BO101" t="str">
        <f t="shared" si="260"/>
        <v>63 Community and civil enforcement occupations</v>
      </c>
      <c r="BP101" s="18">
        <f t="shared" si="240"/>
        <v>-1.0786545399429914</v>
      </c>
      <c r="BQ101" s="18">
        <f t="shared" si="240"/>
        <v>13.786044366399608</v>
      </c>
      <c r="BR101" s="18">
        <f t="shared" si="240"/>
        <v>-4.9838579155131342</v>
      </c>
      <c r="BS101" s="18">
        <f t="shared" si="240"/>
        <v>0.63788068528627395</v>
      </c>
      <c r="BT101" s="18">
        <f t="shared" si="241"/>
        <v>-0.39223985838690023</v>
      </c>
      <c r="BV101" s="18">
        <f t="shared" si="242"/>
        <v>-1.2720500186788497</v>
      </c>
      <c r="BW101" s="18">
        <f t="shared" si="243"/>
        <v>2.1206476354270754</v>
      </c>
      <c r="BX101" s="18">
        <f t="shared" si="244"/>
        <v>1.1960017187163441</v>
      </c>
      <c r="BZ101" t="str">
        <f t="shared" si="261"/>
        <v>63 Community and civil enforcement occupations</v>
      </c>
      <c r="CA101" s="18">
        <f t="shared" si="245"/>
        <v>-2.2440670605339941</v>
      </c>
      <c r="CB101" s="18">
        <f t="shared" si="245"/>
        <v>20.185964827292977</v>
      </c>
      <c r="CC101" s="18">
        <f t="shared" si="245"/>
        <v>-7.0922089013597649</v>
      </c>
      <c r="CD101" s="18">
        <f t="shared" si="245"/>
        <v>-1.8513687227004971</v>
      </c>
      <c r="CE101" s="18">
        <f t="shared" si="246"/>
        <v>-2.2909464656872047</v>
      </c>
      <c r="CG101" s="18">
        <f t="shared" si="247"/>
        <v>-3.6303659171802782</v>
      </c>
      <c r="CH101" s="18">
        <f t="shared" si="248"/>
        <v>1.6463423246939612</v>
      </c>
      <c r="CI101" s="18">
        <f t="shared" si="249"/>
        <v>-1.0636734102615675</v>
      </c>
      <c r="CK101" t="str">
        <f t="shared" si="262"/>
        <v>63 Community and civil enforcement occupations</v>
      </c>
      <c r="CL101" s="18">
        <f t="shared" si="250"/>
        <v>-11.224131588914476</v>
      </c>
      <c r="CM101" s="18">
        <f t="shared" si="250"/>
        <v>44.139143855941064</v>
      </c>
      <c r="CN101" s="18">
        <f t="shared" si="250"/>
        <v>-20.833545363234062</v>
      </c>
      <c r="CO101" s="18">
        <f t="shared" si="250"/>
        <v>-5.9525393397524606</v>
      </c>
      <c r="CP101" s="18">
        <f t="shared" si="251"/>
        <v>-8.4707474021579525</v>
      </c>
      <c r="CR101" s="18">
        <f t="shared" si="252"/>
        <v>-11.20024220110184</v>
      </c>
      <c r="CS101" s="18">
        <f t="shared" si="253"/>
        <v>0.57346378663476472</v>
      </c>
      <c r="CT101" s="18">
        <f t="shared" si="254"/>
        <v>-8.6385568420121235</v>
      </c>
    </row>
    <row r="102" spans="1:98" x14ac:dyDescent="0.2">
      <c r="A102" t="str">
        <f t="shared" si="209"/>
        <v>71 Sales occupations</v>
      </c>
      <c r="B102" s="18">
        <f t="shared" si="210"/>
        <v>4.7176044483345336</v>
      </c>
      <c r="C102" s="18">
        <f t="shared" si="210"/>
        <v>-11.130972779460002</v>
      </c>
      <c r="D102" s="18">
        <f t="shared" si="210"/>
        <v>4.635031280912405</v>
      </c>
      <c r="E102" s="18">
        <f t="shared" si="210"/>
        <v>4.2443517824366506</v>
      </c>
      <c r="F102" s="18">
        <f t="shared" si="211"/>
        <v>3.3305714672624775</v>
      </c>
      <c r="H102" s="18">
        <f t="shared" si="212"/>
        <v>4.3744159352964829</v>
      </c>
      <c r="I102" s="18">
        <f t="shared" si="213"/>
        <v>3.3730059415548075</v>
      </c>
      <c r="J102" s="18">
        <f t="shared" si="214"/>
        <v>6.4268358896647504</v>
      </c>
      <c r="L102" t="str">
        <f t="shared" si="255"/>
        <v>71 Sales occupations</v>
      </c>
      <c r="M102" s="18">
        <f t="shared" si="215"/>
        <v>6.7285804250567738</v>
      </c>
      <c r="N102" s="18">
        <f t="shared" si="215"/>
        <v>-1.720772013876104</v>
      </c>
      <c r="O102" s="18">
        <f t="shared" si="215"/>
        <v>6.6773734234249371</v>
      </c>
      <c r="P102" s="18">
        <f t="shared" si="215"/>
        <v>5.717332053675328</v>
      </c>
      <c r="Q102" s="18">
        <f t="shared" si="216"/>
        <v>5.5341042313833411</v>
      </c>
      <c r="S102" s="18">
        <f t="shared" si="217"/>
        <v>6.036381997205309</v>
      </c>
      <c r="T102" s="18">
        <f t="shared" si="218"/>
        <v>3.7931692695568175</v>
      </c>
      <c r="U102" s="18">
        <f t="shared" si="219"/>
        <v>7.9652347527795264</v>
      </c>
      <c r="W102" t="str">
        <f t="shared" si="256"/>
        <v>71 Sales occupations</v>
      </c>
      <c r="X102" s="18">
        <f t="shared" si="220"/>
        <v>-1.2343471304203213</v>
      </c>
      <c r="Y102" s="18">
        <f t="shared" si="220"/>
        <v>12.939433038817349</v>
      </c>
      <c r="Z102" s="18">
        <f t="shared" si="220"/>
        <v>2.2132598014003912</v>
      </c>
      <c r="AA102" s="18">
        <f t="shared" si="220"/>
        <v>2.7295470080922923</v>
      </c>
      <c r="AB102" s="18">
        <f t="shared" si="221"/>
        <v>3.1771364915215594</v>
      </c>
      <c r="AD102" s="18">
        <f t="shared" si="222"/>
        <v>2.5571621647381582</v>
      </c>
      <c r="AE102" s="18">
        <f t="shared" si="223"/>
        <v>3.3867667494886122</v>
      </c>
      <c r="AF102" s="18">
        <f t="shared" si="224"/>
        <v>5.0990024699821834</v>
      </c>
      <c r="AH102" t="str">
        <f t="shared" si="257"/>
        <v>71 Sales occupations</v>
      </c>
      <c r="AI102" s="18">
        <f t="shared" si="225"/>
        <v>-1.6159171172993592</v>
      </c>
      <c r="AJ102" s="18">
        <f t="shared" si="225"/>
        <v>16.896479651918604</v>
      </c>
      <c r="AK102" s="18">
        <f t="shared" si="225"/>
        <v>0.93538886369299856</v>
      </c>
      <c r="AL102" s="18">
        <f t="shared" si="225"/>
        <v>2.4462774201211346</v>
      </c>
      <c r="AM102" s="18">
        <f t="shared" si="226"/>
        <v>2.8161375226704033</v>
      </c>
      <c r="AO102" s="18">
        <f t="shared" si="227"/>
        <v>1.9401515534773761</v>
      </c>
      <c r="AP102" s="18">
        <f t="shared" si="228"/>
        <v>3.2081086437198314</v>
      </c>
      <c r="AQ102" s="18">
        <f t="shared" si="229"/>
        <v>4.5167120482517698</v>
      </c>
      <c r="AS102" t="str">
        <f t="shared" si="258"/>
        <v>71 Sales occupations</v>
      </c>
      <c r="AT102" s="18">
        <f t="shared" si="230"/>
        <v>-2.4480064141792046</v>
      </c>
      <c r="AU102" s="18">
        <f t="shared" si="230"/>
        <v>11.818889235515551</v>
      </c>
      <c r="AV102" s="18">
        <f t="shared" si="230"/>
        <v>-4.9595037268346243E-2</v>
      </c>
      <c r="AW102" s="18">
        <f t="shared" si="230"/>
        <v>2.1886878239365748</v>
      </c>
      <c r="AX102" s="18">
        <f t="shared" si="231"/>
        <v>2.0567271459575265</v>
      </c>
      <c r="AZ102" s="18">
        <f t="shared" si="232"/>
        <v>1.4370789251960669</v>
      </c>
      <c r="BA102" s="18">
        <f t="shared" si="233"/>
        <v>2.7659349963260027</v>
      </c>
      <c r="BB102" s="18">
        <f t="shared" si="234"/>
        <v>3.7788795939218689</v>
      </c>
      <c r="BD102" t="str">
        <f t="shared" si="259"/>
        <v>71 Sales occupations</v>
      </c>
      <c r="BE102" s="18">
        <f t="shared" si="235"/>
        <v>0.39675474535458832</v>
      </c>
      <c r="BF102" s="18">
        <f t="shared" si="235"/>
        <v>-0.19665799242487569</v>
      </c>
      <c r="BG102" s="18">
        <f t="shared" si="235"/>
        <v>0.65616870242313219</v>
      </c>
      <c r="BH102" s="18">
        <f t="shared" si="235"/>
        <v>-2.5540692821324207E-2</v>
      </c>
      <c r="BI102" s="18">
        <f t="shared" si="236"/>
        <v>0.17626987712331399</v>
      </c>
      <c r="BK102" s="18">
        <f t="shared" si="237"/>
        <v>0.20118122399448435</v>
      </c>
      <c r="BL102" s="18">
        <f t="shared" si="238"/>
        <v>2.5120803454201202</v>
      </c>
      <c r="BM102" s="18">
        <f t="shared" si="239"/>
        <v>2.6548461939986501</v>
      </c>
      <c r="BO102" t="str">
        <f t="shared" si="260"/>
        <v>71 Sales occupations</v>
      </c>
      <c r="BP102" s="18">
        <f t="shared" si="240"/>
        <v>-1.4804673536364499</v>
      </c>
      <c r="BQ102" s="18">
        <f t="shared" si="240"/>
        <v>-12.241369427311721</v>
      </c>
      <c r="BR102" s="18">
        <f t="shared" si="240"/>
        <v>0.54563298152878748</v>
      </c>
      <c r="BS102" s="18">
        <f t="shared" si="240"/>
        <v>-1.6435492714824695</v>
      </c>
      <c r="BT102" s="18">
        <f t="shared" si="241"/>
        <v>-1.6677675596660446</v>
      </c>
      <c r="BV102" s="18">
        <f t="shared" si="242"/>
        <v>-0.91916988802966948</v>
      </c>
      <c r="BW102" s="18">
        <f t="shared" si="243"/>
        <v>2.5808282860302567</v>
      </c>
      <c r="BX102" s="18">
        <f t="shared" si="244"/>
        <v>1.9508650466903976</v>
      </c>
      <c r="BZ102" t="str">
        <f t="shared" si="261"/>
        <v>71 Sales occupations</v>
      </c>
      <c r="CA102" s="18">
        <f t="shared" si="245"/>
        <v>-2.8625494414745267</v>
      </c>
      <c r="CB102" s="18">
        <f t="shared" si="245"/>
        <v>-8.545641660444792</v>
      </c>
      <c r="CC102" s="18">
        <f t="shared" si="245"/>
        <v>-4.1030903956807414</v>
      </c>
      <c r="CD102" s="18">
        <f t="shared" si="245"/>
        <v>-8.1074824746736436</v>
      </c>
      <c r="CE102" s="18">
        <f t="shared" si="246"/>
        <v>-6.9022231592598127</v>
      </c>
      <c r="CG102" s="18">
        <f t="shared" si="247"/>
        <v>-6.7916177212363538</v>
      </c>
      <c r="CH102" s="18">
        <f t="shared" si="248"/>
        <v>1.488127755450952</v>
      </c>
      <c r="CI102" s="18">
        <f t="shared" si="249"/>
        <v>-3.3887002628265939</v>
      </c>
      <c r="CK102" t="str">
        <f t="shared" si="262"/>
        <v>71 Sales occupations</v>
      </c>
      <c r="CL102" s="18">
        <f t="shared" si="250"/>
        <v>-6.9561786366210576</v>
      </c>
      <c r="CM102" s="18">
        <f t="shared" si="250"/>
        <v>2.4864909759504172</v>
      </c>
      <c r="CN102" s="18">
        <f t="shared" si="250"/>
        <v>-10.96826065337979</v>
      </c>
      <c r="CO102" s="18">
        <f t="shared" si="250"/>
        <v>-6.5693325382846668</v>
      </c>
      <c r="CP102" s="18">
        <f t="shared" si="251"/>
        <v>-7.4331811077393395</v>
      </c>
      <c r="CR102" s="18">
        <f t="shared" si="252"/>
        <v>-8.059275803939336</v>
      </c>
      <c r="CS102" s="18">
        <f t="shared" si="253"/>
        <v>0.87100247154385801</v>
      </c>
      <c r="CT102" s="18">
        <f t="shared" si="254"/>
        <v>-5.5824117930445283</v>
      </c>
    </row>
    <row r="103" spans="1:98" x14ac:dyDescent="0.2">
      <c r="A103" t="str">
        <f t="shared" si="209"/>
        <v>72 Customer service occupations</v>
      </c>
      <c r="B103" s="18">
        <f t="shared" si="210"/>
        <v>7.7438721598751536</v>
      </c>
      <c r="C103" s="18">
        <f t="shared" si="210"/>
        <v>7.3248259422360906</v>
      </c>
      <c r="D103" s="18">
        <f t="shared" si="210"/>
        <v>10.741896808772156</v>
      </c>
      <c r="E103" s="18">
        <f t="shared" si="210"/>
        <v>6.162017872312564</v>
      </c>
      <c r="F103" s="18">
        <f t="shared" si="211"/>
        <v>7.6457720409867758</v>
      </c>
      <c r="H103" s="18">
        <f t="shared" si="212"/>
        <v>7.6672025407749089</v>
      </c>
      <c r="I103" s="18">
        <f t="shared" si="213"/>
        <v>4.2559752730360945</v>
      </c>
      <c r="J103" s="18">
        <f t="shared" si="214"/>
        <v>9.4923915229949696</v>
      </c>
      <c r="L103" t="str">
        <f t="shared" si="255"/>
        <v>72 Customer service occupations</v>
      </c>
      <c r="M103" s="18">
        <f t="shared" si="215"/>
        <v>10.563207947082255</v>
      </c>
      <c r="N103" s="18">
        <f t="shared" si="215"/>
        <v>6.3946816609140145</v>
      </c>
      <c r="O103" s="18">
        <f t="shared" si="215"/>
        <v>7.682126391406463</v>
      </c>
      <c r="P103" s="18">
        <f t="shared" si="215"/>
        <v>5.6709859813034447</v>
      </c>
      <c r="Q103" s="18">
        <f t="shared" si="216"/>
        <v>6.3407519516743616</v>
      </c>
      <c r="S103" s="18">
        <f t="shared" si="217"/>
        <v>6.3371576098278704</v>
      </c>
      <c r="T103" s="18">
        <f t="shared" si="218"/>
        <v>3.9963574188384587</v>
      </c>
      <c r="U103" s="18">
        <f t="shared" si="219"/>
        <v>8.3142548703624151</v>
      </c>
      <c r="W103" t="str">
        <f t="shared" si="256"/>
        <v>72 Customer service occupations</v>
      </c>
      <c r="X103" s="18">
        <f t="shared" si="220"/>
        <v>1.1811795534499847</v>
      </c>
      <c r="Y103" s="18">
        <f t="shared" si="220"/>
        <v>19.779449048503352</v>
      </c>
      <c r="Z103" s="18">
        <f t="shared" si="220"/>
        <v>3.5238843163779787</v>
      </c>
      <c r="AA103" s="18">
        <f t="shared" si="220"/>
        <v>2.8144107283756048</v>
      </c>
      <c r="AB103" s="18">
        <f t="shared" si="221"/>
        <v>4.023823647359448</v>
      </c>
      <c r="AD103" s="18">
        <f t="shared" si="222"/>
        <v>3.0503600289415456</v>
      </c>
      <c r="AE103" s="18">
        <f t="shared" si="223"/>
        <v>3.4849287886681068</v>
      </c>
      <c r="AF103" s="18">
        <f t="shared" si="224"/>
        <v>5.5272005527770229</v>
      </c>
      <c r="AH103" t="str">
        <f t="shared" si="257"/>
        <v>72 Customer service occupations</v>
      </c>
      <c r="AI103" s="18">
        <f t="shared" si="225"/>
        <v>1.5213357933142158</v>
      </c>
      <c r="AJ103" s="18">
        <f t="shared" si="225"/>
        <v>26.274209266625203</v>
      </c>
      <c r="AK103" s="18">
        <f t="shared" si="225"/>
        <v>3.5676812477928976</v>
      </c>
      <c r="AL103" s="18">
        <f t="shared" si="225"/>
        <v>3.1563050181903973</v>
      </c>
      <c r="AM103" s="18">
        <f t="shared" si="226"/>
        <v>4.5982951954088414</v>
      </c>
      <c r="AO103" s="18">
        <f t="shared" si="227"/>
        <v>3.2932485503757158</v>
      </c>
      <c r="AP103" s="18">
        <f t="shared" si="228"/>
        <v>3.5937401868320729</v>
      </c>
      <c r="AQ103" s="18">
        <f t="shared" si="229"/>
        <v>5.7832663495538617</v>
      </c>
      <c r="AS103" t="str">
        <f t="shared" si="258"/>
        <v>72 Customer service occupations</v>
      </c>
      <c r="AT103" s="18">
        <f t="shared" si="230"/>
        <v>0.17109485780348876</v>
      </c>
      <c r="AU103" s="18">
        <f t="shared" si="230"/>
        <v>8.4363578392238736</v>
      </c>
      <c r="AV103" s="18">
        <f t="shared" si="230"/>
        <v>4.1780926857558409</v>
      </c>
      <c r="AW103" s="18">
        <f t="shared" si="230"/>
        <v>1.5490079857592542</v>
      </c>
      <c r="AX103" s="18">
        <f t="shared" si="231"/>
        <v>2.7840820276974432</v>
      </c>
      <c r="AZ103" s="18">
        <f t="shared" si="232"/>
        <v>2.4179135440907995</v>
      </c>
      <c r="BA103" s="18">
        <f t="shared" si="233"/>
        <v>3.0609222707022488</v>
      </c>
      <c r="BB103" s="18">
        <f t="shared" si="234"/>
        <v>4.7393368777837397</v>
      </c>
      <c r="BD103" t="str">
        <f t="shared" si="259"/>
        <v>72 Customer service occupations</v>
      </c>
      <c r="BE103" s="18">
        <f t="shared" si="235"/>
        <v>3.5853197433649564</v>
      </c>
      <c r="BF103" s="18">
        <f t="shared" si="235"/>
        <v>-0.26772981466329782</v>
      </c>
      <c r="BG103" s="18">
        <f t="shared" si="235"/>
        <v>2.9234191199490667</v>
      </c>
      <c r="BH103" s="18">
        <f t="shared" si="235"/>
        <v>1.0320337605974839</v>
      </c>
      <c r="BI103" s="18">
        <f t="shared" si="236"/>
        <v>1.5371233503126414</v>
      </c>
      <c r="BK103" s="18">
        <f t="shared" si="237"/>
        <v>1.6586017424008448</v>
      </c>
      <c r="BL103" s="18">
        <f t="shared" si="238"/>
        <v>2.6690794807145091</v>
      </c>
      <c r="BM103" s="18">
        <f t="shared" si="239"/>
        <v>3.8579998981976171</v>
      </c>
      <c r="BO103" t="str">
        <f t="shared" si="260"/>
        <v>72 Customer service occupations</v>
      </c>
      <c r="BP103" s="18">
        <f t="shared" si="240"/>
        <v>3.9406289187279286</v>
      </c>
      <c r="BQ103" s="18">
        <f t="shared" si="240"/>
        <v>-11.336409902986521</v>
      </c>
      <c r="BR103" s="18">
        <f t="shared" si="240"/>
        <v>2.552976995230094</v>
      </c>
      <c r="BS103" s="18">
        <f t="shared" si="240"/>
        <v>-0.43772905655874439</v>
      </c>
      <c r="BT103" s="18">
        <f t="shared" si="241"/>
        <v>-0.23811115909094793</v>
      </c>
      <c r="BV103" s="18">
        <f t="shared" si="242"/>
        <v>0.5493544445833054</v>
      </c>
      <c r="BW103" s="18">
        <f t="shared" si="243"/>
        <v>2.8742739884549673</v>
      </c>
      <c r="BX103" s="18">
        <f t="shared" si="244"/>
        <v>3.2485908734108726</v>
      </c>
      <c r="BZ103" t="str">
        <f t="shared" si="261"/>
        <v>72 Customer service occupations</v>
      </c>
      <c r="CA103" s="18">
        <f t="shared" si="245"/>
        <v>-0.92732429018029805</v>
      </c>
      <c r="CB103" s="18">
        <f t="shared" si="245"/>
        <v>-1.1853837124502165</v>
      </c>
      <c r="CC103" s="18">
        <f t="shared" si="245"/>
        <v>-1.2920250828600155</v>
      </c>
      <c r="CD103" s="18">
        <f t="shared" si="245"/>
        <v>-1.675981499717516</v>
      </c>
      <c r="CE103" s="18">
        <f t="shared" si="246"/>
        <v>-1.5255276729995604</v>
      </c>
      <c r="CG103" s="18">
        <f t="shared" si="247"/>
        <v>-1.5481622618614743</v>
      </c>
      <c r="CH103" s="18">
        <f t="shared" si="248"/>
        <v>1.7652032622584857</v>
      </c>
      <c r="CI103" s="18">
        <f t="shared" si="249"/>
        <v>0.58519576006912377</v>
      </c>
      <c r="CK103" t="str">
        <f t="shared" si="262"/>
        <v>72 Customer service occupations</v>
      </c>
      <c r="CL103" s="18">
        <f t="shared" si="250"/>
        <v>0.69020367738095167</v>
      </c>
      <c r="CM103" s="18">
        <f t="shared" si="250"/>
        <v>18.98106205294674</v>
      </c>
      <c r="CN103" s="18">
        <f t="shared" si="250"/>
        <v>-3.1658045776685406</v>
      </c>
      <c r="CO103" s="18">
        <f t="shared" si="250"/>
        <v>-1.3079582220885677</v>
      </c>
      <c r="CP103" s="18">
        <f t="shared" si="251"/>
        <v>-0.73922021538707083</v>
      </c>
      <c r="CR103" s="18">
        <f t="shared" si="252"/>
        <v>-1.9311674272042612</v>
      </c>
      <c r="CS103" s="18">
        <f t="shared" si="253"/>
        <v>1.658143260408429</v>
      </c>
      <c r="CT103" s="18">
        <f t="shared" si="254"/>
        <v>0.17231088244513693</v>
      </c>
    </row>
    <row r="104" spans="1:98" x14ac:dyDescent="0.2">
      <c r="A104" t="str">
        <f t="shared" si="209"/>
        <v>81 Process, plant and machine operatives</v>
      </c>
      <c r="B104" s="18">
        <f t="shared" si="210"/>
        <v>8.0253048072359547</v>
      </c>
      <c r="C104" s="18">
        <f t="shared" si="210"/>
        <v>-12.621203921380076</v>
      </c>
      <c r="D104" s="18">
        <f t="shared" si="210"/>
        <v>9.2689815839497101</v>
      </c>
      <c r="E104" s="18">
        <f t="shared" si="210"/>
        <v>8.0517854251980214</v>
      </c>
      <c r="F104" s="18">
        <f t="shared" si="211"/>
        <v>7.0010712067660519</v>
      </c>
      <c r="H104" s="18">
        <f t="shared" si="212"/>
        <v>8.4560034268627682</v>
      </c>
      <c r="I104" s="18">
        <f t="shared" si="213"/>
        <v>5.1418085464336682</v>
      </c>
      <c r="J104" s="18">
        <f t="shared" si="214"/>
        <v>10.548065867742284</v>
      </c>
      <c r="L104" t="str">
        <f t="shared" si="255"/>
        <v>81 Process, plant and machine operatives</v>
      </c>
      <c r="M104" s="18">
        <f t="shared" si="215"/>
        <v>8.7491182128496945</v>
      </c>
      <c r="N104" s="18">
        <f t="shared" si="215"/>
        <v>-16.910106675851356</v>
      </c>
      <c r="O104" s="18">
        <f t="shared" si="215"/>
        <v>10.93614716461142</v>
      </c>
      <c r="P104" s="18">
        <f t="shared" si="215"/>
        <v>6.3104553664979246</v>
      </c>
      <c r="Q104" s="18">
        <f t="shared" si="216"/>
        <v>6.0882013132754542</v>
      </c>
      <c r="S104" s="18">
        <f t="shared" si="217"/>
        <v>7.8305147705265865</v>
      </c>
      <c r="T104" s="18">
        <f t="shared" si="218"/>
        <v>4.5661874185275675</v>
      </c>
      <c r="U104" s="18">
        <f t="shared" si="219"/>
        <v>9.7770974857054771</v>
      </c>
      <c r="W104" t="str">
        <f t="shared" si="256"/>
        <v>81 Process, plant and machine operatives</v>
      </c>
      <c r="X104" s="18">
        <f t="shared" si="220"/>
        <v>-0.19846636603412238</v>
      </c>
      <c r="Y104" s="18">
        <f t="shared" si="220"/>
        <v>-4.8248595940122874</v>
      </c>
      <c r="Z104" s="18">
        <f t="shared" si="220"/>
        <v>8.7771937450184865</v>
      </c>
      <c r="AA104" s="18">
        <f t="shared" si="220"/>
        <v>5.3393899483437091</v>
      </c>
      <c r="AB104" s="18">
        <f t="shared" si="221"/>
        <v>5.7292248038689486</v>
      </c>
      <c r="AD104" s="18">
        <f t="shared" si="222"/>
        <v>6.4730797143564667</v>
      </c>
      <c r="AE104" s="18">
        <f t="shared" si="223"/>
        <v>4.7273948876797478</v>
      </c>
      <c r="AF104" s="18">
        <f t="shared" si="224"/>
        <v>8.8368004910475584</v>
      </c>
      <c r="AH104" t="str">
        <f t="shared" si="257"/>
        <v>81 Process, plant and machine operatives</v>
      </c>
      <c r="AI104" s="18">
        <f t="shared" si="225"/>
        <v>-0.23420974317341914</v>
      </c>
      <c r="AJ104" s="18">
        <f t="shared" si="225"/>
        <v>-4.5244872639385481</v>
      </c>
      <c r="AK104" s="18">
        <f t="shared" si="225"/>
        <v>5.6140996428807544</v>
      </c>
      <c r="AL104" s="18">
        <f t="shared" si="225"/>
        <v>2.9400770157746559</v>
      </c>
      <c r="AM104" s="18">
        <f t="shared" si="226"/>
        <v>3.281289014982236</v>
      </c>
      <c r="AO104" s="18">
        <f t="shared" si="227"/>
        <v>3.8238094083992147</v>
      </c>
      <c r="AP104" s="18">
        <f t="shared" si="228"/>
        <v>3.472318200691249</v>
      </c>
      <c r="AQ104" s="18">
        <f t="shared" si="229"/>
        <v>6.0815281685655309</v>
      </c>
      <c r="AS104" t="str">
        <f t="shared" si="258"/>
        <v>81 Process, plant and machine operatives</v>
      </c>
      <c r="AT104" s="18">
        <f t="shared" si="230"/>
        <v>-2.4626571229738214</v>
      </c>
      <c r="AU104" s="18">
        <f t="shared" si="230"/>
        <v>-8.1325818402734349</v>
      </c>
      <c r="AV104" s="18">
        <f t="shared" si="230"/>
        <v>4.6307754893671227</v>
      </c>
      <c r="AW104" s="18">
        <f t="shared" si="230"/>
        <v>2.7688079143745048</v>
      </c>
      <c r="AX104" s="18">
        <f t="shared" si="231"/>
        <v>2.6253130838530092</v>
      </c>
      <c r="AZ104" s="18">
        <f t="shared" si="232"/>
        <v>3.3857526999804932</v>
      </c>
      <c r="BA104" s="18">
        <f t="shared" si="233"/>
        <v>3.4199677565935893</v>
      </c>
      <c r="BB104" s="18">
        <f t="shared" si="234"/>
        <v>5.7215537025812502</v>
      </c>
      <c r="BD104" t="str">
        <f t="shared" si="259"/>
        <v>81 Process, plant and machine operatives</v>
      </c>
      <c r="BE104" s="18">
        <f t="shared" si="235"/>
        <v>2.6592044076417132</v>
      </c>
      <c r="BF104" s="18">
        <f t="shared" si="235"/>
        <v>-14.541442909685443</v>
      </c>
      <c r="BG104" s="18">
        <f t="shared" si="235"/>
        <v>4.0862036893275278</v>
      </c>
      <c r="BH104" s="18">
        <f t="shared" si="235"/>
        <v>1.0094454949571841</v>
      </c>
      <c r="BI104" s="18">
        <f t="shared" si="236"/>
        <v>0.90119956734402429</v>
      </c>
      <c r="BK104" s="18">
        <f t="shared" si="237"/>
        <v>2.0247911211144221</v>
      </c>
      <c r="BL104" s="18">
        <f t="shared" si="238"/>
        <v>2.5705870066785819</v>
      </c>
      <c r="BM104" s="18">
        <f t="shared" si="239"/>
        <v>4.05053404472413</v>
      </c>
      <c r="BO104" t="str">
        <f t="shared" si="260"/>
        <v>81 Process, plant and machine operatives</v>
      </c>
      <c r="BP104" s="18">
        <f t="shared" si="240"/>
        <v>1.5146851457537025</v>
      </c>
      <c r="BQ104" s="18">
        <f t="shared" si="240"/>
        <v>-19.845428288539647</v>
      </c>
      <c r="BR104" s="18">
        <f t="shared" si="240"/>
        <v>3.8515832339233169</v>
      </c>
      <c r="BS104" s="18">
        <f t="shared" si="240"/>
        <v>-0.6888884680038565</v>
      </c>
      <c r="BT104" s="18">
        <f t="shared" si="241"/>
        <v>-0.63160597403079111</v>
      </c>
      <c r="BV104" s="18">
        <f t="shared" si="242"/>
        <v>0.80210524638484326</v>
      </c>
      <c r="BW104" s="18">
        <f t="shared" si="243"/>
        <v>2.6814524046801402</v>
      </c>
      <c r="BX104" s="18">
        <f t="shared" si="244"/>
        <v>3.2452474019132982</v>
      </c>
      <c r="BZ104" t="str">
        <f t="shared" si="261"/>
        <v>81 Process, plant and machine operatives</v>
      </c>
      <c r="CA104" s="18">
        <f t="shared" si="245"/>
        <v>-2.0460095838600867</v>
      </c>
      <c r="CB104" s="18">
        <f t="shared" si="245"/>
        <v>-14.589228729286896</v>
      </c>
      <c r="CC104" s="18">
        <f t="shared" si="245"/>
        <v>-1.3025394239292387</v>
      </c>
      <c r="CD104" s="18">
        <f t="shared" si="245"/>
        <v>-6.878321841626434</v>
      </c>
      <c r="CE104" s="18">
        <f t="shared" si="246"/>
        <v>-5.6814957839309344</v>
      </c>
      <c r="CG104" s="18">
        <f t="shared" si="247"/>
        <v>-5.0556361855243921</v>
      </c>
      <c r="CH104" s="18">
        <f t="shared" si="248"/>
        <v>1.7176295293984012</v>
      </c>
      <c r="CI104" s="18">
        <f t="shared" si="249"/>
        <v>-1.8970848066058976</v>
      </c>
      <c r="CK104" t="str">
        <f t="shared" si="262"/>
        <v>81 Process, plant and machine operatives</v>
      </c>
      <c r="CL104" s="18">
        <f t="shared" si="250"/>
        <v>-8.1523529510488792</v>
      </c>
      <c r="CM104" s="18">
        <f t="shared" si="250"/>
        <v>-13.103783986142536</v>
      </c>
      <c r="CN104" s="18">
        <f t="shared" si="250"/>
        <v>-17.813542803222802</v>
      </c>
      <c r="CO104" s="18">
        <f t="shared" si="250"/>
        <v>-9.0706521748515456</v>
      </c>
      <c r="CP104" s="18">
        <f t="shared" si="251"/>
        <v>-12.147791651706186</v>
      </c>
      <c r="CR104" s="18">
        <f t="shared" si="252"/>
        <v>-12.083686150949003</v>
      </c>
      <c r="CS104" s="18">
        <f t="shared" si="253"/>
        <v>0.59797084627861707</v>
      </c>
      <c r="CT104" s="18">
        <f t="shared" si="254"/>
        <v>-9.1150471233272476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13.519477328565422</v>
      </c>
      <c r="C105" s="18">
        <f t="shared" si="210"/>
        <v>-24.294509849523173</v>
      </c>
      <c r="D105" s="18">
        <f t="shared" si="210"/>
        <v>10.342147914869937</v>
      </c>
      <c r="E105" s="18">
        <f t="shared" si="210"/>
        <v>6.2578500524041791</v>
      </c>
      <c r="F105" s="18">
        <f t="shared" si="211"/>
        <v>5.2634983298161853</v>
      </c>
      <c r="H105" s="18">
        <f t="shared" si="212"/>
        <v>7.6022024742042893</v>
      </c>
      <c r="I105" s="18">
        <f t="shared" si="213"/>
        <v>5.3665456975069414</v>
      </c>
      <c r="J105" s="18">
        <f t="shared" si="214"/>
        <v>10.025582997247916</v>
      </c>
      <c r="L105" t="str">
        <f t="shared" si="255"/>
        <v>82 Transport and mobile machine drivers and operatives</v>
      </c>
      <c r="M105" s="18">
        <f t="shared" si="215"/>
        <v>10.282991093244265</v>
      </c>
      <c r="N105" s="18">
        <f t="shared" si="215"/>
        <v>-20.407788357196445</v>
      </c>
      <c r="O105" s="18">
        <f t="shared" si="215"/>
        <v>9.1324963314620931</v>
      </c>
      <c r="P105" s="18">
        <f t="shared" si="215"/>
        <v>6.0389340680819137</v>
      </c>
      <c r="Q105" s="18">
        <f t="shared" si="216"/>
        <v>5.094722955064146</v>
      </c>
      <c r="S105" s="18">
        <f t="shared" si="217"/>
        <v>7.0602530263817131</v>
      </c>
      <c r="T105" s="18">
        <f t="shared" si="218"/>
        <v>5.0616209389683586</v>
      </c>
      <c r="U105" s="18">
        <f t="shared" si="219"/>
        <v>9.4594982931694105</v>
      </c>
      <c r="W105" t="str">
        <f t="shared" si="256"/>
        <v>82 Transport and mobile machine drivers and operatives</v>
      </c>
      <c r="X105" s="18">
        <f t="shared" si="220"/>
        <v>4.2240998612614877</v>
      </c>
      <c r="Y105" s="18">
        <f t="shared" si="220"/>
        <v>-0.95670295350795964</v>
      </c>
      <c r="Z105" s="18">
        <f t="shared" si="220"/>
        <v>5.5731366920947822</v>
      </c>
      <c r="AA105" s="18">
        <f t="shared" si="220"/>
        <v>3.9888025889999845</v>
      </c>
      <c r="AB105" s="18">
        <f t="shared" si="221"/>
        <v>4.163634336033506</v>
      </c>
      <c r="AD105" s="18">
        <f t="shared" si="222"/>
        <v>4.5142543949564296</v>
      </c>
      <c r="AE105" s="18">
        <f t="shared" si="223"/>
        <v>4.6124849841449489</v>
      </c>
      <c r="AF105" s="18">
        <f t="shared" si="224"/>
        <v>7.3708762115838988</v>
      </c>
      <c r="AH105" t="str">
        <f t="shared" si="257"/>
        <v>82 Transport and mobile machine drivers and operatives</v>
      </c>
      <c r="AI105" s="18">
        <f t="shared" si="225"/>
        <v>3.0151436002649135</v>
      </c>
      <c r="AJ105" s="18">
        <f t="shared" si="225"/>
        <v>-6.5275449370433503</v>
      </c>
      <c r="AK105" s="18">
        <f t="shared" si="225"/>
        <v>4.6087312631345689</v>
      </c>
      <c r="AL105" s="18">
        <f t="shared" si="225"/>
        <v>2.6177255917557707</v>
      </c>
      <c r="AM105" s="18">
        <f t="shared" si="226"/>
        <v>2.6352863246444258</v>
      </c>
      <c r="AO105" s="18">
        <f t="shared" si="227"/>
        <v>3.277147622902854</v>
      </c>
      <c r="AP105" s="18">
        <f t="shared" si="228"/>
        <v>4.1718333377277483</v>
      </c>
      <c r="AQ105" s="18">
        <f t="shared" si="229"/>
        <v>6.2081982888465559</v>
      </c>
      <c r="AS105" t="str">
        <f t="shared" si="258"/>
        <v>82 Transport and mobile machine drivers and operatives</v>
      </c>
      <c r="AT105" s="18">
        <f t="shared" si="230"/>
        <v>0.93310115812745842</v>
      </c>
      <c r="AU105" s="18">
        <f t="shared" si="230"/>
        <v>-5.1099403698402597</v>
      </c>
      <c r="AV105" s="18">
        <f t="shared" si="230"/>
        <v>3.2912734790105924</v>
      </c>
      <c r="AW105" s="18">
        <f t="shared" si="230"/>
        <v>2.1469198001883738</v>
      </c>
      <c r="AX105" s="18">
        <f t="shared" si="231"/>
        <v>2.0321356254986878</v>
      </c>
      <c r="AZ105" s="18">
        <f t="shared" si="232"/>
        <v>2.5269553583409321</v>
      </c>
      <c r="BA105" s="18">
        <f t="shared" si="233"/>
        <v>4.009709283839924</v>
      </c>
      <c r="BB105" s="18">
        <f t="shared" si="234"/>
        <v>5.5783916965521207</v>
      </c>
      <c r="BD105" t="str">
        <f t="shared" si="259"/>
        <v>82 Transport and mobile machine drivers and operatives</v>
      </c>
      <c r="BE105" s="18">
        <f t="shared" si="235"/>
        <v>4.8511690897335313</v>
      </c>
      <c r="BF105" s="18">
        <f t="shared" si="235"/>
        <v>-8.617004979671183</v>
      </c>
      <c r="BG105" s="18">
        <f t="shared" si="235"/>
        <v>3.7010830478611201</v>
      </c>
      <c r="BH105" s="18">
        <f t="shared" si="235"/>
        <v>1.6846801133838962</v>
      </c>
      <c r="BI105" s="18">
        <f t="shared" si="236"/>
        <v>1.6297997235155348</v>
      </c>
      <c r="BK105" s="18">
        <f t="shared" si="237"/>
        <v>2.3524199334341356</v>
      </c>
      <c r="BL105" s="18">
        <f t="shared" si="238"/>
        <v>3.3405213544515089</v>
      </c>
      <c r="BM105" s="18">
        <f t="shared" si="239"/>
        <v>4.9168641877126662</v>
      </c>
      <c r="BO105" t="str">
        <f t="shared" si="260"/>
        <v>82 Transport and mobile machine drivers and operatives</v>
      </c>
      <c r="BP105" s="18">
        <f t="shared" si="240"/>
        <v>4.2159000078451525</v>
      </c>
      <c r="BQ105" s="18">
        <f t="shared" si="240"/>
        <v>-16.923585175091471</v>
      </c>
      <c r="BR105" s="18">
        <f t="shared" si="240"/>
        <v>3.8741565811984291</v>
      </c>
      <c r="BS105" s="18">
        <f t="shared" si="240"/>
        <v>0.44464528031349371</v>
      </c>
      <c r="BT105" s="18">
        <f t="shared" si="241"/>
        <v>0.30675930997916545</v>
      </c>
      <c r="BV105" s="18">
        <f t="shared" si="242"/>
        <v>1.5750464881198356</v>
      </c>
      <c r="BW105" s="18">
        <f t="shared" si="243"/>
        <v>3.5500295230058709</v>
      </c>
      <c r="BX105" s="18">
        <f t="shared" si="244"/>
        <v>4.5588936053640117</v>
      </c>
      <c r="BZ105" t="str">
        <f t="shared" si="261"/>
        <v>82 Transport and mobile machine drivers and operatives</v>
      </c>
      <c r="CA105" s="18">
        <f t="shared" si="245"/>
        <v>-1.277883359784826</v>
      </c>
      <c r="CB105" s="18">
        <f t="shared" si="245"/>
        <v>-10.00523130054145</v>
      </c>
      <c r="CC105" s="18">
        <f t="shared" si="245"/>
        <v>-2.1947926545827001</v>
      </c>
      <c r="CD105" s="18">
        <f t="shared" si="245"/>
        <v>-2.9711411241937657</v>
      </c>
      <c r="CE105" s="18">
        <f t="shared" si="246"/>
        <v>-3.1856409464748214</v>
      </c>
      <c r="CG105" s="18">
        <f t="shared" si="247"/>
        <v>-2.7130454413511251</v>
      </c>
      <c r="CH105" s="18">
        <f t="shared" si="248"/>
        <v>2.1940286297106981</v>
      </c>
      <c r="CI105" s="18">
        <f t="shared" si="249"/>
        <v>0.30491955488769484</v>
      </c>
      <c r="CK105" t="str">
        <f t="shared" si="262"/>
        <v>82 Transport and mobile machine drivers and operatives</v>
      </c>
      <c r="CL105" s="18">
        <f t="shared" si="250"/>
        <v>0.8915149263063249</v>
      </c>
      <c r="CM105" s="18">
        <f t="shared" si="250"/>
        <v>-8.6991261791622314</v>
      </c>
      <c r="CN105" s="18">
        <f t="shared" si="250"/>
        <v>-9.3519082571234762</v>
      </c>
      <c r="CO105" s="18">
        <f t="shared" si="250"/>
        <v>-8.1509233383605171</v>
      </c>
      <c r="CP105" s="18">
        <f t="shared" si="251"/>
        <v>-8.562148433206529</v>
      </c>
      <c r="CR105" s="18">
        <f t="shared" si="252"/>
        <v>-8.5530092799942832</v>
      </c>
      <c r="CS105" s="18">
        <f t="shared" si="253"/>
        <v>1.3183588896864995</v>
      </c>
      <c r="CT105" s="18">
        <f t="shared" si="254"/>
        <v>-4.7934797101693238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0.65703203051450387</v>
      </c>
      <c r="C106" s="18">
        <f t="shared" si="210"/>
        <v>-22.420543755393517</v>
      </c>
      <c r="D106" s="18">
        <f t="shared" si="210"/>
        <v>40.425480973747653</v>
      </c>
      <c r="E106" s="18">
        <f t="shared" si="210"/>
        <v>10.305027077521745</v>
      </c>
      <c r="F106" s="18">
        <f t="shared" si="211"/>
        <v>16.361171961738961</v>
      </c>
      <c r="H106" s="18">
        <f t="shared" si="212"/>
        <v>19.548879625742256</v>
      </c>
      <c r="I106" s="18">
        <f t="shared" si="213"/>
        <v>13.145541161963115</v>
      </c>
      <c r="J106" s="18">
        <f t="shared" si="214"/>
        <v>22.079813126762527</v>
      </c>
      <c r="L106" t="str">
        <f t="shared" si="255"/>
        <v>91 Elementary trades and related occupations</v>
      </c>
      <c r="M106" s="18">
        <f t="shared" si="215"/>
        <v>6.1597577779334056</v>
      </c>
      <c r="N106" s="18">
        <f t="shared" si="215"/>
        <v>-31.187383636942378</v>
      </c>
      <c r="O106" s="18">
        <f t="shared" si="215"/>
        <v>22.874288280833355</v>
      </c>
      <c r="P106" s="18">
        <f t="shared" si="215"/>
        <v>9.6515720060454733</v>
      </c>
      <c r="Q106" s="18">
        <f t="shared" si="216"/>
        <v>10.362139352614808</v>
      </c>
      <c r="S106" s="18">
        <f t="shared" si="217"/>
        <v>13.892968697474362</v>
      </c>
      <c r="T106" s="18">
        <f t="shared" si="218"/>
        <v>8.551889920133938</v>
      </c>
      <c r="U106" s="18">
        <f t="shared" si="219"/>
        <v>16.162621091939421</v>
      </c>
      <c r="W106" t="str">
        <f t="shared" si="256"/>
        <v>91 Elementary trades and related occupations</v>
      </c>
      <c r="X106" s="18">
        <f t="shared" si="220"/>
        <v>-4.2088903564197588</v>
      </c>
      <c r="Y106" s="18">
        <f t="shared" si="220"/>
        <v>-9.3755852801167379</v>
      </c>
      <c r="Z106" s="18">
        <f t="shared" si="220"/>
        <v>25.162981791366978</v>
      </c>
      <c r="AA106" s="18">
        <f t="shared" si="220"/>
        <v>4.9729276691448554</v>
      </c>
      <c r="AB106" s="18">
        <f t="shared" si="221"/>
        <v>9.8910602459756802</v>
      </c>
      <c r="AD106" s="18">
        <f t="shared" si="222"/>
        <v>11.312389785290344</v>
      </c>
      <c r="AE106" s="18">
        <f t="shared" si="223"/>
        <v>8.8017764820486519</v>
      </c>
      <c r="AF106" s="18">
        <f t="shared" si="224"/>
        <v>14.412142438082531</v>
      </c>
      <c r="AH106" t="str">
        <f t="shared" si="257"/>
        <v>91 Elementary trades and related occupations</v>
      </c>
      <c r="AI106" s="18">
        <f t="shared" si="225"/>
        <v>-3.1956327774516291</v>
      </c>
      <c r="AJ106" s="18">
        <f t="shared" si="225"/>
        <v>-12.167782485488887</v>
      </c>
      <c r="AK106" s="18">
        <f t="shared" si="225"/>
        <v>22.4682422199302</v>
      </c>
      <c r="AL106" s="18">
        <f t="shared" si="225"/>
        <v>4.5782718010924928</v>
      </c>
      <c r="AM106" s="18">
        <f t="shared" si="226"/>
        <v>8.676743746632166</v>
      </c>
      <c r="AO106" s="18">
        <f t="shared" si="227"/>
        <v>10.230590843049804</v>
      </c>
      <c r="AP106" s="18">
        <f t="shared" si="228"/>
        <v>8.1455006869800339</v>
      </c>
      <c r="AQ106" s="18">
        <f t="shared" si="229"/>
        <v>13.345609755212863</v>
      </c>
      <c r="AS106" t="str">
        <f t="shared" si="258"/>
        <v>91 Elementary trades and related occupations</v>
      </c>
      <c r="AT106" s="18">
        <f t="shared" si="230"/>
        <v>-3.9660849244017804</v>
      </c>
      <c r="AU106" s="18">
        <f t="shared" si="230"/>
        <v>-2.9229778572713361</v>
      </c>
      <c r="AV106" s="18">
        <f t="shared" si="230"/>
        <v>22.85173628588386</v>
      </c>
      <c r="AW106" s="18">
        <f t="shared" si="230"/>
        <v>4.1910710293332043</v>
      </c>
      <c r="AX106" s="18">
        <f t="shared" si="231"/>
        <v>9.2120345297021178</v>
      </c>
      <c r="AZ106" s="18">
        <f t="shared" si="232"/>
        <v>10.072991047710111</v>
      </c>
      <c r="BA106" s="18">
        <f t="shared" si="233"/>
        <v>7.6945854129456093</v>
      </c>
      <c r="BB106" s="18">
        <f t="shared" si="234"/>
        <v>13.006008405718905</v>
      </c>
      <c r="BD106" t="str">
        <f t="shared" si="259"/>
        <v>91 Elementary trades and related occupations</v>
      </c>
      <c r="BE106" s="18">
        <f t="shared" si="235"/>
        <v>-0.1725808295792608</v>
      </c>
      <c r="BF106" s="18">
        <f t="shared" si="235"/>
        <v>-14.903836809928217</v>
      </c>
      <c r="BG106" s="18">
        <f t="shared" si="235"/>
        <v>14.408618328218825</v>
      </c>
      <c r="BH106" s="18">
        <f t="shared" si="235"/>
        <v>2.9889669768269789</v>
      </c>
      <c r="BI106" s="18">
        <f t="shared" si="236"/>
        <v>5.1675893044758281</v>
      </c>
      <c r="BK106" s="18">
        <f t="shared" si="237"/>
        <v>6.6628986014124925</v>
      </c>
      <c r="BL106" s="18">
        <f t="shared" si="238"/>
        <v>4.4819925334151689</v>
      </c>
      <c r="BM106" s="18">
        <f t="shared" si="239"/>
        <v>8.8372915025059626</v>
      </c>
      <c r="BO106" t="str">
        <f t="shared" si="260"/>
        <v>91 Elementary trades and related occupations</v>
      </c>
      <c r="BP106" s="18">
        <f t="shared" si="240"/>
        <v>-0.91786469167179918</v>
      </c>
      <c r="BQ106" s="18">
        <f t="shared" si="240"/>
        <v>-17.009939602742165</v>
      </c>
      <c r="BR106" s="18">
        <f t="shared" si="240"/>
        <v>14.211597378568497</v>
      </c>
      <c r="BS106" s="18">
        <f t="shared" si="240"/>
        <v>1.4345026307958975</v>
      </c>
      <c r="BT106" s="18">
        <f t="shared" si="241"/>
        <v>3.9536240401667477</v>
      </c>
      <c r="BV106" s="18">
        <f t="shared" si="242"/>
        <v>5.5262579397679312</v>
      </c>
      <c r="BW106" s="18">
        <f t="shared" si="243"/>
        <v>4.1353614523177651</v>
      </c>
      <c r="BX106" s="18">
        <f t="shared" si="244"/>
        <v>7.7814944245948148</v>
      </c>
      <c r="BZ106" t="str">
        <f t="shared" si="261"/>
        <v>91 Elementary trades and related occupations</v>
      </c>
      <c r="CA106" s="18">
        <f t="shared" si="245"/>
        <v>-2.6416309856162279</v>
      </c>
      <c r="CB106" s="18">
        <f t="shared" si="245"/>
        <v>-14.555552637854618</v>
      </c>
      <c r="CC106" s="18">
        <f t="shared" si="245"/>
        <v>10.156565591819966</v>
      </c>
      <c r="CD106" s="18">
        <f t="shared" si="245"/>
        <v>-1.5434699908771776</v>
      </c>
      <c r="CE106" s="18">
        <f t="shared" si="246"/>
        <v>1.0732695821974003</v>
      </c>
      <c r="CG106" s="18">
        <f t="shared" si="247"/>
        <v>2.2115119864606347</v>
      </c>
      <c r="CH106" s="18">
        <f t="shared" si="248"/>
        <v>3.3947575521775297</v>
      </c>
      <c r="CI106" s="18">
        <f t="shared" si="249"/>
        <v>4.8620083197981723</v>
      </c>
      <c r="CK106" t="str">
        <f t="shared" si="262"/>
        <v>91 Elementary trades and related occupations</v>
      </c>
      <c r="CL106" s="18">
        <f t="shared" si="250"/>
        <v>-6.0119821246894078</v>
      </c>
      <c r="CM106" s="18">
        <f t="shared" si="250"/>
        <v>-5.1531862845561438</v>
      </c>
      <c r="CN106" s="18">
        <f t="shared" si="250"/>
        <v>4.9176053467939296</v>
      </c>
      <c r="CO106" s="18">
        <f t="shared" si="250"/>
        <v>-2.2843532027532532</v>
      </c>
      <c r="CP106" s="18">
        <f t="shared" si="251"/>
        <v>-0.27441180319044411</v>
      </c>
      <c r="CR106" s="18">
        <f t="shared" si="252"/>
        <v>5.9623385249585326E-2</v>
      </c>
      <c r="CS106" s="18">
        <f t="shared" si="253"/>
        <v>2.372890079615364</v>
      </c>
      <c r="CT106" s="18">
        <f t="shared" si="254"/>
        <v>2.415879694799572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11.298840856109083</v>
      </c>
      <c r="C107" s="18">
        <f t="shared" si="210"/>
        <v>-15.51521432675651</v>
      </c>
      <c r="D107" s="18">
        <f t="shared" si="210"/>
        <v>5.8361085828341874</v>
      </c>
      <c r="E107" s="18">
        <f t="shared" si="210"/>
        <v>4.9831636066062002</v>
      </c>
      <c r="F107" s="18">
        <f t="shared" si="211"/>
        <v>3.8296819797392079</v>
      </c>
      <c r="H107" s="18">
        <f t="shared" si="212"/>
        <v>5.2667120746539009</v>
      </c>
      <c r="I107" s="18">
        <f t="shared" si="213"/>
        <v>3.9855251527434632</v>
      </c>
      <c r="J107" s="18">
        <f t="shared" si="214"/>
        <v>7.4948463221290451</v>
      </c>
      <c r="L107" t="str">
        <f t="shared" ref="L107" si="263">A107</f>
        <v>92 Elementary administration and service occupations</v>
      </c>
      <c r="M107" s="18">
        <f t="shared" si="215"/>
        <v>11.377564631897963</v>
      </c>
      <c r="N107" s="18">
        <f t="shared" si="215"/>
        <v>-6.3365723260360713</v>
      </c>
      <c r="O107" s="18">
        <f t="shared" si="215"/>
        <v>6.3815508191326975</v>
      </c>
      <c r="P107" s="18">
        <f t="shared" si="215"/>
        <v>6.614706527347014</v>
      </c>
      <c r="Q107" s="18">
        <f t="shared" si="216"/>
        <v>5.682857986338008</v>
      </c>
      <c r="S107" s="18">
        <f t="shared" si="217"/>
        <v>6.5369312347619113</v>
      </c>
      <c r="T107" s="18">
        <f t="shared" si="218"/>
        <v>4.462951374640256</v>
      </c>
      <c r="U107" s="18">
        <f t="shared" si="219"/>
        <v>8.7316585599458652</v>
      </c>
      <c r="W107" t="str">
        <f t="shared" ref="W107" si="264">A107</f>
        <v>92 Elementary administration and service occupations</v>
      </c>
      <c r="X107" s="18">
        <f t="shared" si="220"/>
        <v>1.9125647098355403</v>
      </c>
      <c r="Y107" s="18">
        <f t="shared" si="220"/>
        <v>9.4971656651272376</v>
      </c>
      <c r="Z107" s="18">
        <f t="shared" si="220"/>
        <v>1.7125993477710599</v>
      </c>
      <c r="AA107" s="18">
        <f t="shared" si="220"/>
        <v>2.449320033238922</v>
      </c>
      <c r="AB107" s="18">
        <f t="shared" si="221"/>
        <v>2.6444484470539598</v>
      </c>
      <c r="AD107" s="18">
        <f t="shared" si="222"/>
        <v>2.2031554624974969</v>
      </c>
      <c r="AE107" s="18">
        <f t="shared" si="223"/>
        <v>3.8683781500585379</v>
      </c>
      <c r="AF107" s="18">
        <f t="shared" si="224"/>
        <v>5.2476303725616846</v>
      </c>
      <c r="AH107" t="str">
        <f t="shared" ref="AH107" si="265">L107</f>
        <v>92 Elementary administration and service occupations</v>
      </c>
      <c r="AI107" s="18">
        <f t="shared" si="225"/>
        <v>1.8800735768088606</v>
      </c>
      <c r="AJ107" s="18">
        <f t="shared" si="225"/>
        <v>9.379251597430116</v>
      </c>
      <c r="AK107" s="18">
        <f t="shared" si="225"/>
        <v>1.2389857656646797</v>
      </c>
      <c r="AL107" s="18">
        <f t="shared" si="225"/>
        <v>2.94841803375816</v>
      </c>
      <c r="AM107" s="18">
        <f t="shared" si="226"/>
        <v>2.799716175254563</v>
      </c>
      <c r="AO107" s="18">
        <f t="shared" si="227"/>
        <v>2.3754240036595542</v>
      </c>
      <c r="AP107" s="18">
        <f t="shared" si="228"/>
        <v>3.6292855824830772</v>
      </c>
      <c r="AQ107" s="18">
        <f t="shared" si="229"/>
        <v>5.1671733287671273</v>
      </c>
      <c r="AS107" t="str">
        <f t="shared" ref="AS107" si="266">W107</f>
        <v>92 Elementary administration and service occupations</v>
      </c>
      <c r="AT107" s="18">
        <f t="shared" si="230"/>
        <v>0.46135503701756342</v>
      </c>
      <c r="AU107" s="18">
        <f t="shared" si="230"/>
        <v>10.833037740968621</v>
      </c>
      <c r="AV107" s="18">
        <f t="shared" si="230"/>
        <v>0.93043913246544374</v>
      </c>
      <c r="AW107" s="18">
        <f t="shared" si="230"/>
        <v>2.888514147627208</v>
      </c>
      <c r="AX107" s="18">
        <f t="shared" si="231"/>
        <v>2.7491085963384787</v>
      </c>
      <c r="AZ107" s="18">
        <f t="shared" si="232"/>
        <v>2.2316376700904694</v>
      </c>
      <c r="BA107" s="18">
        <f t="shared" si="233"/>
        <v>3.6594122560247078</v>
      </c>
      <c r="BB107" s="18">
        <f t="shared" si="234"/>
        <v>5.0936826595613605</v>
      </c>
      <c r="BD107" t="str">
        <f t="shared" ref="BD107" si="267">AH107</f>
        <v>92 Elementary administration and service occupations</v>
      </c>
      <c r="BE107" s="18">
        <f t="shared" si="235"/>
        <v>0.93572812281597084</v>
      </c>
      <c r="BF107" s="18">
        <f t="shared" si="235"/>
        <v>-8.040298533793532</v>
      </c>
      <c r="BG107" s="18">
        <f t="shared" si="235"/>
        <v>-2.3246694573484272</v>
      </c>
      <c r="BH107" s="18">
        <f t="shared" si="235"/>
        <v>-1.1290373914567553</v>
      </c>
      <c r="BI107" s="18">
        <f t="shared" si="236"/>
        <v>-1.9493218830549663</v>
      </c>
      <c r="BK107" s="18">
        <f t="shared" si="237"/>
        <v>-1.5291988056500894</v>
      </c>
      <c r="BL107" s="18">
        <f t="shared" si="238"/>
        <v>2.3730665905865367</v>
      </c>
      <c r="BM107" s="18">
        <f t="shared" si="239"/>
        <v>1.3081262610448841</v>
      </c>
      <c r="BO107" t="str">
        <f t="shared" ref="BO107" si="268">AS107</f>
        <v>92 Elementary administration and service occupations</v>
      </c>
      <c r="BP107" s="18">
        <f t="shared" si="240"/>
        <v>3.4128426808446299</v>
      </c>
      <c r="BQ107" s="18">
        <f t="shared" si="240"/>
        <v>-18.44443234893426</v>
      </c>
      <c r="BR107" s="18">
        <f t="shared" si="240"/>
        <v>0.51639041474704772</v>
      </c>
      <c r="BS107" s="18">
        <f t="shared" si="240"/>
        <v>-0.82594284961332587</v>
      </c>
      <c r="BT107" s="18">
        <f t="shared" si="241"/>
        <v>-1.6184461585747045</v>
      </c>
      <c r="BV107" s="18">
        <f t="shared" si="242"/>
        <v>-0.38050212258643468</v>
      </c>
      <c r="BW107" s="18">
        <f t="shared" si="243"/>
        <v>2.7397828348067588</v>
      </c>
      <c r="BX107" s="18">
        <f t="shared" si="244"/>
        <v>2.4814900803671103</v>
      </c>
      <c r="BZ107" t="str">
        <f t="shared" ref="BZ107" si="269">BD107</f>
        <v>92 Elementary administration and service occupations</v>
      </c>
      <c r="CA107" s="18">
        <f t="shared" si="245"/>
        <v>0.89974242198225252</v>
      </c>
      <c r="CB107" s="18">
        <f t="shared" si="245"/>
        <v>-14.490653039001767</v>
      </c>
      <c r="CC107" s="18">
        <f t="shared" si="245"/>
        <v>-3.7425216347856227</v>
      </c>
      <c r="CD107" s="18">
        <f t="shared" si="245"/>
        <v>-4.2010262256402919</v>
      </c>
      <c r="CE107" s="18">
        <f t="shared" si="246"/>
        <v>-4.7369109660528874</v>
      </c>
      <c r="CG107" s="18">
        <f t="shared" si="247"/>
        <v>-4.0484345439999796</v>
      </c>
      <c r="CH107" s="18">
        <f t="shared" si="248"/>
        <v>1.7935477537665223</v>
      </c>
      <c r="CI107" s="18">
        <f t="shared" si="249"/>
        <v>-1.127604202094834</v>
      </c>
      <c r="CK107" t="str">
        <f t="shared" ref="CK107" si="270">BO107</f>
        <v>92 Elementary administration and service occupations</v>
      </c>
      <c r="CL107" s="18">
        <f t="shared" si="250"/>
        <v>-7.5033134413358127</v>
      </c>
      <c r="CM107" s="18">
        <f t="shared" si="250"/>
        <v>-3.1057100926012993</v>
      </c>
      <c r="CN107" s="18">
        <f t="shared" si="250"/>
        <v>-12.020662782344127</v>
      </c>
      <c r="CO107" s="18">
        <f t="shared" si="250"/>
        <v>-6.5109078072382642</v>
      </c>
      <c r="CP107" s="18">
        <f t="shared" si="251"/>
        <v>-8.0634526227398204</v>
      </c>
      <c r="CR107" s="18">
        <f t="shared" si="252"/>
        <v>-8.3848021643832649</v>
      </c>
      <c r="CS107" s="18">
        <f t="shared" si="253"/>
        <v>0.91490710456707536</v>
      </c>
      <c r="CT107" s="18">
        <f t="shared" si="254"/>
        <v>-5.6910440563724185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9.126837472062288</v>
      </c>
      <c r="C109" s="26">
        <f>IF(AND(D$6-C$6 &lt;&gt; 0,C35&lt;&gt;0,D35&lt;&gt;0),(EXP(LN(D35/C35)/(D$6-C$6))-1)*100,0)</f>
        <v>-2.6697221640347268</v>
      </c>
      <c r="D109" s="26">
        <f>IF(AND(E$6-D$6 &lt;&gt; 0,D35&lt;&gt;0,E35&lt;&gt;0),(EXP(LN(E35/D35)/(E$6-D$6))-1)*100,0)</f>
        <v>5.2362696137835618</v>
      </c>
      <c r="E109" s="26">
        <f>IF(AND(F$6-E$6 &lt;&gt; 0,E35&lt;&gt;0,F35&lt;&gt;0),(EXP(LN(F35/E35)/(F$6-E$6))-1)*100,0)</f>
        <v>3.9112349028766813</v>
      </c>
      <c r="F109" s="26">
        <f>IF(AND(F$6-C$6 &lt;&gt; 0,C35&lt;&gt;0,F35&lt;&gt;0),(EXP(LN(F35/C35)/(F$6-C$6))-1)*100,0)</f>
        <v>3.8977794090124585</v>
      </c>
      <c r="H109" s="26">
        <f t="shared" ref="H109" si="271">IF($F$6-$D$6 &lt;&gt; 0,(EXP(LN(1+(H72/100))/($F$6-$D$6))-1)*100,0)</f>
        <v>4.3510489591642276</v>
      </c>
      <c r="I109" s="26">
        <f t="shared" ref="I109" si="272">IF(D35&gt;0,((1+(I35/D35))^(1/($F$6-$D$6))-1)*100,0)</f>
        <v>3.4872944996530597</v>
      </c>
      <c r="J109" s="26">
        <f t="shared" ref="J109" si="273">IF($F$6-$D$6 &lt;&gt; 0,(EXP(LN(1+(J72/100))/($F$6-$D$6))-1)*100,0)</f>
        <v>6.4854675145045171</v>
      </c>
      <c r="L109" s="24" t="str">
        <f>L35</f>
        <v>All occupations</v>
      </c>
      <c r="M109" s="26">
        <f>IF(AND(N$6-M$6 &lt;&gt; 0,M35&lt;&gt;0,N35&lt;&gt;0),(EXP(LN(N35/M35)/(N$6-M$6))-1)*100,0)</f>
        <v>9.6888928998835269</v>
      </c>
      <c r="N109" s="26">
        <f>IF(AND(O$6-N$6 &lt;&gt; 0,N35&lt;&gt;0,O35&lt;&gt;0),(EXP(LN(O35/N35)/(O$6-N$6))-1)*100,0)</f>
        <v>-0.13909782536773996</v>
      </c>
      <c r="O109" s="26">
        <f>IF(AND(P$6-O$6 &lt;&gt; 0,O35&lt;&gt;0,P35&lt;&gt;0),(EXP(LN(P35/O35)/(P$6-O$6))-1)*100,0)</f>
        <v>4.9300843146270479</v>
      </c>
      <c r="P109" s="26">
        <f>IF(AND(Q$6-P$6 &lt;&gt; 0,P35&lt;&gt;0,Q35&lt;&gt;0),(EXP(LN(Q35/P35)/(Q$6-P$6))-1)*100,0)</f>
        <v>3.9484632197499758</v>
      </c>
      <c r="Q109" s="26">
        <f>IF(AND(Q$6-N$6 &lt;&gt; 0,N35&lt;&gt;0,Q35&lt;&gt;0),(EXP(LN(Q35/N35)/(Q$6-N$6))-1)*100,0)</f>
        <v>3.9931588463934631</v>
      </c>
      <c r="S109" s="26">
        <f t="shared" ref="S109" si="274">IF($F$6-$D$6 &lt;&gt; 0,(EXP(LN(1+(S72/100))/($F$6-$D$6))-1)*100,0)</f>
        <v>4.2746456449727521</v>
      </c>
      <c r="T109" s="26">
        <f t="shared" ref="T109" si="275">IF(O35&gt;0,((1+(T35/O35))^(1/($F$6-$D$6))-1)*100,0)</f>
        <v>3.5978436559255478</v>
      </c>
      <c r="U109" s="26">
        <f t="shared" ref="U109" si="276">IF($F$6-$D$6 &lt;&gt; 0,(EXP(LN(1+(U72/100))/($F$6-$D$6))-1)*100,0)</f>
        <v>6.5028695096372102</v>
      </c>
      <c r="W109" s="24" t="str">
        <f>W35</f>
        <v>All occupations</v>
      </c>
      <c r="X109" s="26">
        <f>IF(AND(Y$6-X$6 &lt;&gt; 0,X35&lt;&gt;0,Y35&lt;&gt;0),(EXP(LN(Y35/X35)/(Y$6-X$6))-1)*100,0)</f>
        <v>0.64319672479846712</v>
      </c>
      <c r="Y109" s="26">
        <f>IF(AND(Z$6-Y$6 &lt;&gt; 0,Y35&lt;&gt;0,Z35&lt;&gt;0),(EXP(LN(Z35/Y35)/(Z$6-Y$6))-1)*100,0)</f>
        <v>11.422098037502092</v>
      </c>
      <c r="Z109" s="26">
        <f>IF(AND(AA$6-Z$6 &lt;&gt; 0,Z35&lt;&gt;0,AA35&lt;&gt;0),(EXP(LN(AA35/Z35)/(AA$6-Z$6))-1)*100,0)</f>
        <v>1.3208281685394008</v>
      </c>
      <c r="AA109" s="26">
        <f>IF(AND(AB$6-AA$6 &lt;&gt; 0,AA35&lt;&gt;0,AB35&lt;&gt;0),(EXP(LN(AB35/AA35)/(AB$6-AA$6))-1)*100,0)</f>
        <v>1.4023355305650576</v>
      </c>
      <c r="AB109" s="26">
        <f>IF(AND(AB$6-Y$6 &lt;&gt; 0,Y35&lt;&gt;0,AB35&lt;&gt;0),(EXP(LN(AB35/Y35)/(AB$6-Y$6))-1)*100,0)</f>
        <v>1.9756624762452546</v>
      </c>
      <c r="AD109" s="26">
        <f t="shared" ref="AD109" si="277">IF($F$6-$D$6 &lt;&gt; 0,(EXP(LN(1+(AD72/100))/($F$6-$D$6))-1)*100,0)</f>
        <v>1.3751591271095931</v>
      </c>
      <c r="AE109" s="26">
        <f t="shared" ref="AE109" si="278">IF(Z35&gt;0,((1+(AE35/Z35))^(1/($F$6-$D$6))-1)*100,0)</f>
        <v>3.2478328596809325</v>
      </c>
      <c r="AF109" s="26">
        <f t="shared" ref="AF109" si="279">IF($F$6-$D$6 &lt;&gt; 0,(EXP(LN(1+(AF72/100))/($F$6-$D$6))-1)*100,0)</f>
        <v>4.1583575707188958</v>
      </c>
      <c r="AH109" s="24" t="str">
        <f>AH35</f>
        <v>All occupations</v>
      </c>
      <c r="AI109" s="26">
        <f>IF(AND(AJ$6-AI$6 &lt;&gt; 0,AI35&lt;&gt;0,AJ35&lt;&gt;0),(EXP(LN(AJ35/AI35)/(AJ$6-AI$6))-1)*100,0)</f>
        <v>-1.3434132428936763</v>
      </c>
      <c r="AJ109" s="26">
        <f>IF(AND(AK$6-AJ$6 &lt;&gt; 0,AJ35&lt;&gt;0,AK35&lt;&gt;0),(EXP(LN(AK35/AJ35)/(AK$6-AJ$6))-1)*100,0)</f>
        <v>11.773598320893797</v>
      </c>
      <c r="AK109" s="26">
        <f>IF(AND(AL$6-AK$6 &lt;&gt; 0,AK35&lt;&gt;0,AL35&lt;&gt;0),(EXP(LN(AL35/AK35)/(AL$6-AK$6))-1)*100,0)</f>
        <v>-0.33255588945015901</v>
      </c>
      <c r="AL109" s="26">
        <f>IF(AND(AM$6-AL$6 &lt;&gt; 0,AL35&lt;&gt;0,AM35&lt;&gt;0),(EXP(LN(AM35/AL35)/(AM$6-AL$6))-1)*100,0)</f>
        <v>1.0037406085755318</v>
      </c>
      <c r="AM109" s="26">
        <f>IF(AND(AM$6-AJ$6 &lt;&gt; 0,AJ35&lt;&gt;0,AM35&lt;&gt;0),(EXP(LN(AM35/AJ35)/(AM$6-AJ$6))-1)*100,0)</f>
        <v>1.2231914775866271</v>
      </c>
      <c r="AO109" s="26">
        <f t="shared" ref="AO109" si="280">IF($F$6-$D$6 &lt;&gt; 0,(EXP(LN(1+(AO72/100))/($F$6-$D$6))-1)*100,0)</f>
        <v>0.55632949473054527</v>
      </c>
      <c r="AP109" s="26">
        <f t="shared" ref="AP109" si="281">IF(AK35&gt;0,((1+(AP35/AK35))^(1/($F$6-$D$6))-1)*100,0)</f>
        <v>2.9569178134872587</v>
      </c>
      <c r="AQ109" s="26">
        <f t="shared" ref="AQ109" si="282">IF($F$6-$D$6 &lt;&gt; 0,(EXP(LN(1+(AQ72/100))/($F$6-$D$6))-1)*100,0)</f>
        <v>3.3319243136076704</v>
      </c>
      <c r="AS109" s="24" t="str">
        <f>AS35</f>
        <v>All occupations</v>
      </c>
      <c r="AT109" s="26">
        <f>IF(AND(AU$6-AT$6 &lt;&gt; 0,AT35&lt;&gt;0,AU35&lt;&gt;0),(EXP(LN(AU35/AT35)/(AU$6-AT$6))-1)*100,0)</f>
        <v>-0.53868086236263935</v>
      </c>
      <c r="AU109" s="26">
        <f>IF(AND(AV$6-AU$6 &lt;&gt; 0,AU35&lt;&gt;0,AV35&lt;&gt;0),(EXP(LN(AV35/AU35)/(AV$6-AU$6))-1)*100,0)</f>
        <v>9.7209531757755041</v>
      </c>
      <c r="AV109" s="26">
        <f>IF(AND(AW$6-AV$6 &lt;&gt; 0,AV35&lt;&gt;0,AW35&lt;&gt;0),(EXP(LN(AW35/AV35)/(AW$6-AV$6))-1)*100,0)</f>
        <v>0.75047389255058494</v>
      </c>
      <c r="AW109" s="26">
        <f>IF(AND(AX$6-AW$6 &lt;&gt; 0,AW35&lt;&gt;0,AX35&lt;&gt;0),(EXP(LN(AX35/AW35)/(AX$6-AW$6))-1)*100,0)</f>
        <v>1.3553821406900424</v>
      </c>
      <c r="AX109" s="26">
        <f>IF(AND(AX$6-AU$6 &lt;&gt; 0,AU35&lt;&gt;0,AX35&lt;&gt;0),(EXP(LN(AX35/AU35)/(AX$6-AU$6))-1)*100,0)</f>
        <v>1.6686544506020029</v>
      </c>
      <c r="AZ109" s="26">
        <f t="shared" ref="AZ109" si="283">IF($F$6-$D$6 &lt;&gt; 0,(EXP(LN(1+(AZ72/100))/($F$6-$D$6))-1)*100,0)</f>
        <v>1.1533435884392595</v>
      </c>
      <c r="BA109" s="26">
        <f t="shared" ref="BA109" si="284">IF(AV35&gt;0,((1+(BA35/AV35))^(1/($F$6-$D$6))-1)*100,0)</f>
        <v>3.0155660158230679</v>
      </c>
      <c r="BB109" s="26">
        <f t="shared" ref="BB109" si="285">IF($F$6-$D$6 &lt;&gt; 0,(EXP(LN(1+(BB72/100))/($F$6-$D$6))-1)*100,0)</f>
        <v>3.7980524571732399</v>
      </c>
      <c r="BD109" s="24" t="str">
        <f>BD35</f>
        <v>All occupations</v>
      </c>
      <c r="BE109" s="26">
        <f>IF(AND(BF$6-BE$6 &lt;&gt; 0,BE35&lt;&gt;0,BF35&lt;&gt;0),(EXP(LN(BF35/BE35)/(BF$6-BE$6))-1)*100,0)</f>
        <v>2.9310281239915525</v>
      </c>
      <c r="BF109" s="26">
        <f>IF(AND(BG$6-BF$6 &lt;&gt; 0,BF35&lt;&gt;0,BG35&lt;&gt;0),(EXP(LN(BG35/BF35)/(BG$6-BF$6))-1)*100,0)</f>
        <v>-4.6507568074136358</v>
      </c>
      <c r="BG109" s="26">
        <f>IF(AND(BH$6-BG$6 &lt;&gt; 0,BG35&lt;&gt;0,BH35&lt;&gt;0),(EXP(LN(BH35/BG35)/(BH$6-BG$6))-1)*100,0)</f>
        <v>0.81869869763881997</v>
      </c>
      <c r="BH109" s="26">
        <f>IF(AND(BI$6-BH$6 &lt;&gt; 0,BH35&lt;&gt;0,BI35&lt;&gt;0),(EXP(LN(BI35/BH35)/(BI$6-BH$6))-1)*100,0)</f>
        <v>5.5917795590398889E-2</v>
      </c>
      <c r="BI109" s="26">
        <f>IF(AND(BI$6-BF$6 &lt;&gt; 0,BF35&lt;&gt;0,BI35&lt;&gt;0),(EXP(LN(BI35/BF35)/(BI$6-BF$6))-1)*100,0)</f>
        <v>-7.9077960122519997E-3</v>
      </c>
      <c r="BK109" s="26">
        <f t="shared" ref="BK109" si="286">IF($F$6-$D$6 &lt;&gt; 0,(EXP(LN(1+(BK72/100))/($F$6-$D$6))-1)*100,0)</f>
        <v>0.30953469725594207</v>
      </c>
      <c r="BL109" s="26">
        <f t="shared" ref="BL109" si="287">IF(BG35&gt;0,((1+(BL35/BG35))^(1/($F$6-$D$6))-1)*100,0)</f>
        <v>2.5833852710346772</v>
      </c>
      <c r="BM109" s="26">
        <f t="shared" ref="BM109" si="288">IF($F$6-$D$6 &lt;&gt; 0,(EXP(LN(1+(BM72/100))/($F$6-$D$6))-1)*100,0)</f>
        <v>2.8014529644396768</v>
      </c>
      <c r="BO109" s="24" t="str">
        <f>BO35</f>
        <v>All occupations</v>
      </c>
      <c r="BP109" s="26">
        <f>IF(AND(BQ$6-BP$6 &lt;&gt; 0,BP35&lt;&gt;0,BQ35&lt;&gt;0),(EXP(LN(BQ35/BP35)/(BQ$6-BP$6))-1)*100,0)</f>
        <v>1.7633752864724572</v>
      </c>
      <c r="BQ109" s="26">
        <f>IF(AND(BR$6-BQ$6 &lt;&gt; 0,BQ35&lt;&gt;0,BR35&lt;&gt;0),(EXP(LN(BR35/BQ35)/(BR$6-BQ$6))-1)*100,0)</f>
        <v>-13.650081833253369</v>
      </c>
      <c r="BR109" s="26">
        <f>IF(AND(BS$6-BR$6 &lt;&gt; 0,BR35&lt;&gt;0,BS35&lt;&gt;0),(EXP(LN(BS35/BR35)/(BS$6-BR$6))-1)*100,0)</f>
        <v>1.1229817272721432</v>
      </c>
      <c r="BS109" s="26">
        <f>IF(AND(BT$6-BS$6 &lt;&gt; 0,BS35&lt;&gt;0,BT35&lt;&gt;0),(EXP(LN(BT35/BS35)/(BT$6-BS$6))-1)*100,0)</f>
        <v>-1.2540515704385746</v>
      </c>
      <c r="BT109" s="26">
        <f>IF(AND(BT$6-BQ$6 &lt;&gt; 0,BQ35&lt;&gt;0,BT35&lt;&gt;0),(EXP(LN(BT35/BQ35)/(BT$6-BQ$6))-1)*100,0)</f>
        <v>-1.3478607139893128</v>
      </c>
      <c r="BV109" s="26">
        <f t="shared" ref="BV109" si="289">IF($F$6-$D$6 &lt;&gt; 0,(EXP(LN(1+(BV72/100))/($F$6-$D$6))-1)*100,0)</f>
        <v>-0.46798128007621287</v>
      </c>
      <c r="BW109" s="26">
        <f t="shared" ref="BW109" si="290">IF(BR35&gt;0,((1+(BW35/BR35))^(1/($F$6-$D$6))-1)*100,0)</f>
        <v>2.6338130702799223</v>
      </c>
      <c r="BX109" s="26">
        <f t="shared" ref="BX109" si="291">IF($F$6-$D$6 &lt;&gt; 0,(EXP(LN(1+(BX72/100))/($F$6-$D$6))-1)*100,0)</f>
        <v>2.3120799635399703</v>
      </c>
      <c r="BZ109" s="24" t="str">
        <f>BZ35</f>
        <v>All occupations</v>
      </c>
      <c r="CA109" s="26">
        <f>IF(AND(CB$6-CA$6 &lt;&gt; 0,CA35&lt;&gt;0,CB35&lt;&gt;0),(EXP(LN(CB35/CA35)/(CB$6-CA$6))-1)*100,0)</f>
        <v>-1.3316792468048289</v>
      </c>
      <c r="CB109" s="26">
        <f>IF(AND(CC$6-CB$6 &lt;&gt; 0,CB35&lt;&gt;0,CC35&lt;&gt;0),(EXP(LN(CC35/CB35)/(CC$6-CB$6))-1)*100,0)</f>
        <v>-9.0066683964015297</v>
      </c>
      <c r="CC109" s="26">
        <f>IF(AND(CD$6-CC$6 &lt;&gt; 0,CC35&lt;&gt;0,CD35&lt;&gt;0),(EXP(LN(CD35/CC35)/(CD$6-CC$6))-1)*100,0)</f>
        <v>-2.7329361378293116</v>
      </c>
      <c r="CD109" s="26">
        <f>IF(AND(CE$6-CD$6 &lt;&gt; 0,CD35&lt;&gt;0,CE35&lt;&gt;0),(EXP(LN(CE35/CD35)/(CE$6-CD$6))-1)*100,0)</f>
        <v>-4.5649572407512329</v>
      </c>
      <c r="CE109" s="26">
        <f>IF(AND(CE$6-CB$6 &lt;&gt; 0,CB35&lt;&gt;0,CE35&lt;&gt;0),(EXP(LN(CE35/CB35)/(CE$6-CB$6))-1)*100,0)</f>
        <v>-4.2817317606985705</v>
      </c>
      <c r="CG109" s="26">
        <f t="shared" ref="CG109" si="292">IF($F$6-$D$6 &lt;&gt; 0,(EXP(LN(1+(CG72/100))/($F$6-$D$6))-1)*100,0)</f>
        <v>-3.9581499962887845</v>
      </c>
      <c r="CH109" s="26">
        <f t="shared" ref="CH109" si="293">IF(CC35&gt;0,((1+(CH35/CC35))^(1/($F$6-$D$6))-1)*100,0)</f>
        <v>1.8251151801558896</v>
      </c>
      <c r="CI109" s="26">
        <f t="shared" ref="CI109" si="294">IF($F$6-$D$6 &lt;&gt; 0,(EXP(LN(1+(CI72/100))/($F$6-$D$6))-1)*100,0)</f>
        <v>-1.0211288125489104</v>
      </c>
      <c r="CK109" s="24" t="str">
        <f>CK35</f>
        <v>All occupations</v>
      </c>
      <c r="CL109" s="26">
        <f>IF(AND(CM$6-CL$6 &lt;&gt; 0,CL35&lt;&gt;0,CM35&lt;&gt;0),(EXP(LN(CM35/CL35)/(CM$6-CL$6))-1)*100,0)</f>
        <v>-4.2160003595408613</v>
      </c>
      <c r="CM109" s="26">
        <f>IF(AND(CN$6-CM$6 &lt;&gt; 0,CM35&lt;&gt;0,CN35&lt;&gt;0),(EXP(LN(CN35/CM35)/(CN$6-CM$6))-1)*100,0)</f>
        <v>-1.2164608219965456</v>
      </c>
      <c r="CN109" s="26">
        <f>IF(AND(CO$6-CN$6 &lt;&gt; 0,CN35&lt;&gt;0,CO35&lt;&gt;0),(EXP(LN(CO35/CN35)/(CO$6-CN$6))-1)*100,0)</f>
        <v>-8.4871402363653541</v>
      </c>
      <c r="CO109" s="26">
        <f>IF(AND(CP$6-CO$6 &lt;&gt; 0,CO35&lt;&gt;0,CP35&lt;&gt;0),(EXP(LN(CP35/CO35)/(CP$6-CO$6))-1)*100,0)</f>
        <v>-4.5328725941695129</v>
      </c>
      <c r="CP109" s="26">
        <f>IF(AND(CP$6-CM$6 &lt;&gt; 0,CM35&lt;&gt;0,CP35&lt;&gt;0),(EXP(LN(CP35/CM35)/(CP$6-CM$6))-1)*100,0)</f>
        <v>-5.5853015419529246</v>
      </c>
      <c r="CR109" s="26">
        <f t="shared" ref="CR109" si="295">IF($F$6-$D$6 &lt;&gt; 0,(EXP(LN(1+(CR72/100))/($F$6-$D$6))-1)*100,0)</f>
        <v>-5.8695910116714494</v>
      </c>
      <c r="CS109" s="26">
        <f t="shared" ref="CS109" si="296">IF(CN35&gt;0,((1+(CS35/CN35))^(1/($F$6-$D$6))-1)*100,0)</f>
        <v>1.2365818425242203</v>
      </c>
      <c r="CT109" s="26">
        <f t="shared" ref="CT109" si="297">IF($F$6-$D$6 &lt;&gt; 0,(EXP(LN(1+(CT72/100))/($F$6-$D$6))-1)*100,0)</f>
        <v>-3.2836664903342916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West Midlands and Warwickshire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West Midlands and Warwickshire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West Midlands and Warwickshire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West Midlands and Warwickshire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West Midlands and Warwickshire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West Midlands and Warwickshire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West Midlands and Warwickshire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West Midlands and Warwickshire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West Midlands and Warwickshire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0.50081351621507553</v>
      </c>
      <c r="C119" s="27">
        <f t="shared" si="299"/>
        <v>-9.1102632339383538E-2</v>
      </c>
      <c r="D119" s="27">
        <f t="shared" si="299"/>
        <v>0.27819354907506932</v>
      </c>
      <c r="E119" s="27">
        <f t="shared" si="299"/>
        <v>1.0298782516858929</v>
      </c>
      <c r="F119" s="27">
        <f t="shared" ref="F119:F144" si="300">F8-D8</f>
        <v>1.3080718007609622</v>
      </c>
      <c r="L119" t="str">
        <f>A119</f>
        <v>11 Corporate managers and directors</v>
      </c>
      <c r="M119" s="27">
        <f t="shared" ref="M119:P144" si="301">N8-M8</f>
        <v>5.3704629655447409</v>
      </c>
      <c r="N119" s="27">
        <f t="shared" si="301"/>
        <v>-0.41563594786742186</v>
      </c>
      <c r="O119" s="27">
        <f t="shared" si="301"/>
        <v>1.898541563089216</v>
      </c>
      <c r="P119" s="27">
        <f t="shared" si="301"/>
        <v>8.0292674231951118</v>
      </c>
      <c r="Q119" s="27">
        <f t="shared" ref="Q119:Q144" si="302">Q8-O8</f>
        <v>9.9278089862843277</v>
      </c>
      <c r="W119" t="str">
        <f>A119</f>
        <v>11 Corporate managers and directors</v>
      </c>
      <c r="X119" s="27">
        <f t="shared" ref="X119:AA144" si="303">Y8-X8</f>
        <v>3.2434843343430018</v>
      </c>
      <c r="Y119" s="27">
        <f t="shared" si="303"/>
        <v>2.4053736038437989</v>
      </c>
      <c r="Z119" s="27">
        <f t="shared" si="303"/>
        <v>-2.3792837943058345</v>
      </c>
      <c r="AA119" s="27">
        <f t="shared" si="303"/>
        <v>4.1569033322845144</v>
      </c>
      <c r="AB119" s="27">
        <f t="shared" ref="AB119:AB144" si="304">AB8-Z8</f>
        <v>1.7776195379786799</v>
      </c>
      <c r="AH119" t="str">
        <f>L119</f>
        <v>11 Corporate managers and directors</v>
      </c>
      <c r="AI119" s="27">
        <f t="shared" ref="AI119:AL144" si="305">AJ8-AI8</f>
        <v>0.44340362138811606</v>
      </c>
      <c r="AJ119" s="27">
        <f t="shared" si="305"/>
        <v>0.63118854745583697</v>
      </c>
      <c r="AK119" s="27">
        <f t="shared" si="305"/>
        <v>-0.71566753422614671</v>
      </c>
      <c r="AL119" s="27">
        <f t="shared" si="305"/>
        <v>0.49023034473134075</v>
      </c>
      <c r="AM119" s="27">
        <f t="shared" ref="AM119:AM144" si="306">AM8-AK8</f>
        <v>-0.22543718949480596</v>
      </c>
      <c r="AS119" t="str">
        <f>W119</f>
        <v>11 Corporate managers and directors</v>
      </c>
      <c r="AT119" s="27">
        <f t="shared" ref="AT119:AW144" si="307">AU8-AT8</f>
        <v>0.42236603670918349</v>
      </c>
      <c r="AU119" s="27">
        <f t="shared" si="307"/>
        <v>0.5771988991080601</v>
      </c>
      <c r="AV119" s="27">
        <f t="shared" si="307"/>
        <v>-1.3175609904217556</v>
      </c>
      <c r="AW119" s="27">
        <f t="shared" si="307"/>
        <v>0.50238085855635006</v>
      </c>
      <c r="AX119" s="27">
        <f t="shared" ref="AX119:AX144" si="308">AX8-AV8</f>
        <v>-0.8151801318654055</v>
      </c>
      <c r="BD119" t="str">
        <f>AH119</f>
        <v>11 Corporate managers and directors</v>
      </c>
      <c r="BE119" s="27">
        <f t="shared" ref="BE119:BH144" si="309">BF8-BE8</f>
        <v>4.7698346312094024</v>
      </c>
      <c r="BF119" s="27">
        <f t="shared" si="309"/>
        <v>0.4692973475854636</v>
      </c>
      <c r="BG119" s="27">
        <f t="shared" si="309"/>
        <v>-2.5385548315824984</v>
      </c>
      <c r="BH119" s="27">
        <f t="shared" si="309"/>
        <v>1.2419128486390392</v>
      </c>
      <c r="BI119" s="27">
        <f t="shared" ref="BI119:BI144" si="310">BI8-BG8</f>
        <v>-1.2966419829434592</v>
      </c>
      <c r="BO119" t="str">
        <f>AS119</f>
        <v>11 Corporate managers and directors</v>
      </c>
      <c r="BP119" s="27">
        <f t="shared" ref="BP119:BS144" si="311">BQ8-BP8</f>
        <v>2.7749331526245733</v>
      </c>
      <c r="BQ119" s="27">
        <f t="shared" si="311"/>
        <v>-1.3197073639281207</v>
      </c>
      <c r="BR119" s="27">
        <f t="shared" si="311"/>
        <v>-2.0747095841109466</v>
      </c>
      <c r="BS119" s="27">
        <f t="shared" si="311"/>
        <v>-1.9179073276607106</v>
      </c>
      <c r="BT119" s="27">
        <f t="shared" ref="BT119:BT144" si="312">BT8-BR8</f>
        <v>-3.9926169117716572</v>
      </c>
      <c r="BZ119" t="str">
        <f>BD119</f>
        <v>11 Corporate managers and directors</v>
      </c>
      <c r="CA119" s="68">
        <f t="shared" ref="CA119:CD144" si="313">CB8-CA8</f>
        <v>1.0458662936498548</v>
      </c>
      <c r="CB119" s="68">
        <f t="shared" si="313"/>
        <v>0.41674585459604074</v>
      </c>
      <c r="CC119" s="68">
        <f t="shared" si="313"/>
        <v>-3.0060030734976149</v>
      </c>
      <c r="CD119" s="68">
        <f t="shared" si="313"/>
        <v>-2.7916553994850704</v>
      </c>
      <c r="CE119" s="68">
        <f t="shared" ref="CE119:CE144" si="314">CE8-CC8</f>
        <v>-5.7976584729826852</v>
      </c>
      <c r="CK119" t="str">
        <f>BO119</f>
        <v>11 Corporate managers and directors</v>
      </c>
      <c r="CL119" s="68">
        <f t="shared" ref="CL119:CO144" si="315">CM8-CL8</f>
        <v>0.30880767232352069</v>
      </c>
      <c r="CM119" s="68">
        <f t="shared" si="315"/>
        <v>0.36103621297285748</v>
      </c>
      <c r="CN119" s="68">
        <f t="shared" si="315"/>
        <v>-1.4366925091170351</v>
      </c>
      <c r="CO119" s="68">
        <f t="shared" si="315"/>
        <v>-0.44620468183570194</v>
      </c>
      <c r="CP119" s="68">
        <f t="shared" ref="CP119:CP144" si="316">CP8-CN8</f>
        <v>-1.882897190952737</v>
      </c>
    </row>
    <row r="120" spans="1:94" x14ac:dyDescent="0.2">
      <c r="A120" t="str">
        <f t="shared" si="298"/>
        <v>12 Other managers and proprietors</v>
      </c>
      <c r="B120" s="27">
        <f t="shared" si="299"/>
        <v>0.15179737537141758</v>
      </c>
      <c r="C120" s="27">
        <f t="shared" si="299"/>
        <v>-5.2090093293877426E-2</v>
      </c>
      <c r="D120" s="27">
        <f t="shared" si="299"/>
        <v>0.17253716028809113</v>
      </c>
      <c r="E120" s="27">
        <f t="shared" si="299"/>
        <v>0.46660738878248897</v>
      </c>
      <c r="F120" s="27">
        <f t="shared" si="300"/>
        <v>0.63914454907058005</v>
      </c>
      <c r="L120" t="str">
        <f t="shared" ref="L120:L143" si="317">A120</f>
        <v>12 Other managers and proprietors</v>
      </c>
      <c r="M120" s="27">
        <f t="shared" si="301"/>
        <v>1.4530848462712989</v>
      </c>
      <c r="N120" s="27">
        <f t="shared" si="301"/>
        <v>6.6191391886116335E-2</v>
      </c>
      <c r="O120" s="27">
        <f t="shared" si="301"/>
        <v>1.4436097383692248</v>
      </c>
      <c r="P120" s="27">
        <f t="shared" si="301"/>
        <v>4.3331728318420808</v>
      </c>
      <c r="Q120" s="27">
        <f t="shared" si="302"/>
        <v>5.7767825702113056</v>
      </c>
      <c r="W120" t="str">
        <f t="shared" ref="W120:W143" si="318">A120</f>
        <v>12 Other managers and proprietors</v>
      </c>
      <c r="X120" s="27">
        <f t="shared" si="303"/>
        <v>0.2078360160976036</v>
      </c>
      <c r="Y120" s="27">
        <f t="shared" si="303"/>
        <v>1.300710062358613</v>
      </c>
      <c r="Z120" s="27">
        <f t="shared" si="303"/>
        <v>0.80998753190461592</v>
      </c>
      <c r="AA120" s="27">
        <f t="shared" si="303"/>
        <v>2.7243991814414343</v>
      </c>
      <c r="AB120" s="27">
        <f t="shared" si="304"/>
        <v>3.5343867133460503</v>
      </c>
      <c r="AH120" t="str">
        <f t="shared" ref="AH120:AH143" si="319">L120</f>
        <v>12 Other managers and proprietors</v>
      </c>
      <c r="AI120" s="27">
        <f t="shared" si="305"/>
        <v>3.3851785772438525E-3</v>
      </c>
      <c r="AJ120" s="27">
        <f t="shared" si="305"/>
        <v>0.5084632500867019</v>
      </c>
      <c r="AK120" s="27">
        <f t="shared" si="305"/>
        <v>-3.392672727163637E-2</v>
      </c>
      <c r="AL120" s="27">
        <f t="shared" si="305"/>
        <v>0.76208076017494353</v>
      </c>
      <c r="AM120" s="27">
        <f t="shared" si="306"/>
        <v>0.72815403290330716</v>
      </c>
      <c r="AS120" t="str">
        <f t="shared" ref="AS120:AS143" si="320">W120</f>
        <v>12 Other managers and proprietors</v>
      </c>
      <c r="AT120" s="27">
        <f t="shared" si="307"/>
        <v>6.5663254604446664E-3</v>
      </c>
      <c r="AU120" s="27">
        <f t="shared" si="307"/>
        <v>0.40594080651698317</v>
      </c>
      <c r="AV120" s="27">
        <f t="shared" si="307"/>
        <v>0.19777971980937625</v>
      </c>
      <c r="AW120" s="27">
        <f t="shared" si="307"/>
        <v>0.64782736628186655</v>
      </c>
      <c r="AX120" s="27">
        <f t="shared" si="308"/>
        <v>0.8456070860912428</v>
      </c>
      <c r="BD120" t="str">
        <f t="shared" ref="BD120:BD143" si="321">AH120</f>
        <v>12 Other managers and proprietors</v>
      </c>
      <c r="BE120" s="27">
        <f t="shared" si="309"/>
        <v>0.50710502368794153</v>
      </c>
      <c r="BF120" s="27">
        <f t="shared" si="309"/>
        <v>-4.9353968732082976E-2</v>
      </c>
      <c r="BG120" s="27">
        <f t="shared" si="309"/>
        <v>-7.049001146618572E-2</v>
      </c>
      <c r="BH120" s="27">
        <f t="shared" si="309"/>
        <v>0.33353180145603467</v>
      </c>
      <c r="BI120" s="27">
        <f t="shared" si="310"/>
        <v>0.26304178998984895</v>
      </c>
      <c r="BO120" t="str">
        <f t="shared" ref="BO120:BO143" si="322">AS120</f>
        <v>12 Other managers and proprietors</v>
      </c>
      <c r="BP120" s="27">
        <f t="shared" si="311"/>
        <v>0.6295108622487664</v>
      </c>
      <c r="BQ120" s="27">
        <f t="shared" si="311"/>
        <v>-0.21094312819556826</v>
      </c>
      <c r="BR120" s="27">
        <f t="shared" si="311"/>
        <v>0.47117087641306021</v>
      </c>
      <c r="BS120" s="27">
        <f t="shared" si="311"/>
        <v>-0.44687280964744325</v>
      </c>
      <c r="BT120" s="27">
        <f t="shared" si="312"/>
        <v>2.4298066765616966E-2</v>
      </c>
      <c r="BZ120" t="str">
        <f t="shared" ref="BZ120:BZ143" si="323">BD120</f>
        <v>12 Other managers and proprietors</v>
      </c>
      <c r="CA120" s="68">
        <f t="shared" si="313"/>
        <v>6.5254575733679765E-2</v>
      </c>
      <c r="CB120" s="68">
        <f t="shared" si="313"/>
        <v>6.907518426039605E-2</v>
      </c>
      <c r="CC120" s="68">
        <f t="shared" si="313"/>
        <v>-0.58456852043184782</v>
      </c>
      <c r="CD120" s="68">
        <f t="shared" si="313"/>
        <v>-1.4621554249952493</v>
      </c>
      <c r="CE120" s="68">
        <f t="shared" si="314"/>
        <v>-2.0467239454270971</v>
      </c>
      <c r="CK120" t="str">
        <f t="shared" ref="CK120:CK143" si="324">BO120</f>
        <v>12 Other managers and proprietors</v>
      </c>
      <c r="CL120" s="68">
        <f t="shared" si="315"/>
        <v>-0.23956532146875897</v>
      </c>
      <c r="CM120" s="68">
        <f t="shared" si="315"/>
        <v>6.0857332718720514E-2</v>
      </c>
      <c r="CN120" s="68">
        <f t="shared" si="315"/>
        <v>-0.73878628335681906</v>
      </c>
      <c r="CO120" s="68">
        <f t="shared" si="315"/>
        <v>-0.62160535886853618</v>
      </c>
      <c r="CP120" s="68">
        <f t="shared" si="316"/>
        <v>-1.3603916422253552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1.5681364764152068</v>
      </c>
      <c r="C121" s="27">
        <f t="shared" si="299"/>
        <v>-0.47521917031770577</v>
      </c>
      <c r="D121" s="27">
        <f t="shared" si="299"/>
        <v>2.0472508604474333</v>
      </c>
      <c r="E121" s="27">
        <f t="shared" si="299"/>
        <v>2.905014684072591</v>
      </c>
      <c r="F121" s="27">
        <f t="shared" si="300"/>
        <v>4.9522655445200243</v>
      </c>
      <c r="L121" t="str">
        <f t="shared" si="317"/>
        <v>21 Science, research, engineering and technology professionals</v>
      </c>
      <c r="M121" s="27">
        <f t="shared" si="301"/>
        <v>6.1516041888714401</v>
      </c>
      <c r="N121" s="27">
        <f t="shared" si="301"/>
        <v>-0.8247405639100549</v>
      </c>
      <c r="O121" s="27">
        <f t="shared" si="301"/>
        <v>9.4709470264300748</v>
      </c>
      <c r="P121" s="27">
        <f t="shared" si="301"/>
        <v>13.451444104510813</v>
      </c>
      <c r="Q121" s="27">
        <f t="shared" si="302"/>
        <v>22.922391130940888</v>
      </c>
      <c r="W121" t="str">
        <f t="shared" si="318"/>
        <v>21 Science, research, engineering and technology professionals</v>
      </c>
      <c r="X121" s="27">
        <f t="shared" si="303"/>
        <v>0.71743724574061218</v>
      </c>
      <c r="Y121" s="27">
        <f t="shared" si="303"/>
        <v>3.4174838171283852</v>
      </c>
      <c r="Z121" s="27">
        <f t="shared" si="303"/>
        <v>5.2766283172443025</v>
      </c>
      <c r="AA121" s="27">
        <f t="shared" si="303"/>
        <v>2.448872840522057</v>
      </c>
      <c r="AB121" s="27">
        <f t="shared" si="304"/>
        <v>7.7255011577663595</v>
      </c>
      <c r="AH121" t="str">
        <f t="shared" si="319"/>
        <v>21 Science, research, engineering and technology professionals</v>
      </c>
      <c r="AI121" s="27">
        <f t="shared" si="305"/>
        <v>-9.1613622483012858E-2</v>
      </c>
      <c r="AJ121" s="27">
        <f t="shared" si="305"/>
        <v>0.45628918099422622</v>
      </c>
      <c r="AK121" s="27">
        <f t="shared" si="305"/>
        <v>0.50896687195472978</v>
      </c>
      <c r="AL121" s="27">
        <f t="shared" si="305"/>
        <v>0.35854787279400258</v>
      </c>
      <c r="AM121" s="27">
        <f t="shared" si="306"/>
        <v>0.86751474474873236</v>
      </c>
      <c r="AS121" t="str">
        <f t="shared" si="320"/>
        <v>21 Science, research, engineering and technology professionals</v>
      </c>
      <c r="AT121" s="27">
        <f t="shared" si="307"/>
        <v>-1.5666103098659789E-2</v>
      </c>
      <c r="AU121" s="27">
        <f t="shared" si="307"/>
        <v>0.95879827478501234</v>
      </c>
      <c r="AV121" s="27">
        <f t="shared" si="307"/>
        <v>0.52101313284965833</v>
      </c>
      <c r="AW121" s="27">
        <f t="shared" si="307"/>
        <v>5.6988642621361052E-2</v>
      </c>
      <c r="AX121" s="27">
        <f t="shared" si="308"/>
        <v>0.57800177547101939</v>
      </c>
      <c r="BD121" t="str">
        <f t="shared" si="321"/>
        <v>21 Science, research, engineering and technology professionals</v>
      </c>
      <c r="BE121" s="27">
        <f t="shared" si="309"/>
        <v>2.3872757416288533</v>
      </c>
      <c r="BF121" s="27">
        <f t="shared" si="309"/>
        <v>0.82712545687265937</v>
      </c>
      <c r="BG121" s="27">
        <f t="shared" si="309"/>
        <v>1.9793068114991428</v>
      </c>
      <c r="BH121" s="27">
        <f t="shared" si="309"/>
        <v>0.61037400443007073</v>
      </c>
      <c r="BI121" s="27">
        <f t="shared" si="310"/>
        <v>2.5896808159292135</v>
      </c>
      <c r="BO121" t="str">
        <f t="shared" si="322"/>
        <v>21 Science, research, engineering and technology professionals</v>
      </c>
      <c r="BP121" s="27">
        <f t="shared" si="311"/>
        <v>1.4622189349116912</v>
      </c>
      <c r="BQ121" s="27">
        <f t="shared" si="311"/>
        <v>8.8479901405008832E-2</v>
      </c>
      <c r="BR121" s="27">
        <f t="shared" si="311"/>
        <v>1.8228345823875109</v>
      </c>
      <c r="BS121" s="27">
        <f t="shared" si="311"/>
        <v>-0.87554814835048234</v>
      </c>
      <c r="BT121" s="27">
        <f t="shared" si="312"/>
        <v>0.94728643403702861</v>
      </c>
      <c r="BZ121" t="str">
        <f t="shared" si="323"/>
        <v>21 Science, research, engineering and technology professionals</v>
      </c>
      <c r="CA121" s="68">
        <f t="shared" si="313"/>
        <v>0.38331356516366633</v>
      </c>
      <c r="CB121" s="68">
        <f t="shared" si="313"/>
        <v>0.48142097558736907</v>
      </c>
      <c r="CC121" s="68">
        <f t="shared" si="313"/>
        <v>0.16764848457494264</v>
      </c>
      <c r="CD121" s="68">
        <f t="shared" si="313"/>
        <v>-1.8176273928235691</v>
      </c>
      <c r="CE121" s="68">
        <f t="shared" si="314"/>
        <v>-1.6499789082486265</v>
      </c>
      <c r="CK121" t="str">
        <f t="shared" si="324"/>
        <v>21 Science, research, engineering and technology professionals</v>
      </c>
      <c r="CL121" s="68">
        <f t="shared" si="315"/>
        <v>0.24465746959031742</v>
      </c>
      <c r="CM121" s="68">
        <f t="shared" si="315"/>
        <v>0.3127310207604066</v>
      </c>
      <c r="CN121" s="68">
        <f t="shared" si="315"/>
        <v>-0.21168892920820293</v>
      </c>
      <c r="CO121" s="68">
        <f t="shared" si="315"/>
        <v>-0.39070800586501364</v>
      </c>
      <c r="CP121" s="68">
        <f t="shared" si="316"/>
        <v>-0.60239693507321657</v>
      </c>
    </row>
    <row r="122" spans="1:94" x14ac:dyDescent="0.2">
      <c r="A122" t="str">
        <f t="shared" si="298"/>
        <v>22 Health professionals</v>
      </c>
      <c r="B122" s="27">
        <f t="shared" si="299"/>
        <v>2.3608204932144727</v>
      </c>
      <c r="C122" s="27">
        <f t="shared" si="299"/>
        <v>-0.14728922412199807</v>
      </c>
      <c r="D122" s="27">
        <f t="shared" si="299"/>
        <v>1.6838203218876737</v>
      </c>
      <c r="E122" s="27">
        <f t="shared" si="299"/>
        <v>3.5014275343519854</v>
      </c>
      <c r="F122" s="27">
        <f t="shared" si="300"/>
        <v>5.1852478562396591</v>
      </c>
      <c r="L122" t="str">
        <f t="shared" si="317"/>
        <v>22 Health professionals</v>
      </c>
      <c r="M122" s="27">
        <f t="shared" si="301"/>
        <v>7.0800846275615772</v>
      </c>
      <c r="N122" s="27">
        <f t="shared" si="301"/>
        <v>-0.20254423994368764</v>
      </c>
      <c r="O122" s="27">
        <f t="shared" si="301"/>
        <v>3.0801122513155086</v>
      </c>
      <c r="P122" s="27">
        <f t="shared" si="301"/>
        <v>8.2683927960209651</v>
      </c>
      <c r="Q122" s="27">
        <f t="shared" si="302"/>
        <v>11.348505047336474</v>
      </c>
      <c r="W122" t="str">
        <f t="shared" si="318"/>
        <v>22 Health professionals</v>
      </c>
      <c r="X122" s="27">
        <f t="shared" si="303"/>
        <v>5.0269811691693604</v>
      </c>
      <c r="Y122" s="27">
        <f t="shared" si="303"/>
        <v>1.8182768402215572</v>
      </c>
      <c r="Z122" s="27">
        <f t="shared" si="303"/>
        <v>-0.58793229810811809</v>
      </c>
      <c r="AA122" s="27">
        <f t="shared" si="303"/>
        <v>1.0098690610669685</v>
      </c>
      <c r="AB122" s="27">
        <f t="shared" si="304"/>
        <v>0.42193676295885041</v>
      </c>
      <c r="AH122" t="str">
        <f t="shared" si="319"/>
        <v>22 Health professionals</v>
      </c>
      <c r="AI122" s="27">
        <f t="shared" si="305"/>
        <v>-2.0821457464700615</v>
      </c>
      <c r="AJ122" s="27">
        <f t="shared" si="305"/>
        <v>-0.23574921637839097</v>
      </c>
      <c r="AK122" s="27">
        <f t="shared" si="305"/>
        <v>-4.9871534936162423</v>
      </c>
      <c r="AL122" s="27">
        <f t="shared" si="305"/>
        <v>-3.4910269731644958</v>
      </c>
      <c r="AM122" s="27">
        <f t="shared" si="306"/>
        <v>-8.4781804667807386</v>
      </c>
      <c r="AS122" t="str">
        <f t="shared" si="320"/>
        <v>22 Health professionals</v>
      </c>
      <c r="AT122" s="27">
        <f t="shared" si="307"/>
        <v>0.22971958844421803</v>
      </c>
      <c r="AU122" s="27">
        <f t="shared" si="307"/>
        <v>0.26309600592015858</v>
      </c>
      <c r="AV122" s="27">
        <f t="shared" si="307"/>
        <v>-1.2716888269514115E-2</v>
      </c>
      <c r="AW122" s="27">
        <f t="shared" si="307"/>
        <v>0.13780441836475754</v>
      </c>
      <c r="AX122" s="27">
        <f t="shared" si="308"/>
        <v>0.12508753009524343</v>
      </c>
      <c r="BD122" t="str">
        <f t="shared" si="321"/>
        <v>22 Health professionals</v>
      </c>
      <c r="BE122" s="27">
        <f t="shared" si="309"/>
        <v>2.9508249714977257</v>
      </c>
      <c r="BF122" s="27">
        <f t="shared" si="309"/>
        <v>-0.87163955726185627</v>
      </c>
      <c r="BG122" s="27">
        <f t="shared" si="309"/>
        <v>0.27707879440724348</v>
      </c>
      <c r="BH122" s="27">
        <f t="shared" si="309"/>
        <v>-0.49603857285273456</v>
      </c>
      <c r="BI122" s="27">
        <f t="shared" si="310"/>
        <v>-0.21895977844549108</v>
      </c>
      <c r="BO122" t="str">
        <f t="shared" si="322"/>
        <v>22 Health professionals</v>
      </c>
      <c r="BP122" s="27">
        <f t="shared" si="311"/>
        <v>1.7945552217022369</v>
      </c>
      <c r="BQ122" s="27">
        <f t="shared" si="311"/>
        <v>-1.3290419658904913</v>
      </c>
      <c r="BR122" s="27">
        <f t="shared" si="311"/>
        <v>8.4868293113826709E-2</v>
      </c>
      <c r="BS122" s="27">
        <f t="shared" si="311"/>
        <v>-1.2055510727690333</v>
      </c>
      <c r="BT122" s="27">
        <f t="shared" si="312"/>
        <v>-1.1206827796552066</v>
      </c>
      <c r="BZ122" t="str">
        <f t="shared" si="323"/>
        <v>22 Health professionals</v>
      </c>
      <c r="CA122" s="68">
        <f t="shared" si="313"/>
        <v>0.84986009507933735</v>
      </c>
      <c r="CB122" s="68">
        <f t="shared" si="313"/>
        <v>-0.95712186564886625</v>
      </c>
      <c r="CC122" s="68">
        <f t="shared" si="313"/>
        <v>-0.58056445074616159</v>
      </c>
      <c r="CD122" s="68">
        <f t="shared" si="313"/>
        <v>-1.2948481212750484</v>
      </c>
      <c r="CE122" s="68">
        <f t="shared" si="314"/>
        <v>-1.87541257202121</v>
      </c>
      <c r="CK122" t="str">
        <f t="shared" si="324"/>
        <v>22 Health professionals</v>
      </c>
      <c r="CL122" s="68">
        <f t="shared" si="315"/>
        <v>0.16575695758685138</v>
      </c>
      <c r="CM122" s="68">
        <f t="shared" si="315"/>
        <v>0.21008948164821439</v>
      </c>
      <c r="CN122" s="68">
        <f t="shared" si="315"/>
        <v>-0.34536163188427116</v>
      </c>
      <c r="CO122" s="68">
        <f t="shared" si="315"/>
        <v>-9.6436588191653905E-2</v>
      </c>
      <c r="CP122" s="68">
        <f t="shared" si="316"/>
        <v>-0.44179822007592506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1.2848734791672323</v>
      </c>
      <c r="C123" s="27">
        <f t="shared" si="299"/>
        <v>0.21950317468721448</v>
      </c>
      <c r="D123" s="27">
        <f t="shared" si="299"/>
        <v>1.050282733669726</v>
      </c>
      <c r="E123" s="27">
        <f t="shared" si="299"/>
        <v>2.1453951510979596</v>
      </c>
      <c r="F123" s="27">
        <f t="shared" si="300"/>
        <v>3.1956778847676857</v>
      </c>
      <c r="L123" t="str">
        <f t="shared" si="317"/>
        <v>23 Teaching and other educational professionals</v>
      </c>
      <c r="M123" s="27">
        <f t="shared" si="301"/>
        <v>8.7530208590700731</v>
      </c>
      <c r="N123" s="27">
        <f t="shared" si="301"/>
        <v>1.7438206643192729</v>
      </c>
      <c r="O123" s="27">
        <f t="shared" si="301"/>
        <v>5.5416736957963479</v>
      </c>
      <c r="P123" s="27">
        <f t="shared" si="301"/>
        <v>11.862789092723148</v>
      </c>
      <c r="Q123" s="27">
        <f t="shared" si="302"/>
        <v>17.404462788519496</v>
      </c>
      <c r="W123" t="str">
        <f t="shared" si="318"/>
        <v>23 Teaching and other educational professionals</v>
      </c>
      <c r="X123" s="27">
        <f t="shared" si="303"/>
        <v>-4.9295713858188677</v>
      </c>
      <c r="Y123" s="27">
        <f t="shared" si="303"/>
        <v>2.2201069777223275</v>
      </c>
      <c r="Z123" s="27">
        <f t="shared" si="303"/>
        <v>-4.6207117362817449</v>
      </c>
      <c r="AA123" s="27">
        <f t="shared" si="303"/>
        <v>-4.4434535718563559</v>
      </c>
      <c r="AB123" s="27">
        <f t="shared" si="304"/>
        <v>-9.0641653081381008</v>
      </c>
      <c r="AH123" t="str">
        <f t="shared" si="319"/>
        <v>23 Teaching and other educational professionals</v>
      </c>
      <c r="AI123" s="27">
        <f t="shared" si="305"/>
        <v>-1.6251562574566976</v>
      </c>
      <c r="AJ123" s="27">
        <f t="shared" si="305"/>
        <v>-2.5542062238917085E-2</v>
      </c>
      <c r="AK123" s="27">
        <f t="shared" si="305"/>
        <v>-0.72899046981533311</v>
      </c>
      <c r="AL123" s="27">
        <f t="shared" si="305"/>
        <v>-1.2852505917716028E-2</v>
      </c>
      <c r="AM123" s="27">
        <f t="shared" si="306"/>
        <v>-0.74184297573304914</v>
      </c>
      <c r="AS123" t="str">
        <f t="shared" si="320"/>
        <v>23 Teaching and other educational professionals</v>
      </c>
      <c r="AT123" s="27">
        <f t="shared" si="307"/>
        <v>-0.11762476136121114</v>
      </c>
      <c r="AU123" s="27">
        <f t="shared" si="307"/>
        <v>9.631296872862749E-2</v>
      </c>
      <c r="AV123" s="27">
        <f t="shared" si="307"/>
        <v>-0.17239990556188534</v>
      </c>
      <c r="AW123" s="27">
        <f t="shared" si="307"/>
        <v>-9.2682654860013092E-2</v>
      </c>
      <c r="AX123" s="27">
        <f t="shared" si="308"/>
        <v>-0.26508256042189843</v>
      </c>
      <c r="BD123" t="str">
        <f t="shared" si="321"/>
        <v>23 Teaching and other educational professionals</v>
      </c>
      <c r="BE123" s="27">
        <f t="shared" si="309"/>
        <v>9.8342226118957488E-2</v>
      </c>
      <c r="BF123" s="27">
        <f t="shared" si="309"/>
        <v>0.26097275916373563</v>
      </c>
      <c r="BG123" s="27">
        <f t="shared" si="309"/>
        <v>-0.28851351436750861</v>
      </c>
      <c r="BH123" s="27">
        <f t="shared" si="309"/>
        <v>5.5456203425333417E-2</v>
      </c>
      <c r="BI123" s="27">
        <f t="shared" si="310"/>
        <v>-0.23305731094217519</v>
      </c>
      <c r="BO123" t="str">
        <f t="shared" si="322"/>
        <v>23 Teaching and other educational professionals</v>
      </c>
      <c r="BP123" s="27">
        <f t="shared" si="311"/>
        <v>1.5281190807830747E-2</v>
      </c>
      <c r="BQ123" s="27">
        <f t="shared" si="311"/>
        <v>-0.24096941345159628</v>
      </c>
      <c r="BR123" s="27">
        <f t="shared" si="311"/>
        <v>-0.22486030833204262</v>
      </c>
      <c r="BS123" s="27">
        <f t="shared" si="311"/>
        <v>-0.49224776162551187</v>
      </c>
      <c r="BT123" s="27">
        <f t="shared" si="312"/>
        <v>-0.71710806995755449</v>
      </c>
      <c r="BZ123" t="str">
        <f t="shared" si="323"/>
        <v>23 Teaching and other educational professionals</v>
      </c>
      <c r="CA123" s="68">
        <f t="shared" si="313"/>
        <v>-6.1724357898942372E-2</v>
      </c>
      <c r="CB123" s="68">
        <f t="shared" si="313"/>
        <v>2.4587367591269782E-2</v>
      </c>
      <c r="CC123" s="68">
        <f t="shared" si="313"/>
        <v>-0.35599349661787327</v>
      </c>
      <c r="CD123" s="68">
        <f t="shared" si="313"/>
        <v>-0.57503929178244584</v>
      </c>
      <c r="CE123" s="68">
        <f t="shared" si="314"/>
        <v>-0.93103278840031911</v>
      </c>
      <c r="CK123" t="str">
        <f t="shared" si="324"/>
        <v>23 Teaching and other educational professionals</v>
      </c>
      <c r="CL123" s="68">
        <f t="shared" si="315"/>
        <v>2.1479084941836868E-2</v>
      </c>
      <c r="CM123" s="68">
        <f t="shared" si="315"/>
        <v>0.19079905417033416</v>
      </c>
      <c r="CN123" s="68">
        <f t="shared" si="315"/>
        <v>-0.22129813589816838</v>
      </c>
      <c r="CO123" s="68">
        <f t="shared" si="315"/>
        <v>-0.11851830919846573</v>
      </c>
      <c r="CP123" s="68">
        <f t="shared" si="316"/>
        <v>-0.33981644509663411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0.60633771735314212</v>
      </c>
      <c r="C124" s="27">
        <f t="shared" si="299"/>
        <v>3.6764967590414921E-2</v>
      </c>
      <c r="D124" s="27">
        <f t="shared" si="299"/>
        <v>0.57186057321623762</v>
      </c>
      <c r="E124" s="27">
        <f t="shared" si="299"/>
        <v>1.2852467012203217</v>
      </c>
      <c r="F124" s="27">
        <f t="shared" si="300"/>
        <v>1.8571072744365593</v>
      </c>
      <c r="L124" t="str">
        <f t="shared" si="317"/>
        <v>24 Business, media and public service professionals</v>
      </c>
      <c r="M124" s="27">
        <f t="shared" si="301"/>
        <v>8.1849368320187175</v>
      </c>
      <c r="N124" s="27">
        <f t="shared" si="301"/>
        <v>5.5131037426473739E-2</v>
      </c>
      <c r="O124" s="27">
        <f t="shared" si="301"/>
        <v>5.2537068506404587</v>
      </c>
      <c r="P124" s="27">
        <f t="shared" si="301"/>
        <v>10.948475813016994</v>
      </c>
      <c r="Q124" s="27">
        <f t="shared" si="302"/>
        <v>16.202182663657453</v>
      </c>
      <c r="W124" t="str">
        <f t="shared" si="318"/>
        <v>24 Business, media and public service professionals</v>
      </c>
      <c r="X124" s="27">
        <f t="shared" si="303"/>
        <v>2.1416430248913443</v>
      </c>
      <c r="Y124" s="27">
        <f t="shared" si="303"/>
        <v>6.0487758358160733</v>
      </c>
      <c r="Z124" s="27">
        <f t="shared" si="303"/>
        <v>-2.4994527592070881E-2</v>
      </c>
      <c r="AA124" s="27">
        <f t="shared" si="303"/>
        <v>2.373988321310172</v>
      </c>
      <c r="AB124" s="27">
        <f t="shared" si="304"/>
        <v>2.3489937937181011</v>
      </c>
      <c r="AH124" t="str">
        <f t="shared" si="319"/>
        <v>24 Business, media and public service professionals</v>
      </c>
      <c r="AI124" s="27">
        <f t="shared" si="305"/>
        <v>-0.17107245033324592</v>
      </c>
      <c r="AJ124" s="27">
        <f t="shared" si="305"/>
        <v>0.65382233493782183</v>
      </c>
      <c r="AK124" s="27">
        <f t="shared" si="305"/>
        <v>-0.36920557724983905</v>
      </c>
      <c r="AL124" s="27">
        <f t="shared" si="305"/>
        <v>0.11586637086803675</v>
      </c>
      <c r="AM124" s="27">
        <f t="shared" si="306"/>
        <v>-0.2533392063818023</v>
      </c>
      <c r="AS124" t="str">
        <f t="shared" si="320"/>
        <v>24 Business, media and public service professionals</v>
      </c>
      <c r="AT124" s="27">
        <f t="shared" si="307"/>
        <v>7.5151607482143667E-2</v>
      </c>
      <c r="AU124" s="27">
        <f t="shared" si="307"/>
        <v>0.99993244370471768</v>
      </c>
      <c r="AV124" s="27">
        <f t="shared" si="307"/>
        <v>4.7224385284235559E-2</v>
      </c>
      <c r="AW124" s="27">
        <f t="shared" si="307"/>
        <v>0.54805769379848002</v>
      </c>
      <c r="AX124" s="27">
        <f t="shared" si="308"/>
        <v>0.59528207908271558</v>
      </c>
      <c r="BD124" t="str">
        <f t="shared" si="321"/>
        <v>24 Business, media and public service professionals</v>
      </c>
      <c r="BE124" s="27">
        <f t="shared" si="309"/>
        <v>2.9918168868547586</v>
      </c>
      <c r="BF124" s="27">
        <f t="shared" si="309"/>
        <v>1.4445870881961742</v>
      </c>
      <c r="BG124" s="27">
        <f t="shared" si="309"/>
        <v>0.80299649227667835</v>
      </c>
      <c r="BH124" s="27">
        <f t="shared" si="309"/>
        <v>1.3251076067925318</v>
      </c>
      <c r="BI124" s="27">
        <f t="shared" si="310"/>
        <v>2.1281040990692102</v>
      </c>
      <c r="BO124" t="str">
        <f t="shared" si="322"/>
        <v>24 Business, media and public service professionals</v>
      </c>
      <c r="BP124" s="27">
        <f t="shared" si="311"/>
        <v>1.2660365305128654</v>
      </c>
      <c r="BQ124" s="27">
        <f t="shared" si="311"/>
        <v>-0.2284552864923679</v>
      </c>
      <c r="BR124" s="27">
        <f t="shared" si="311"/>
        <v>-8.3394861181480096E-2</v>
      </c>
      <c r="BS124" s="27">
        <f t="shared" si="311"/>
        <v>-1.281034895944325</v>
      </c>
      <c r="BT124" s="27">
        <f t="shared" si="312"/>
        <v>-1.3644297571258051</v>
      </c>
      <c r="BZ124" t="str">
        <f t="shared" si="323"/>
        <v>24 Business, media and public service professionals</v>
      </c>
      <c r="CA124" s="68">
        <f t="shared" si="313"/>
        <v>0.53001785110855248</v>
      </c>
      <c r="CB124" s="68">
        <f t="shared" si="313"/>
        <v>0.26489480777407781</v>
      </c>
      <c r="CC124" s="68">
        <f t="shared" si="313"/>
        <v>-0.89510396945654058</v>
      </c>
      <c r="CD124" s="68">
        <f t="shared" si="313"/>
        <v>-1.8787052167348328</v>
      </c>
      <c r="CE124" s="68">
        <f t="shared" si="314"/>
        <v>-2.7738091861913734</v>
      </c>
      <c r="CK124" t="str">
        <f t="shared" si="324"/>
        <v>24 Business, media and public service professionals</v>
      </c>
      <c r="CL124" s="68">
        <f t="shared" si="315"/>
        <v>0.21731998000893293</v>
      </c>
      <c r="CM124" s="68">
        <f t="shared" si="315"/>
        <v>0.42190134707561766</v>
      </c>
      <c r="CN124" s="68">
        <f t="shared" si="315"/>
        <v>-0.63935336458903258</v>
      </c>
      <c r="CO124" s="68">
        <f t="shared" si="315"/>
        <v>-0.44036194550756913</v>
      </c>
      <c r="CP124" s="68">
        <f t="shared" si="316"/>
        <v>-1.0797153100966017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0.19197665475669928</v>
      </c>
      <c r="C125" s="27">
        <f t="shared" si="299"/>
        <v>-2.7792322381890888E-2</v>
      </c>
      <c r="D125" s="27">
        <f t="shared" si="299"/>
        <v>0.13390753097532104</v>
      </c>
      <c r="E125" s="27">
        <f t="shared" si="299"/>
        <v>0.45580906990344605</v>
      </c>
      <c r="F125" s="27">
        <f t="shared" si="300"/>
        <v>0.58971660087876709</v>
      </c>
      <c r="L125" t="str">
        <f t="shared" si="317"/>
        <v>31 Science, engineering and technology associate professionals</v>
      </c>
      <c r="M125" s="27">
        <f t="shared" si="301"/>
        <v>1.2221325854133211</v>
      </c>
      <c r="N125" s="27">
        <f t="shared" si="301"/>
        <v>-0.1673236655782917</v>
      </c>
      <c r="O125" s="27">
        <f t="shared" si="301"/>
        <v>0.48573217370319099</v>
      </c>
      <c r="P125" s="27">
        <f t="shared" si="301"/>
        <v>1.705542054758296</v>
      </c>
      <c r="Q125" s="27">
        <f t="shared" si="302"/>
        <v>2.191274228461487</v>
      </c>
      <c r="W125" t="str">
        <f t="shared" si="318"/>
        <v>31 Science, engineering and technology associate professionals</v>
      </c>
      <c r="X125" s="27">
        <f t="shared" si="303"/>
        <v>0.54135431032216275</v>
      </c>
      <c r="Y125" s="27">
        <f t="shared" si="303"/>
        <v>0.82201805248140758</v>
      </c>
      <c r="Z125" s="27">
        <f t="shared" si="303"/>
        <v>-0.30772800585748428</v>
      </c>
      <c r="AA125" s="27">
        <f t="shared" si="303"/>
        <v>0.92674486220104413</v>
      </c>
      <c r="AB125" s="27">
        <f t="shared" si="304"/>
        <v>0.61901685634355985</v>
      </c>
      <c r="AH125" t="str">
        <f t="shared" si="319"/>
        <v>31 Science, engineering and technology associate professionals</v>
      </c>
      <c r="AI125" s="27">
        <f t="shared" si="305"/>
        <v>0.16529223340584398</v>
      </c>
      <c r="AJ125" s="27">
        <f t="shared" si="305"/>
        <v>0.2471038958427425</v>
      </c>
      <c r="AK125" s="27">
        <f t="shared" si="305"/>
        <v>3.9553307845063612E-2</v>
      </c>
      <c r="AL125" s="27">
        <f t="shared" si="305"/>
        <v>0.50113588573440238</v>
      </c>
      <c r="AM125" s="27">
        <f t="shared" si="306"/>
        <v>0.54068919357946599</v>
      </c>
      <c r="AS125" t="str">
        <f t="shared" si="320"/>
        <v>31 Science, engineering and technology associate professionals</v>
      </c>
      <c r="AT125" s="27">
        <f t="shared" si="307"/>
        <v>-6.2109815549502123E-2</v>
      </c>
      <c r="AU125" s="27">
        <f t="shared" si="307"/>
        <v>0.26761399686156251</v>
      </c>
      <c r="AV125" s="27">
        <f t="shared" si="307"/>
        <v>-0.48767187067986706</v>
      </c>
      <c r="AW125" s="27">
        <f t="shared" si="307"/>
        <v>-4.7565094340710434E-2</v>
      </c>
      <c r="AX125" s="27">
        <f t="shared" si="308"/>
        <v>-0.53523696502057749</v>
      </c>
      <c r="BD125" t="str">
        <f t="shared" si="321"/>
        <v>31 Science, engineering and technology associate professionals</v>
      </c>
      <c r="BE125" s="27">
        <f t="shared" si="309"/>
        <v>0.49304130022209947</v>
      </c>
      <c r="BF125" s="27">
        <f t="shared" si="309"/>
        <v>0.45364664619357065</v>
      </c>
      <c r="BG125" s="27">
        <f t="shared" si="309"/>
        <v>-0.85985060196319374</v>
      </c>
      <c r="BH125" s="27">
        <f t="shared" si="309"/>
        <v>-0.70700465654635014</v>
      </c>
      <c r="BI125" s="27">
        <f t="shared" si="310"/>
        <v>-1.5668552585095439</v>
      </c>
      <c r="BO125" t="str">
        <f t="shared" si="322"/>
        <v>31 Science, engineering and technology associate professionals</v>
      </c>
      <c r="BP125" s="27">
        <f t="shared" si="311"/>
        <v>0.76365540697434398</v>
      </c>
      <c r="BQ125" s="27">
        <f t="shared" si="311"/>
        <v>8.5930159728823341E-2</v>
      </c>
      <c r="BR125" s="27">
        <f t="shared" si="311"/>
        <v>-0.27787073422618214</v>
      </c>
      <c r="BS125" s="27">
        <f t="shared" si="311"/>
        <v>-0.16073865193205439</v>
      </c>
      <c r="BT125" s="27">
        <f t="shared" si="312"/>
        <v>-0.43860938615823652</v>
      </c>
      <c r="BZ125" t="str">
        <f t="shared" si="323"/>
        <v>31 Science, engineering and technology associate professionals</v>
      </c>
      <c r="CA125" s="68">
        <f t="shared" si="313"/>
        <v>0.38102103448447666</v>
      </c>
      <c r="CB125" s="68">
        <f t="shared" si="313"/>
        <v>0.47786574792136971</v>
      </c>
      <c r="CC125" s="68">
        <f t="shared" si="313"/>
        <v>-0.776902138007876</v>
      </c>
      <c r="CD125" s="68">
        <f t="shared" si="313"/>
        <v>-0.72382903527622089</v>
      </c>
      <c r="CE125" s="68">
        <f t="shared" si="314"/>
        <v>-1.5007311732840969</v>
      </c>
      <c r="CK125" t="str">
        <f t="shared" si="324"/>
        <v>31 Science, engineering and technology associate professionals</v>
      </c>
      <c r="CL125" s="68">
        <f t="shared" si="315"/>
        <v>0.166725827821811</v>
      </c>
      <c r="CM125" s="68">
        <f t="shared" si="315"/>
        <v>0.30935239487832011</v>
      </c>
      <c r="CN125" s="68">
        <f t="shared" si="315"/>
        <v>-0.25083435415204169</v>
      </c>
      <c r="CO125" s="68">
        <f t="shared" si="315"/>
        <v>0.16289813669295428</v>
      </c>
      <c r="CP125" s="68">
        <f t="shared" si="316"/>
        <v>-8.7936217459087418E-2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5.2162312047085962E-2</v>
      </c>
      <c r="C126" s="27">
        <f t="shared" si="299"/>
        <v>-1.4640472030936824E-2</v>
      </c>
      <c r="D126" s="27">
        <f t="shared" si="299"/>
        <v>0.15233582607157184</v>
      </c>
      <c r="E126" s="27">
        <f t="shared" si="299"/>
        <v>0.32344414033639346</v>
      </c>
      <c r="F126" s="27">
        <f t="shared" si="300"/>
        <v>0.47577996640796527</v>
      </c>
      <c r="L126" t="str">
        <f t="shared" si="317"/>
        <v>32 Health and social care associate professionals</v>
      </c>
      <c r="M126" s="27">
        <f t="shared" si="301"/>
        <v>1.6678102815306577</v>
      </c>
      <c r="N126" s="27">
        <f t="shared" si="301"/>
        <v>7.3953674359816368E-2</v>
      </c>
      <c r="O126" s="27">
        <f t="shared" si="301"/>
        <v>4.372554305766168</v>
      </c>
      <c r="P126" s="27">
        <f t="shared" si="301"/>
        <v>7.5310814742301471</v>
      </c>
      <c r="Q126" s="27">
        <f t="shared" si="302"/>
        <v>11.903635779996314</v>
      </c>
      <c r="W126" t="str">
        <f t="shared" si="318"/>
        <v>32 Health and social care associate professionals</v>
      </c>
      <c r="X126" s="27">
        <f t="shared" si="303"/>
        <v>1.8089501932988732</v>
      </c>
      <c r="Y126" s="27">
        <f t="shared" si="303"/>
        <v>1.1094340440650292</v>
      </c>
      <c r="Z126" s="27">
        <f t="shared" si="303"/>
        <v>7.9772081665702359</v>
      </c>
      <c r="AA126" s="27">
        <f t="shared" si="303"/>
        <v>5.5062481836329873</v>
      </c>
      <c r="AB126" s="27">
        <f t="shared" si="304"/>
        <v>13.483456350203223</v>
      </c>
      <c r="AH126" t="str">
        <f t="shared" si="319"/>
        <v>32 Health and social care associate professionals</v>
      </c>
      <c r="AI126" s="27">
        <f t="shared" si="305"/>
        <v>-0.43905971402765598</v>
      </c>
      <c r="AJ126" s="27">
        <f t="shared" si="305"/>
        <v>0.30629228069756653</v>
      </c>
      <c r="AK126" s="27">
        <f t="shared" si="305"/>
        <v>0.77055628500948359</v>
      </c>
      <c r="AL126" s="27">
        <f t="shared" si="305"/>
        <v>-2.303569555336737</v>
      </c>
      <c r="AM126" s="27">
        <f t="shared" si="306"/>
        <v>-1.5330132703272534</v>
      </c>
      <c r="AS126" t="str">
        <f t="shared" si="320"/>
        <v>32 Health and social care associate professionals</v>
      </c>
      <c r="AT126" s="27">
        <f t="shared" si="307"/>
        <v>0.1314930766857163</v>
      </c>
      <c r="AU126" s="27">
        <f t="shared" si="307"/>
        <v>0.23321614305522886</v>
      </c>
      <c r="AV126" s="27">
        <f t="shared" si="307"/>
        <v>0.73548083645598128</v>
      </c>
      <c r="AW126" s="27">
        <f t="shared" si="307"/>
        <v>0.42687627837424547</v>
      </c>
      <c r="AX126" s="27">
        <f t="shared" si="308"/>
        <v>1.1623571148302267</v>
      </c>
      <c r="BD126" t="str">
        <f t="shared" si="321"/>
        <v>32 Health and social care associate professionals</v>
      </c>
      <c r="BE126" s="27">
        <f t="shared" si="309"/>
        <v>1.9227384896216275</v>
      </c>
      <c r="BF126" s="27">
        <f t="shared" si="309"/>
        <v>-0.37134604505365054</v>
      </c>
      <c r="BG126" s="27">
        <f t="shared" si="309"/>
        <v>4.4381631317933525</v>
      </c>
      <c r="BH126" s="27">
        <f t="shared" si="309"/>
        <v>1.2683732177022389</v>
      </c>
      <c r="BI126" s="27">
        <f t="shared" si="310"/>
        <v>5.7065363494955914</v>
      </c>
      <c r="BO126" t="str">
        <f t="shared" si="322"/>
        <v>32 Health and social care associate professionals</v>
      </c>
      <c r="BP126" s="27">
        <f t="shared" si="311"/>
        <v>1.0898167599406792</v>
      </c>
      <c r="BQ126" s="27">
        <f t="shared" si="311"/>
        <v>-0.96779758657818871</v>
      </c>
      <c r="BR126" s="27">
        <f t="shared" si="311"/>
        <v>2.7974238716652611</v>
      </c>
      <c r="BS126" s="27">
        <f t="shared" si="311"/>
        <v>-1.0131784634052963</v>
      </c>
      <c r="BT126" s="27">
        <f t="shared" si="312"/>
        <v>1.7842454082599648</v>
      </c>
      <c r="BZ126" t="str">
        <f t="shared" si="323"/>
        <v>32 Health and social care associate professionals</v>
      </c>
      <c r="CA126" s="68">
        <f t="shared" si="313"/>
        <v>6.0256603579340373E-2</v>
      </c>
      <c r="CB126" s="68">
        <f t="shared" si="313"/>
        <v>-0.31517390723293714</v>
      </c>
      <c r="CC126" s="68">
        <f t="shared" si="313"/>
        <v>0.31916245657879183</v>
      </c>
      <c r="CD126" s="68">
        <f t="shared" si="313"/>
        <v>-0.77457461921998894</v>
      </c>
      <c r="CE126" s="68">
        <f t="shared" si="314"/>
        <v>-0.4554121626411971</v>
      </c>
      <c r="CK126" t="str">
        <f t="shared" si="324"/>
        <v>32 Health and social care associate professionals</v>
      </c>
      <c r="CL126" s="68">
        <f t="shared" si="315"/>
        <v>3.9778693663308884E-2</v>
      </c>
      <c r="CM126" s="68">
        <f t="shared" si="315"/>
        <v>6.2963335964383416E-2</v>
      </c>
      <c r="CN126" s="68">
        <f t="shared" si="315"/>
        <v>2.1631200468777867E-2</v>
      </c>
      <c r="CO126" s="68">
        <f t="shared" si="315"/>
        <v>-4.096071632397541E-2</v>
      </c>
      <c r="CP126" s="68">
        <f t="shared" si="316"/>
        <v>-1.9329515855197543E-2</v>
      </c>
    </row>
    <row r="127" spans="1:94" x14ac:dyDescent="0.2">
      <c r="A127" t="str">
        <f t="shared" si="298"/>
        <v>33 Protective service occupations</v>
      </c>
      <c r="B127" s="27">
        <f t="shared" si="299"/>
        <v>2.7469321968745991E-2</v>
      </c>
      <c r="C127" s="27">
        <f t="shared" si="299"/>
        <v>-8.5248819347101684E-3</v>
      </c>
      <c r="D127" s="27">
        <f t="shared" si="299"/>
        <v>1.6642538123507217E-2</v>
      </c>
      <c r="E127" s="27">
        <f t="shared" si="299"/>
        <v>6.3784793943212889E-2</v>
      </c>
      <c r="F127" s="27">
        <f t="shared" si="300"/>
        <v>8.0427332066720106E-2</v>
      </c>
      <c r="L127" t="str">
        <f t="shared" si="317"/>
        <v>33 Protective service occupations</v>
      </c>
      <c r="M127" s="27">
        <f t="shared" si="301"/>
        <v>0.29919101590380681</v>
      </c>
      <c r="N127" s="27">
        <f t="shared" si="301"/>
        <v>-8.4717845981360007E-2</v>
      </c>
      <c r="O127" s="27">
        <f t="shared" si="301"/>
        <v>7.9592079389334991E-2</v>
      </c>
      <c r="P127" s="27">
        <f t="shared" si="301"/>
        <v>0.66928596739606894</v>
      </c>
      <c r="Q127" s="27">
        <f t="shared" si="302"/>
        <v>0.74887804678540393</v>
      </c>
      <c r="W127" t="str">
        <f t="shared" si="318"/>
        <v>33 Protective service occupations</v>
      </c>
      <c r="X127" s="27">
        <f t="shared" si="303"/>
        <v>0.13624694651555069</v>
      </c>
      <c r="Y127" s="27">
        <f t="shared" si="303"/>
        <v>0.68693249767556575</v>
      </c>
      <c r="Z127" s="27">
        <f t="shared" si="303"/>
        <v>-0.44668175135563803</v>
      </c>
      <c r="AA127" s="27">
        <f t="shared" si="303"/>
        <v>1.6034324493320948</v>
      </c>
      <c r="AB127" s="27">
        <f t="shared" si="304"/>
        <v>1.1567506979764568</v>
      </c>
      <c r="AH127" t="str">
        <f t="shared" si="319"/>
        <v>33 Protective service occupations</v>
      </c>
      <c r="AI127" s="27">
        <f t="shared" si="305"/>
        <v>3.6714791335055619E-2</v>
      </c>
      <c r="AJ127" s="27">
        <f t="shared" si="305"/>
        <v>0.17621110640876392</v>
      </c>
      <c r="AK127" s="27">
        <f t="shared" si="305"/>
        <v>-8.4061153413387935E-2</v>
      </c>
      <c r="AL127" s="27">
        <f t="shared" si="305"/>
        <v>0.45918455982209516</v>
      </c>
      <c r="AM127" s="27">
        <f t="shared" si="306"/>
        <v>0.37512340640870723</v>
      </c>
      <c r="AS127" t="str">
        <f t="shared" si="320"/>
        <v>33 Protective service occupations</v>
      </c>
      <c r="AT127" s="27">
        <f t="shared" si="307"/>
        <v>-9.1691760662562016E-2</v>
      </c>
      <c r="AU127" s="27">
        <f t="shared" si="307"/>
        <v>0.12109890089209263</v>
      </c>
      <c r="AV127" s="27">
        <f t="shared" si="307"/>
        <v>-0.19749303272982377</v>
      </c>
      <c r="AW127" s="27">
        <f t="shared" si="307"/>
        <v>0.15252512601642088</v>
      </c>
      <c r="AX127" s="27">
        <f t="shared" si="308"/>
        <v>-4.4967906713402894E-2</v>
      </c>
      <c r="BD127" t="str">
        <f t="shared" si="321"/>
        <v>33 Protective service occupations</v>
      </c>
      <c r="BE127" s="27">
        <f t="shared" si="309"/>
        <v>0.20584162311825294</v>
      </c>
      <c r="BF127" s="27">
        <f t="shared" si="309"/>
        <v>0.16963815560994799</v>
      </c>
      <c r="BG127" s="27">
        <f t="shared" si="309"/>
        <v>-0.5849150676646766</v>
      </c>
      <c r="BH127" s="27">
        <f t="shared" si="309"/>
        <v>-0.16530767768898258</v>
      </c>
      <c r="BI127" s="27">
        <f t="shared" si="310"/>
        <v>-0.75022274535365918</v>
      </c>
      <c r="BO127" t="str">
        <f t="shared" si="322"/>
        <v>33 Protective service occupations</v>
      </c>
      <c r="BP127" s="27">
        <f t="shared" si="311"/>
        <v>0.36924422489017061</v>
      </c>
      <c r="BQ127" s="27">
        <f t="shared" si="311"/>
        <v>-0.13207612210830266</v>
      </c>
      <c r="BR127" s="27">
        <f t="shared" si="311"/>
        <v>-0.68807429922986518</v>
      </c>
      <c r="BS127" s="27">
        <f t="shared" si="311"/>
        <v>-0.65404332273655363</v>
      </c>
      <c r="BT127" s="27">
        <f t="shared" si="312"/>
        <v>-1.3421176219664188</v>
      </c>
      <c r="BZ127" t="str">
        <f t="shared" si="323"/>
        <v>33 Protective service occupations</v>
      </c>
      <c r="CA127" s="68">
        <f t="shared" si="313"/>
        <v>-1.9924630351618511E-2</v>
      </c>
      <c r="CB127" s="68">
        <f t="shared" si="313"/>
        <v>5.2869429246289901E-2</v>
      </c>
      <c r="CC127" s="68">
        <f t="shared" si="313"/>
        <v>-0.61416104903554047</v>
      </c>
      <c r="CD127" s="68">
        <f t="shared" si="313"/>
        <v>-0.57139365049863144</v>
      </c>
      <c r="CE127" s="68">
        <f t="shared" si="314"/>
        <v>-1.1855546995341719</v>
      </c>
      <c r="CK127" t="str">
        <f t="shared" si="324"/>
        <v>33 Protective service occupations</v>
      </c>
      <c r="CL127" s="68">
        <f t="shared" si="315"/>
        <v>-0.10827097241902373</v>
      </c>
      <c r="CM127" s="68">
        <f t="shared" si="315"/>
        <v>5.0745477358597635E-2</v>
      </c>
      <c r="CN127" s="68">
        <f t="shared" si="315"/>
        <v>-0.14849694556837251</v>
      </c>
      <c r="CO127" s="68">
        <f t="shared" si="315"/>
        <v>-7.4430935136934551E-2</v>
      </c>
      <c r="CP127" s="68">
        <f t="shared" si="316"/>
        <v>-0.22292788070530706</v>
      </c>
    </row>
    <row r="128" spans="1:94" x14ac:dyDescent="0.2">
      <c r="A128" t="str">
        <f t="shared" si="298"/>
        <v>34 Culture, media and sports occupations</v>
      </c>
      <c r="B128" s="27">
        <f t="shared" si="299"/>
        <v>9.7385996923139068E-2</v>
      </c>
      <c r="C128" s="27">
        <f t="shared" si="299"/>
        <v>3.6759019183608133E-3</v>
      </c>
      <c r="D128" s="27">
        <f t="shared" si="299"/>
        <v>4.6548149236651404E-2</v>
      </c>
      <c r="E128" s="27">
        <f t="shared" si="299"/>
        <v>0.13727989003102564</v>
      </c>
      <c r="F128" s="27">
        <f t="shared" si="300"/>
        <v>0.18382803926767705</v>
      </c>
      <c r="L128" t="str">
        <f t="shared" si="317"/>
        <v>34 Culture, media and sports occupations</v>
      </c>
      <c r="M128" s="27">
        <f t="shared" si="301"/>
        <v>1.5959236968069295</v>
      </c>
      <c r="N128" s="27">
        <f t="shared" si="301"/>
        <v>7.5706778780757489E-3</v>
      </c>
      <c r="O128" s="27">
        <f t="shared" si="301"/>
        <v>0.13048457380787148</v>
      </c>
      <c r="P128" s="27">
        <f t="shared" si="301"/>
        <v>1.8669851559964288</v>
      </c>
      <c r="Q128" s="27">
        <f t="shared" si="302"/>
        <v>1.9974697298043003</v>
      </c>
      <c r="W128" t="str">
        <f t="shared" si="318"/>
        <v>34 Culture, media and sports occupations</v>
      </c>
      <c r="X128" s="27">
        <f t="shared" si="303"/>
        <v>5.1042589643932601E-2</v>
      </c>
      <c r="Y128" s="27">
        <f t="shared" si="303"/>
        <v>0.63688108991272685</v>
      </c>
      <c r="Z128" s="27">
        <f t="shared" si="303"/>
        <v>-1.50251912844994</v>
      </c>
      <c r="AA128" s="27">
        <f t="shared" si="303"/>
        <v>0.722594880709309</v>
      </c>
      <c r="AB128" s="27">
        <f t="shared" si="304"/>
        <v>-0.77992424774063096</v>
      </c>
      <c r="AH128" t="str">
        <f t="shared" si="319"/>
        <v>34 Culture, media and sports occupations</v>
      </c>
      <c r="AI128" s="27">
        <f t="shared" si="305"/>
        <v>-9.4944220980107463E-2</v>
      </c>
      <c r="AJ128" s="27">
        <f t="shared" si="305"/>
        <v>0.2581721757071731</v>
      </c>
      <c r="AK128" s="27">
        <f t="shared" si="305"/>
        <v>-0.16651251249967292</v>
      </c>
      <c r="AL128" s="27">
        <f t="shared" si="305"/>
        <v>0.41939856545895027</v>
      </c>
      <c r="AM128" s="27">
        <f t="shared" si="306"/>
        <v>0.25288605295927735</v>
      </c>
      <c r="AS128" t="str">
        <f t="shared" si="320"/>
        <v>34 Culture, media and sports occupations</v>
      </c>
      <c r="AT128" s="27">
        <f t="shared" si="307"/>
        <v>-0.11155249992308791</v>
      </c>
      <c r="AU128" s="27">
        <f t="shared" si="307"/>
        <v>9.0053072181410121E-2</v>
      </c>
      <c r="AV128" s="27">
        <f t="shared" si="307"/>
        <v>-0.3361577105761544</v>
      </c>
      <c r="AW128" s="27">
        <f t="shared" si="307"/>
        <v>9.7467318579529394E-3</v>
      </c>
      <c r="AX128" s="27">
        <f t="shared" si="308"/>
        <v>-0.32641097871820146</v>
      </c>
      <c r="BD128" t="str">
        <f t="shared" si="321"/>
        <v>34 Culture, media and sports occupations</v>
      </c>
      <c r="BE128" s="27">
        <f t="shared" si="309"/>
        <v>0.33649751025469765</v>
      </c>
      <c r="BF128" s="27">
        <f t="shared" si="309"/>
        <v>0.1670230930054375</v>
      </c>
      <c r="BG128" s="27">
        <f t="shared" si="309"/>
        <v>-0.71833699509326454</v>
      </c>
      <c r="BH128" s="27">
        <f t="shared" si="309"/>
        <v>0.37247195423388657</v>
      </c>
      <c r="BI128" s="27">
        <f t="shared" si="310"/>
        <v>-0.34586504085937797</v>
      </c>
      <c r="BO128" t="str">
        <f t="shared" si="322"/>
        <v>34 Culture, media and sports occupations</v>
      </c>
      <c r="BP128" s="27">
        <f t="shared" si="311"/>
        <v>-5.4858657068798777E-2</v>
      </c>
      <c r="BQ128" s="27">
        <f t="shared" si="311"/>
        <v>-0.21614016528268909</v>
      </c>
      <c r="BR128" s="27">
        <f t="shared" si="311"/>
        <v>-0.42632372418437026</v>
      </c>
      <c r="BS128" s="27">
        <f t="shared" si="311"/>
        <v>-0.42290135961808484</v>
      </c>
      <c r="BT128" s="27">
        <f t="shared" si="312"/>
        <v>-0.84922508380245509</v>
      </c>
      <c r="BZ128" t="str">
        <f t="shared" si="323"/>
        <v>34 Culture, media and sports occupations</v>
      </c>
      <c r="CA128" s="68">
        <f t="shared" si="313"/>
        <v>-0.16963533982360901</v>
      </c>
      <c r="CB128" s="68">
        <f t="shared" si="313"/>
        <v>-8.0403498503511805E-3</v>
      </c>
      <c r="CC128" s="68">
        <f t="shared" si="313"/>
        <v>-0.65159445728349619</v>
      </c>
      <c r="CD128" s="68">
        <f t="shared" si="313"/>
        <v>-0.50895410605213209</v>
      </c>
      <c r="CE128" s="68">
        <f t="shared" si="314"/>
        <v>-1.1605485633356283</v>
      </c>
      <c r="CK128" t="str">
        <f t="shared" si="324"/>
        <v>34 Culture, media and sports occupations</v>
      </c>
      <c r="CL128" s="68">
        <f t="shared" si="315"/>
        <v>4.4828677986196608E-2</v>
      </c>
      <c r="CM128" s="68">
        <f t="shared" si="315"/>
        <v>8.767116404074593E-2</v>
      </c>
      <c r="CN128" s="68">
        <f t="shared" si="315"/>
        <v>-0.42068713758971266</v>
      </c>
      <c r="CO128" s="68">
        <f t="shared" si="315"/>
        <v>-0.15552100246306388</v>
      </c>
      <c r="CP128" s="68">
        <f t="shared" si="316"/>
        <v>-0.57620814005277654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0.42010658761827524</v>
      </c>
      <c r="C129" s="27">
        <f t="shared" si="299"/>
        <v>-7.4481570209431469E-2</v>
      </c>
      <c r="D129" s="27">
        <f t="shared" si="299"/>
        <v>0.43423327701939862</v>
      </c>
      <c r="E129" s="27">
        <f t="shared" si="299"/>
        <v>1.0842335970755317</v>
      </c>
      <c r="F129" s="27">
        <f t="shared" si="300"/>
        <v>1.5184668740949303</v>
      </c>
      <c r="L129" t="str">
        <f t="shared" si="317"/>
        <v>35 Business and public service associate professionals</v>
      </c>
      <c r="M129" s="27">
        <f t="shared" si="301"/>
        <v>4.2281878927260106</v>
      </c>
      <c r="N129" s="27">
        <f t="shared" si="301"/>
        <v>-0.44232625969525508</v>
      </c>
      <c r="O129" s="27">
        <f t="shared" si="301"/>
        <v>3.6494418149801824</v>
      </c>
      <c r="P129" s="27">
        <f t="shared" si="301"/>
        <v>8.34088201362934</v>
      </c>
      <c r="Q129" s="27">
        <f t="shared" si="302"/>
        <v>11.990323828609522</v>
      </c>
      <c r="W129" t="str">
        <f t="shared" si="318"/>
        <v>35 Business and public service associate professionals</v>
      </c>
      <c r="X129" s="27">
        <f t="shared" si="303"/>
        <v>-0.23716218241565201</v>
      </c>
      <c r="Y129" s="27">
        <f t="shared" si="303"/>
        <v>2.5977899818129657</v>
      </c>
      <c r="Z129" s="27">
        <f t="shared" si="303"/>
        <v>0.26103890314595191</v>
      </c>
      <c r="AA129" s="27">
        <f t="shared" si="303"/>
        <v>1.619080586984861</v>
      </c>
      <c r="AB129" s="27">
        <f t="shared" si="304"/>
        <v>1.8801194901308129</v>
      </c>
      <c r="AH129" t="str">
        <f t="shared" si="319"/>
        <v>35 Business and public service associate professionals</v>
      </c>
      <c r="AI129" s="27">
        <f t="shared" si="305"/>
        <v>0.16255347568750356</v>
      </c>
      <c r="AJ129" s="27">
        <f t="shared" si="305"/>
        <v>1.0518701280393827</v>
      </c>
      <c r="AK129" s="27">
        <f t="shared" si="305"/>
        <v>0.14998109756088152</v>
      </c>
      <c r="AL129" s="27">
        <f t="shared" si="305"/>
        <v>0.89596967616862866</v>
      </c>
      <c r="AM129" s="27">
        <f t="shared" si="306"/>
        <v>1.0459507737295102</v>
      </c>
      <c r="AS129" t="str">
        <f t="shared" si="320"/>
        <v>35 Business and public service associate professionals</v>
      </c>
      <c r="AT129" s="27">
        <f t="shared" si="307"/>
        <v>-0.1062150746485333</v>
      </c>
      <c r="AU129" s="27">
        <f t="shared" si="307"/>
        <v>0.71879936927288668</v>
      </c>
      <c r="AV129" s="27">
        <f t="shared" si="307"/>
        <v>8.7937646410277459E-2</v>
      </c>
      <c r="AW129" s="27">
        <f t="shared" si="307"/>
        <v>0.73924133929464286</v>
      </c>
      <c r="AX129" s="27">
        <f t="shared" si="308"/>
        <v>0.82717898570492032</v>
      </c>
      <c r="BD129" t="str">
        <f t="shared" si="321"/>
        <v>35 Business and public service associate professionals</v>
      </c>
      <c r="BE129" s="27">
        <f t="shared" si="309"/>
        <v>2.2749235531923837</v>
      </c>
      <c r="BF129" s="27">
        <f t="shared" si="309"/>
        <v>0.13052443555931958</v>
      </c>
      <c r="BG129" s="27">
        <f t="shared" si="309"/>
        <v>-0.42393434264817387</v>
      </c>
      <c r="BH129" s="27">
        <f t="shared" si="309"/>
        <v>-0.61113463900832343</v>
      </c>
      <c r="BI129" s="27">
        <f t="shared" si="310"/>
        <v>-1.0350689816564973</v>
      </c>
      <c r="BO129" t="str">
        <f t="shared" si="322"/>
        <v>35 Business and public service associate professionals</v>
      </c>
      <c r="BP129" s="27">
        <f t="shared" si="311"/>
        <v>1.0756953650732477</v>
      </c>
      <c r="BQ129" s="27">
        <f t="shared" si="311"/>
        <v>-1.4947278671432525</v>
      </c>
      <c r="BR129" s="27">
        <f t="shared" si="311"/>
        <v>-0.41164667806641653</v>
      </c>
      <c r="BS129" s="27">
        <f t="shared" si="311"/>
        <v>-2.4972914652306688</v>
      </c>
      <c r="BT129" s="27">
        <f t="shared" si="312"/>
        <v>-2.9089381432970853</v>
      </c>
      <c r="BZ129" t="str">
        <f t="shared" si="323"/>
        <v>35 Business and public service associate professionals</v>
      </c>
      <c r="CA129" s="68">
        <f t="shared" si="313"/>
        <v>0.13389985684404415</v>
      </c>
      <c r="CB129" s="68">
        <f t="shared" si="313"/>
        <v>-0.15568946809596085</v>
      </c>
      <c r="CC129" s="68">
        <f t="shared" si="313"/>
        <v>-1.7007679530035906</v>
      </c>
      <c r="CD129" s="68">
        <f t="shared" si="313"/>
        <v>-2.8592922015592688</v>
      </c>
      <c r="CE129" s="68">
        <f t="shared" si="314"/>
        <v>-4.5600601545628594</v>
      </c>
      <c r="CK129" t="str">
        <f t="shared" si="324"/>
        <v>35 Business and public service associate professionals</v>
      </c>
      <c r="CL129" s="68">
        <f t="shared" si="315"/>
        <v>2.7646408535476841E-2</v>
      </c>
      <c r="CM129" s="68">
        <f t="shared" si="315"/>
        <v>0.45191676453759433</v>
      </c>
      <c r="CN129" s="68">
        <f t="shared" si="315"/>
        <v>-1.2103676938909951</v>
      </c>
      <c r="CO129" s="68">
        <f t="shared" si="315"/>
        <v>-0.32132033410330241</v>
      </c>
      <c r="CP129" s="68">
        <f t="shared" si="316"/>
        <v>-1.5316880279942975</v>
      </c>
    </row>
    <row r="130" spans="1:94" x14ac:dyDescent="0.2">
      <c r="A130" t="str">
        <f t="shared" si="298"/>
        <v>41 Administrative occupations</v>
      </c>
      <c r="B130" s="27">
        <f t="shared" si="299"/>
        <v>0.26637364091073101</v>
      </c>
      <c r="C130" s="27">
        <f t="shared" si="299"/>
        <v>5.0580003884616254E-2</v>
      </c>
      <c r="D130" s="27">
        <f t="shared" si="299"/>
        <v>0.43774505258136931</v>
      </c>
      <c r="E130" s="27">
        <f t="shared" si="299"/>
        <v>1.0688786828413002</v>
      </c>
      <c r="F130" s="27">
        <f t="shared" si="300"/>
        <v>1.5066237354226695</v>
      </c>
      <c r="L130" t="str">
        <f t="shared" si="317"/>
        <v>41 Administrative occupations</v>
      </c>
      <c r="M130" s="27">
        <f t="shared" si="301"/>
        <v>2.9391035986908882</v>
      </c>
      <c r="N130" s="27">
        <f t="shared" si="301"/>
        <v>0.85790548170169068</v>
      </c>
      <c r="O130" s="27">
        <f t="shared" si="301"/>
        <v>4.2847537089487968</v>
      </c>
      <c r="P130" s="27">
        <f t="shared" si="301"/>
        <v>8.035808518040108</v>
      </c>
      <c r="Q130" s="27">
        <f t="shared" si="302"/>
        <v>12.320562226988905</v>
      </c>
      <c r="W130" t="str">
        <f t="shared" si="318"/>
        <v>41 Administrative occupations</v>
      </c>
      <c r="X130" s="27">
        <f t="shared" si="303"/>
        <v>-1.4009867034293464</v>
      </c>
      <c r="Y130" s="27">
        <f t="shared" si="303"/>
        <v>5.8002542669369994</v>
      </c>
      <c r="Z130" s="27">
        <f t="shared" si="303"/>
        <v>5.2313254845730555</v>
      </c>
      <c r="AA130" s="27">
        <f t="shared" si="303"/>
        <v>7.9614021995667699</v>
      </c>
      <c r="AB130" s="27">
        <f t="shared" si="304"/>
        <v>13.192727684139825</v>
      </c>
      <c r="AH130" t="str">
        <f t="shared" si="319"/>
        <v>41 Administrative occupations</v>
      </c>
      <c r="AI130" s="27">
        <f t="shared" si="305"/>
        <v>-0.17511632267481225</v>
      </c>
      <c r="AJ130" s="27">
        <f t="shared" si="305"/>
        <v>2.2251071765512815</v>
      </c>
      <c r="AK130" s="27">
        <f t="shared" si="305"/>
        <v>1.3408081258529538</v>
      </c>
      <c r="AL130" s="27">
        <f t="shared" si="305"/>
        <v>2.7665384561356525</v>
      </c>
      <c r="AM130" s="27">
        <f t="shared" si="306"/>
        <v>4.1073465819886064</v>
      </c>
      <c r="AS130" t="str">
        <f t="shared" si="320"/>
        <v>41 Administrative occupations</v>
      </c>
      <c r="AT130" s="27">
        <f t="shared" si="307"/>
        <v>-0.67117994382534718</v>
      </c>
      <c r="AU130" s="27">
        <f t="shared" si="307"/>
        <v>2.2092092748286447</v>
      </c>
      <c r="AV130" s="27">
        <f t="shared" si="307"/>
        <v>0.78564646872635358</v>
      </c>
      <c r="AW130" s="27">
        <f t="shared" si="307"/>
        <v>2.139278485294291</v>
      </c>
      <c r="AX130" s="27">
        <f t="shared" si="308"/>
        <v>2.9249249540206446</v>
      </c>
      <c r="BD130" t="str">
        <f t="shared" si="321"/>
        <v>41 Administrative occupations</v>
      </c>
      <c r="BE130" s="27">
        <f t="shared" si="309"/>
        <v>0.97199480509396352</v>
      </c>
      <c r="BF130" s="27">
        <f t="shared" si="309"/>
        <v>0.48227030207078059</v>
      </c>
      <c r="BG130" s="27">
        <f t="shared" si="309"/>
        <v>0.67272614750479676</v>
      </c>
      <c r="BH130" s="27">
        <f t="shared" si="309"/>
        <v>-3.4026010989149356</v>
      </c>
      <c r="BI130" s="27">
        <f t="shared" si="310"/>
        <v>-2.7298749514101388</v>
      </c>
      <c r="BO130" t="str">
        <f t="shared" si="322"/>
        <v>41 Administrative occupations</v>
      </c>
      <c r="BP130" s="27">
        <f t="shared" si="311"/>
        <v>-0.23051655904646395</v>
      </c>
      <c r="BQ130" s="27">
        <f t="shared" si="311"/>
        <v>-3.9450095520313084</v>
      </c>
      <c r="BR130" s="27">
        <f t="shared" si="311"/>
        <v>1.3882254990301917</v>
      </c>
      <c r="BS130" s="27">
        <f t="shared" si="311"/>
        <v>-10.243732707523371</v>
      </c>
      <c r="BT130" s="27">
        <f t="shared" si="312"/>
        <v>-8.8555072084931794</v>
      </c>
      <c r="BZ130" t="str">
        <f t="shared" si="323"/>
        <v>41 Administrative occupations</v>
      </c>
      <c r="CA130" s="68">
        <f t="shared" si="313"/>
        <v>-3.6697030958105401</v>
      </c>
      <c r="CB130" s="68">
        <f t="shared" si="313"/>
        <v>-1.8763087463132777</v>
      </c>
      <c r="CC130" s="68">
        <f t="shared" si="313"/>
        <v>-4.3528157390751439</v>
      </c>
      <c r="CD130" s="68">
        <f t="shared" si="313"/>
        <v>-8.7688197203437745</v>
      </c>
      <c r="CE130" s="68">
        <f t="shared" si="314"/>
        <v>-13.121635459418918</v>
      </c>
      <c r="CK130" t="str">
        <f t="shared" si="324"/>
        <v>41 Administrative occupations</v>
      </c>
      <c r="CL130" s="68">
        <f t="shared" si="315"/>
        <v>-1.7191725855789919</v>
      </c>
      <c r="CM130" s="68">
        <f t="shared" si="315"/>
        <v>0.97660771313809924</v>
      </c>
      <c r="CN130" s="68">
        <f t="shared" si="315"/>
        <v>-2.2315322181701864</v>
      </c>
      <c r="CO130" s="68">
        <f t="shared" si="315"/>
        <v>-1.3170128517499151</v>
      </c>
      <c r="CP130" s="68">
        <f t="shared" si="316"/>
        <v>-3.5485450699201015</v>
      </c>
    </row>
    <row r="131" spans="1:94" x14ac:dyDescent="0.2">
      <c r="A131" t="str">
        <f t="shared" si="298"/>
        <v>42 Secretarial and related occupations</v>
      </c>
      <c r="B131" s="27">
        <f t="shared" si="299"/>
        <v>1.0795778353674158E-2</v>
      </c>
      <c r="C131" s="27">
        <f t="shared" si="299"/>
        <v>1.3266113167946E-2</v>
      </c>
      <c r="D131" s="27">
        <f t="shared" si="299"/>
        <v>3.8922748784064876E-2</v>
      </c>
      <c r="E131" s="27">
        <f t="shared" si="299"/>
        <v>8.3321080897557215E-2</v>
      </c>
      <c r="F131" s="27">
        <f t="shared" si="300"/>
        <v>0.12224382968162209</v>
      </c>
      <c r="L131" t="str">
        <f t="shared" si="317"/>
        <v>42 Secretarial and related occupations</v>
      </c>
      <c r="M131" s="27">
        <f t="shared" si="301"/>
        <v>0.34032073748656844</v>
      </c>
      <c r="N131" s="27">
        <f t="shared" si="301"/>
        <v>0.21922362050329491</v>
      </c>
      <c r="O131" s="27">
        <f t="shared" si="301"/>
        <v>0.48473547322129074</v>
      </c>
      <c r="P131" s="27">
        <f t="shared" si="301"/>
        <v>-0.27793496202265877</v>
      </c>
      <c r="Q131" s="27">
        <f t="shared" si="302"/>
        <v>0.20680051119863196</v>
      </c>
      <c r="W131" t="str">
        <f t="shared" si="318"/>
        <v>42 Secretarial and related occupations</v>
      </c>
      <c r="X131" s="27">
        <f t="shared" si="303"/>
        <v>-0.36547029018275357</v>
      </c>
      <c r="Y131" s="27">
        <f t="shared" si="303"/>
        <v>0.87207890691298573</v>
      </c>
      <c r="Z131" s="27">
        <f t="shared" si="303"/>
        <v>1.1139485171580326</v>
      </c>
      <c r="AA131" s="27">
        <f t="shared" si="303"/>
        <v>1.6899913869068053</v>
      </c>
      <c r="AB131" s="27">
        <f t="shared" si="304"/>
        <v>2.8039399040648378</v>
      </c>
      <c r="AH131" t="str">
        <f t="shared" si="319"/>
        <v>42 Secretarial and related occupations</v>
      </c>
      <c r="AI131" s="27">
        <f t="shared" si="305"/>
        <v>-0.21564061921137379</v>
      </c>
      <c r="AJ131" s="27">
        <f t="shared" si="305"/>
        <v>0.50245503823522153</v>
      </c>
      <c r="AK131" s="27">
        <f t="shared" si="305"/>
        <v>0.11278402807587984</v>
      </c>
      <c r="AL131" s="27">
        <f t="shared" si="305"/>
        <v>-2.9616890738235924E-2</v>
      </c>
      <c r="AM131" s="27">
        <f t="shared" si="306"/>
        <v>8.3167137337643915E-2</v>
      </c>
      <c r="AS131" t="str">
        <f t="shared" si="320"/>
        <v>42 Secretarial and related occupations</v>
      </c>
      <c r="AT131" s="27">
        <f t="shared" si="307"/>
        <v>-0.33396647677117941</v>
      </c>
      <c r="AU131" s="27">
        <f t="shared" si="307"/>
        <v>0.39880531383437479</v>
      </c>
      <c r="AV131" s="27">
        <f t="shared" si="307"/>
        <v>6.7690553212611526E-2</v>
      </c>
      <c r="AW131" s="27">
        <f t="shared" si="307"/>
        <v>3.0711097300542445E-2</v>
      </c>
      <c r="AX131" s="27">
        <f t="shared" si="308"/>
        <v>9.8401650513153971E-2</v>
      </c>
      <c r="BD131" t="str">
        <f t="shared" si="321"/>
        <v>42 Secretarial and related occupations</v>
      </c>
      <c r="BE131" s="27">
        <f t="shared" si="309"/>
        <v>-0.31458018810761157</v>
      </c>
      <c r="BF131" s="27">
        <f t="shared" si="309"/>
        <v>-0.42064841625045624</v>
      </c>
      <c r="BG131" s="27">
        <f t="shared" si="309"/>
        <v>-0.28073117141694404</v>
      </c>
      <c r="BH131" s="27">
        <f t="shared" si="309"/>
        <v>-4.2922672122827725</v>
      </c>
      <c r="BI131" s="27">
        <f t="shared" si="310"/>
        <v>-4.5729983836997166</v>
      </c>
      <c r="BO131" t="str">
        <f t="shared" si="322"/>
        <v>42 Secretarial and related occupations</v>
      </c>
      <c r="BP131" s="27">
        <f t="shared" si="311"/>
        <v>-1.7689791140109001</v>
      </c>
      <c r="BQ131" s="27">
        <f t="shared" si="311"/>
        <v>-1.4505669653268543</v>
      </c>
      <c r="BR131" s="27">
        <f t="shared" si="311"/>
        <v>-1.8989616512641971</v>
      </c>
      <c r="BS131" s="27">
        <f t="shared" si="311"/>
        <v>-4.0686108354883785</v>
      </c>
      <c r="BT131" s="27">
        <f t="shared" si="312"/>
        <v>-5.9675724867525748</v>
      </c>
      <c r="BZ131" t="str">
        <f t="shared" si="323"/>
        <v>42 Secretarial and related occupations</v>
      </c>
      <c r="CA131" s="68">
        <f t="shared" si="313"/>
        <v>-0.76989692687236033</v>
      </c>
      <c r="CB131" s="68">
        <f t="shared" si="313"/>
        <v>-1.4290992579849817</v>
      </c>
      <c r="CC131" s="68">
        <f t="shared" si="313"/>
        <v>-1.5919106358143127</v>
      </c>
      <c r="CD131" s="68">
        <f t="shared" si="313"/>
        <v>-3.8946797838243477</v>
      </c>
      <c r="CE131" s="68">
        <f t="shared" si="314"/>
        <v>-5.4865904196386603</v>
      </c>
      <c r="CK131" t="str">
        <f t="shared" si="324"/>
        <v>42 Secretarial and related occupations</v>
      </c>
      <c r="CL131" s="68">
        <f t="shared" si="315"/>
        <v>-0.43730380839230731</v>
      </c>
      <c r="CM131" s="68">
        <f t="shared" si="315"/>
        <v>0.38105613763553814</v>
      </c>
      <c r="CN131" s="68">
        <f t="shared" si="315"/>
        <v>-0.48625323910846419</v>
      </c>
      <c r="CO131" s="68">
        <f t="shared" si="315"/>
        <v>-0.49642077033783139</v>
      </c>
      <c r="CP131" s="68">
        <f t="shared" si="316"/>
        <v>-0.98267400944629557</v>
      </c>
    </row>
    <row r="132" spans="1:94" x14ac:dyDescent="0.2">
      <c r="A132" t="str">
        <f t="shared" si="298"/>
        <v>51 Skilled agricultural and related trades</v>
      </c>
      <c r="B132" s="27">
        <f t="shared" si="299"/>
        <v>1.1095752137889454E-2</v>
      </c>
      <c r="C132" s="27">
        <f t="shared" si="299"/>
        <v>-7.8947620391783442E-3</v>
      </c>
      <c r="D132" s="27">
        <f t="shared" si="299"/>
        <v>7.1858469469726939E-3</v>
      </c>
      <c r="E132" s="27">
        <f t="shared" si="299"/>
        <v>2.8668928726632778E-2</v>
      </c>
      <c r="F132" s="27">
        <f t="shared" si="300"/>
        <v>3.5854775673605468E-2</v>
      </c>
      <c r="L132" t="str">
        <f t="shared" si="317"/>
        <v>51 Skilled agricultural and related trades</v>
      </c>
      <c r="M132" s="27">
        <f t="shared" si="301"/>
        <v>1.0481862931088437E-2</v>
      </c>
      <c r="N132" s="27">
        <f t="shared" si="301"/>
        <v>-3.7542218557231471E-2</v>
      </c>
      <c r="O132" s="27">
        <f t="shared" si="301"/>
        <v>4.2036602303907711E-2</v>
      </c>
      <c r="P132" s="27">
        <f t="shared" si="301"/>
        <v>0.10952185638972051</v>
      </c>
      <c r="Q132" s="27">
        <f t="shared" si="302"/>
        <v>0.15155845869362822</v>
      </c>
      <c r="W132" t="str">
        <f t="shared" si="318"/>
        <v>51 Skilled agricultural and related trades</v>
      </c>
      <c r="X132" s="27">
        <f t="shared" si="303"/>
        <v>-0.37670974611348695</v>
      </c>
      <c r="Y132" s="27">
        <f t="shared" si="303"/>
        <v>-7.0549851941892117E-2</v>
      </c>
      <c r="Z132" s="27">
        <f t="shared" si="303"/>
        <v>0.14690977024499507</v>
      </c>
      <c r="AA132" s="27">
        <f t="shared" si="303"/>
        <v>0.52216838447056046</v>
      </c>
      <c r="AB132" s="27">
        <f t="shared" si="304"/>
        <v>0.66907815471555554</v>
      </c>
      <c r="AH132" t="str">
        <f t="shared" si="319"/>
        <v>51 Skilled agricultural and related trades</v>
      </c>
      <c r="AI132" s="27">
        <f t="shared" si="305"/>
        <v>-7.0256695242974621E-2</v>
      </c>
      <c r="AJ132" s="27">
        <f t="shared" si="305"/>
        <v>-6.0598600637404632E-2</v>
      </c>
      <c r="AK132" s="27">
        <f t="shared" si="305"/>
        <v>8.4164123587949558E-2</v>
      </c>
      <c r="AL132" s="27">
        <f t="shared" si="305"/>
        <v>0.22235444766050128</v>
      </c>
      <c r="AM132" s="27">
        <f t="shared" si="306"/>
        <v>0.30651857124845083</v>
      </c>
      <c r="AS132" t="str">
        <f t="shared" si="320"/>
        <v>51 Skilled agricultural and related trades</v>
      </c>
      <c r="AT132" s="27">
        <f t="shared" si="307"/>
        <v>-0.17723072220992964</v>
      </c>
      <c r="AU132" s="27">
        <f t="shared" si="307"/>
        <v>-0.1212455470519922</v>
      </c>
      <c r="AV132" s="27">
        <f t="shared" si="307"/>
        <v>0.13300081413760134</v>
      </c>
      <c r="AW132" s="27">
        <f t="shared" si="307"/>
        <v>0.53973978234941677</v>
      </c>
      <c r="AX132" s="27">
        <f t="shared" si="308"/>
        <v>0.67274059648701812</v>
      </c>
      <c r="BD132" t="str">
        <f t="shared" si="321"/>
        <v>51 Skilled agricultural and related trades</v>
      </c>
      <c r="BE132" s="27">
        <f t="shared" si="309"/>
        <v>-5.8427100006019028E-2</v>
      </c>
      <c r="BF132" s="27">
        <f t="shared" si="309"/>
        <v>-0.45135716948864624</v>
      </c>
      <c r="BG132" s="27">
        <f t="shared" si="309"/>
        <v>2.9736909445409188E-2</v>
      </c>
      <c r="BH132" s="27">
        <f t="shared" si="309"/>
        <v>0.14486741880286624</v>
      </c>
      <c r="BI132" s="27">
        <f t="shared" si="310"/>
        <v>0.17460432824827543</v>
      </c>
      <c r="BO132" t="str">
        <f t="shared" si="322"/>
        <v>51 Skilled agricultural and related trades</v>
      </c>
      <c r="BP132" s="27">
        <f t="shared" si="311"/>
        <v>-0.15539620917879304</v>
      </c>
      <c r="BQ132" s="27">
        <f t="shared" si="311"/>
        <v>-0.91867080977132121</v>
      </c>
      <c r="BR132" s="27">
        <f t="shared" si="311"/>
        <v>6.3311575050413627E-2</v>
      </c>
      <c r="BS132" s="27">
        <f t="shared" si="311"/>
        <v>-0.15507121474004038</v>
      </c>
      <c r="BT132" s="27">
        <f t="shared" si="312"/>
        <v>-9.1759639689626749E-2</v>
      </c>
      <c r="BZ132" t="str">
        <f t="shared" si="323"/>
        <v>51 Skilled agricultural and related trades</v>
      </c>
      <c r="CA132" s="68">
        <f t="shared" si="313"/>
        <v>-0.41838951676402214</v>
      </c>
      <c r="CB132" s="68">
        <f t="shared" si="313"/>
        <v>-5.5807479397234516E-2</v>
      </c>
      <c r="CC132" s="68">
        <f t="shared" si="313"/>
        <v>-0.13282837452267016</v>
      </c>
      <c r="CD132" s="68">
        <f t="shared" si="313"/>
        <v>0.3214804486380638</v>
      </c>
      <c r="CE132" s="68">
        <f t="shared" si="314"/>
        <v>0.18865207411539364</v>
      </c>
      <c r="CK132" t="str">
        <f t="shared" si="324"/>
        <v>51 Skilled agricultural and related trades</v>
      </c>
      <c r="CL132" s="68">
        <f t="shared" si="315"/>
        <v>-0.53829737974194503</v>
      </c>
      <c r="CM132" s="68">
        <f t="shared" si="315"/>
        <v>-0.46511893074843136</v>
      </c>
      <c r="CN132" s="68">
        <f t="shared" si="315"/>
        <v>-0.43777711879483094</v>
      </c>
      <c r="CO132" s="68">
        <f t="shared" si="315"/>
        <v>-0.57731136600460276</v>
      </c>
      <c r="CP132" s="68">
        <f t="shared" si="316"/>
        <v>-1.0150884847994337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7.1964607557328669E-3</v>
      </c>
      <c r="C133" s="27">
        <f t="shared" si="299"/>
        <v>-1.5107207457673827E-2</v>
      </c>
      <c r="D133" s="27">
        <f t="shared" si="299"/>
        <v>1.0869083998524501E-2</v>
      </c>
      <c r="E133" s="27">
        <f t="shared" si="299"/>
        <v>2.4925248820101421E-2</v>
      </c>
      <c r="F133" s="27">
        <f t="shared" si="300"/>
        <v>3.5794332818625922E-2</v>
      </c>
      <c r="L133" t="str">
        <f t="shared" si="317"/>
        <v>52 Skilled metal, electrical and electronic trades</v>
      </c>
      <c r="M133" s="27">
        <f t="shared" si="301"/>
        <v>0.40770505090410047</v>
      </c>
      <c r="N133" s="27">
        <f t="shared" si="301"/>
        <v>-0.47742018665633923</v>
      </c>
      <c r="O133" s="27">
        <f t="shared" si="301"/>
        <v>0.71671168531342322</v>
      </c>
      <c r="P133" s="27">
        <f t="shared" si="301"/>
        <v>1.1798920971916051</v>
      </c>
      <c r="Q133" s="27">
        <f t="shared" si="302"/>
        <v>1.8966037825050284</v>
      </c>
      <c r="W133" t="str">
        <f t="shared" si="318"/>
        <v>52 Skilled metal, electrical and electronic trades</v>
      </c>
      <c r="X133" s="27">
        <f t="shared" si="303"/>
        <v>-0.10163376894704568</v>
      </c>
      <c r="Y133" s="27">
        <f t="shared" si="303"/>
        <v>-0.77042806587708013</v>
      </c>
      <c r="Z133" s="27">
        <f t="shared" si="303"/>
        <v>0.60076915233117489</v>
      </c>
      <c r="AA133" s="27">
        <f t="shared" si="303"/>
        <v>0.80311074793748549</v>
      </c>
      <c r="AB133" s="27">
        <f t="shared" si="304"/>
        <v>1.4038799002686604</v>
      </c>
      <c r="AH133" t="str">
        <f t="shared" si="319"/>
        <v>52 Skilled metal, electrical and electronic trades</v>
      </c>
      <c r="AI133" s="27">
        <f t="shared" si="305"/>
        <v>-0.14391491838319426</v>
      </c>
      <c r="AJ133" s="27">
        <f t="shared" si="305"/>
        <v>-0.22183825179871852</v>
      </c>
      <c r="AK133" s="27">
        <f t="shared" si="305"/>
        <v>0.13409867917838114</v>
      </c>
      <c r="AL133" s="27">
        <f t="shared" si="305"/>
        <v>0.30569289397351151</v>
      </c>
      <c r="AM133" s="27">
        <f t="shared" si="306"/>
        <v>0.43979157315189266</v>
      </c>
      <c r="AS133" t="str">
        <f t="shared" si="320"/>
        <v>52 Skilled metal, electrical and electronic trades</v>
      </c>
      <c r="AT133" s="27">
        <f t="shared" si="307"/>
        <v>-0.56897788051201648</v>
      </c>
      <c r="AU133" s="27">
        <f t="shared" si="307"/>
        <v>-0.828530303360969</v>
      </c>
      <c r="AV133" s="27">
        <f t="shared" si="307"/>
        <v>0.20639907537280155</v>
      </c>
      <c r="AW133" s="27">
        <f t="shared" si="307"/>
        <v>0.58666030962914295</v>
      </c>
      <c r="AX133" s="27">
        <f t="shared" si="308"/>
        <v>0.79305938500194451</v>
      </c>
      <c r="BD133" t="str">
        <f t="shared" si="321"/>
        <v>52 Skilled metal, electrical and electronic trades</v>
      </c>
      <c r="BE133" s="27">
        <f t="shared" si="309"/>
        <v>3.2376174299349572</v>
      </c>
      <c r="BF133" s="27">
        <f t="shared" si="309"/>
        <v>-5.9412652503246122</v>
      </c>
      <c r="BG133" s="27">
        <f t="shared" si="309"/>
        <v>0.27260659191653147</v>
      </c>
      <c r="BH133" s="27">
        <f t="shared" si="309"/>
        <v>-1.0019415208385176</v>
      </c>
      <c r="BI133" s="27">
        <f t="shared" si="310"/>
        <v>-0.72933492892198615</v>
      </c>
      <c r="BO133" t="str">
        <f t="shared" si="322"/>
        <v>52 Skilled metal, electrical and electronic trades</v>
      </c>
      <c r="BP133" s="27">
        <f t="shared" si="311"/>
        <v>0.99960514976036663</v>
      </c>
      <c r="BQ133" s="27">
        <f t="shared" si="311"/>
        <v>-4.2717451982206747</v>
      </c>
      <c r="BR133" s="27">
        <f t="shared" si="311"/>
        <v>0.35332962837508575</v>
      </c>
      <c r="BS133" s="27">
        <f t="shared" si="311"/>
        <v>-2.3103298602634048</v>
      </c>
      <c r="BT133" s="27">
        <f t="shared" si="312"/>
        <v>-1.9570002318883191</v>
      </c>
      <c r="BZ133" t="str">
        <f t="shared" si="323"/>
        <v>52 Skilled metal, electrical and electronic trades</v>
      </c>
      <c r="CA133" s="68">
        <f t="shared" si="313"/>
        <v>-0.98055554243114074</v>
      </c>
      <c r="CB133" s="68">
        <f t="shared" si="313"/>
        <v>-1.1967551477540521</v>
      </c>
      <c r="CC133" s="68">
        <f t="shared" si="313"/>
        <v>-1.4822355191845134</v>
      </c>
      <c r="CD133" s="68">
        <f t="shared" si="313"/>
        <v>-3.1953065517128714</v>
      </c>
      <c r="CE133" s="68">
        <f t="shared" si="314"/>
        <v>-4.6775420708973847</v>
      </c>
      <c r="CK133" t="str">
        <f t="shared" si="324"/>
        <v>52 Skilled metal, electrical and electronic trades</v>
      </c>
      <c r="CL133" s="68">
        <f t="shared" si="315"/>
        <v>-0.83583603503553316</v>
      </c>
      <c r="CM133" s="68">
        <f t="shared" si="315"/>
        <v>-1.1816637601587807</v>
      </c>
      <c r="CN133" s="68">
        <f t="shared" si="315"/>
        <v>-1.723197069661575</v>
      </c>
      <c r="CO133" s="68">
        <f t="shared" si="315"/>
        <v>-1.0262628053784981</v>
      </c>
      <c r="CP133" s="68">
        <f t="shared" si="316"/>
        <v>-2.7494598750400732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-4.1580072227956656E-3</v>
      </c>
      <c r="C134" s="27">
        <f t="shared" si="299"/>
        <v>-7.6833218633895351E-3</v>
      </c>
      <c r="D134" s="27">
        <f t="shared" si="299"/>
        <v>6.5740920024385755E-3</v>
      </c>
      <c r="E134" s="27">
        <f t="shared" si="299"/>
        <v>1.5967076782166766E-3</v>
      </c>
      <c r="F134" s="27">
        <f t="shared" si="300"/>
        <v>8.1707996806552521E-3</v>
      </c>
      <c r="L134" t="str">
        <f t="shared" si="317"/>
        <v>53 Skilled construction and building trades</v>
      </c>
      <c r="M134" s="27">
        <f t="shared" si="301"/>
        <v>0.15667916431119167</v>
      </c>
      <c r="N134" s="27">
        <f t="shared" si="301"/>
        <v>-0.18637490226635078</v>
      </c>
      <c r="O134" s="27">
        <f t="shared" si="301"/>
        <v>0.16309183150771944</v>
      </c>
      <c r="P134" s="27">
        <f t="shared" si="301"/>
        <v>0.26367992607084112</v>
      </c>
      <c r="Q134" s="27">
        <f t="shared" si="302"/>
        <v>0.42677175757856056</v>
      </c>
      <c r="W134" t="str">
        <f t="shared" si="318"/>
        <v>53 Skilled construction and building trades</v>
      </c>
      <c r="X134" s="27">
        <f t="shared" si="303"/>
        <v>-0.13489973614561457</v>
      </c>
      <c r="Y134" s="27">
        <f t="shared" si="303"/>
        <v>-0.36696398094539306</v>
      </c>
      <c r="Z134" s="27">
        <f t="shared" si="303"/>
        <v>0.22753186801018033</v>
      </c>
      <c r="AA134" s="27">
        <f t="shared" si="303"/>
        <v>0.19267275417755214</v>
      </c>
      <c r="AB134" s="27">
        <f t="shared" si="304"/>
        <v>0.42020462218773247</v>
      </c>
      <c r="AH134" t="str">
        <f t="shared" si="319"/>
        <v>53 Skilled construction and building trades</v>
      </c>
      <c r="AI134" s="27">
        <f t="shared" si="305"/>
        <v>0.13409770505593199</v>
      </c>
      <c r="AJ134" s="27">
        <f t="shared" si="305"/>
        <v>-0.15754552138700961</v>
      </c>
      <c r="AK134" s="27">
        <f t="shared" si="305"/>
        <v>0.18021071858332083</v>
      </c>
      <c r="AL134" s="27">
        <f t="shared" si="305"/>
        <v>0.20731874011844198</v>
      </c>
      <c r="AM134" s="27">
        <f t="shared" si="306"/>
        <v>0.38752945870176281</v>
      </c>
      <c r="AS134" t="str">
        <f t="shared" si="320"/>
        <v>53 Skilled construction and building trades</v>
      </c>
      <c r="AT134" s="27">
        <f t="shared" si="307"/>
        <v>0.1265190163144807</v>
      </c>
      <c r="AU134" s="27">
        <f t="shared" si="307"/>
        <v>-0.24854148514182284</v>
      </c>
      <c r="AV134" s="27">
        <f t="shared" si="307"/>
        <v>0.21413662713962767</v>
      </c>
      <c r="AW134" s="27">
        <f t="shared" si="307"/>
        <v>6.320855066563702E-2</v>
      </c>
      <c r="AX134" s="27">
        <f t="shared" si="308"/>
        <v>0.27734517780526469</v>
      </c>
      <c r="BD134" t="str">
        <f t="shared" si="321"/>
        <v>53 Skilled construction and building trades</v>
      </c>
      <c r="BE134" s="27">
        <f t="shared" si="309"/>
        <v>3.0632371186366072</v>
      </c>
      <c r="BF134" s="27">
        <f t="shared" si="309"/>
        <v>-3.5203220538531923</v>
      </c>
      <c r="BG134" s="27">
        <f t="shared" si="309"/>
        <v>-4.1720691603615023E-2</v>
      </c>
      <c r="BH134" s="27">
        <f t="shared" si="309"/>
        <v>-1.9373693385729212</v>
      </c>
      <c r="BI134" s="27">
        <f t="shared" si="310"/>
        <v>-1.9790900301765362</v>
      </c>
      <c r="BO134" t="str">
        <f t="shared" si="322"/>
        <v>53 Skilled construction and building trades</v>
      </c>
      <c r="BP134" s="27">
        <f t="shared" si="311"/>
        <v>4.3675246082276686</v>
      </c>
      <c r="BQ134" s="27">
        <f t="shared" si="311"/>
        <v>-4.2389220284821931</v>
      </c>
      <c r="BR134" s="27">
        <f t="shared" si="311"/>
        <v>1.8602202898260813</v>
      </c>
      <c r="BS134" s="27">
        <f t="shared" si="311"/>
        <v>-1.198870607920334</v>
      </c>
      <c r="BT134" s="27">
        <f t="shared" si="312"/>
        <v>0.66134968190574739</v>
      </c>
      <c r="BZ134" t="str">
        <f t="shared" si="323"/>
        <v>53 Skilled construction and building trades</v>
      </c>
      <c r="CA134" s="68">
        <f t="shared" si="313"/>
        <v>-3.5819823851198862E-2</v>
      </c>
      <c r="CB134" s="68">
        <f t="shared" si="313"/>
        <v>-1.1457243095132608</v>
      </c>
      <c r="CC134" s="68">
        <f t="shared" si="313"/>
        <v>-1.1541801952020236</v>
      </c>
      <c r="CD134" s="68">
        <f t="shared" si="313"/>
        <v>-2.1377854589377714</v>
      </c>
      <c r="CE134" s="68">
        <f t="shared" si="314"/>
        <v>-3.291965654139795</v>
      </c>
      <c r="CK134" t="str">
        <f t="shared" si="324"/>
        <v>53 Skilled construction and building trades</v>
      </c>
      <c r="CL134" s="68">
        <f t="shared" si="315"/>
        <v>0.10244197261387988</v>
      </c>
      <c r="CM134" s="68">
        <f t="shared" si="315"/>
        <v>-1.3055781728032612</v>
      </c>
      <c r="CN134" s="68">
        <f t="shared" si="315"/>
        <v>-2.9649364338630577</v>
      </c>
      <c r="CO134" s="68">
        <f t="shared" si="315"/>
        <v>-2.5242148501612411</v>
      </c>
      <c r="CP134" s="68">
        <f t="shared" si="316"/>
        <v>-5.4891512840242989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5.6445415320370562E-3</v>
      </c>
      <c r="C135" s="27">
        <f t="shared" si="299"/>
        <v>-1.1623761977557004E-2</v>
      </c>
      <c r="D135" s="27">
        <f t="shared" si="299"/>
        <v>3.9590372246589137E-2</v>
      </c>
      <c r="E135" s="27">
        <f t="shared" si="299"/>
        <v>4.817791241431979E-2</v>
      </c>
      <c r="F135" s="27">
        <f t="shared" si="300"/>
        <v>8.7768284660908927E-2</v>
      </c>
      <c r="L135" t="str">
        <f t="shared" si="317"/>
        <v>54 Textiles, printing and other skilled trades</v>
      </c>
      <c r="M135" s="27">
        <f t="shared" si="301"/>
        <v>0.22168215522190349</v>
      </c>
      <c r="N135" s="27">
        <f t="shared" si="301"/>
        <v>6.2330946835430723E-2</v>
      </c>
      <c r="O135" s="27">
        <f t="shared" si="301"/>
        <v>0.32661683166294952</v>
      </c>
      <c r="P135" s="27">
        <f t="shared" si="301"/>
        <v>0.88169734983530246</v>
      </c>
      <c r="Q135" s="27">
        <f t="shared" si="302"/>
        <v>1.2083141814982521</v>
      </c>
      <c r="W135" t="str">
        <f t="shared" si="318"/>
        <v>54 Textiles, printing and other skilled trades</v>
      </c>
      <c r="X135" s="27">
        <f t="shared" si="303"/>
        <v>-0.2850573718549656</v>
      </c>
      <c r="Y135" s="27">
        <f t="shared" si="303"/>
        <v>0.22679744496343979</v>
      </c>
      <c r="Z135" s="27">
        <f t="shared" si="303"/>
        <v>0.51138082702313259</v>
      </c>
      <c r="AA135" s="27">
        <f t="shared" si="303"/>
        <v>0.79616001089953636</v>
      </c>
      <c r="AB135" s="27">
        <f t="shared" si="304"/>
        <v>1.307540837922669</v>
      </c>
      <c r="AH135" t="str">
        <f t="shared" si="319"/>
        <v>54 Textiles, printing and other skilled trades</v>
      </c>
      <c r="AI135" s="27">
        <f t="shared" si="305"/>
        <v>-0.18780414561782455</v>
      </c>
      <c r="AJ135" s="27">
        <f t="shared" si="305"/>
        <v>0.18027441304634384</v>
      </c>
      <c r="AK135" s="27">
        <f t="shared" si="305"/>
        <v>5.3419880798199371E-2</v>
      </c>
      <c r="AL135" s="27">
        <f t="shared" si="305"/>
        <v>0.22892129267033512</v>
      </c>
      <c r="AM135" s="27">
        <f t="shared" si="306"/>
        <v>0.28234117346853449</v>
      </c>
      <c r="AS135" t="str">
        <f t="shared" si="320"/>
        <v>54 Textiles, printing and other skilled trades</v>
      </c>
      <c r="AT135" s="27">
        <f t="shared" si="307"/>
        <v>-0.19766278109710367</v>
      </c>
      <c r="AU135" s="27">
        <f t="shared" si="307"/>
        <v>0.14230366147345785</v>
      </c>
      <c r="AV135" s="27">
        <f t="shared" si="307"/>
        <v>9.398955783308427E-2</v>
      </c>
      <c r="AW135" s="27">
        <f t="shared" si="307"/>
        <v>0.19508454345212889</v>
      </c>
      <c r="AX135" s="27">
        <f t="shared" si="308"/>
        <v>0.28907410128521316</v>
      </c>
      <c r="BD135" t="str">
        <f t="shared" si="321"/>
        <v>54 Textiles, printing and other skilled trades</v>
      </c>
      <c r="BE135" s="27">
        <f t="shared" si="309"/>
        <v>9.1882995890363972E-2</v>
      </c>
      <c r="BF135" s="27">
        <f t="shared" si="309"/>
        <v>-0.38468365795037851</v>
      </c>
      <c r="BG135" s="27">
        <f t="shared" si="309"/>
        <v>1.1031684723367565</v>
      </c>
      <c r="BH135" s="27">
        <f t="shared" si="309"/>
        <v>0.17016290081605057</v>
      </c>
      <c r="BI135" s="27">
        <f t="shared" si="310"/>
        <v>1.2733313731528071</v>
      </c>
      <c r="BO135" t="str">
        <f t="shared" si="322"/>
        <v>54 Textiles, printing and other skilled trades</v>
      </c>
      <c r="BP135" s="27">
        <f t="shared" si="311"/>
        <v>-0.95242167062851379</v>
      </c>
      <c r="BQ135" s="27">
        <f t="shared" si="311"/>
        <v>-0.40523248998435157</v>
      </c>
      <c r="BR135" s="27">
        <f t="shared" si="311"/>
        <v>0.36135865082238983</v>
      </c>
      <c r="BS135" s="27">
        <f t="shared" si="311"/>
        <v>-0.25775220540666322</v>
      </c>
      <c r="BT135" s="27">
        <f t="shared" si="312"/>
        <v>0.10360644541572661</v>
      </c>
      <c r="BZ135" t="str">
        <f t="shared" si="323"/>
        <v>54 Textiles, printing and other skilled trades</v>
      </c>
      <c r="CA135" s="68">
        <f t="shared" si="313"/>
        <v>-1.1175381202252392</v>
      </c>
      <c r="CB135" s="68">
        <f t="shared" si="313"/>
        <v>-0.10649774483213914</v>
      </c>
      <c r="CC135" s="68">
        <f t="shared" si="313"/>
        <v>-0.29516882560964408</v>
      </c>
      <c r="CD135" s="68">
        <f t="shared" si="313"/>
        <v>-1.9809874280353021</v>
      </c>
      <c r="CE135" s="68">
        <f t="shared" si="314"/>
        <v>-2.2761562536449462</v>
      </c>
      <c r="CK135" t="str">
        <f t="shared" si="324"/>
        <v>54 Textiles, printing and other skilled trades</v>
      </c>
      <c r="CL135" s="68">
        <f t="shared" si="315"/>
        <v>-1.1805964425836941</v>
      </c>
      <c r="CM135" s="68">
        <f t="shared" si="315"/>
        <v>0.26021561402869597</v>
      </c>
      <c r="CN135" s="68">
        <f t="shared" si="315"/>
        <v>-1.7107164232580843</v>
      </c>
      <c r="CO135" s="68">
        <f t="shared" si="315"/>
        <v>-0.66251100277781605</v>
      </c>
      <c r="CP135" s="68">
        <f t="shared" si="316"/>
        <v>-2.3732274260359003</v>
      </c>
    </row>
    <row r="136" spans="1:94" x14ac:dyDescent="0.2">
      <c r="A136" t="str">
        <f t="shared" si="298"/>
        <v>61 Caring personal service occupations</v>
      </c>
      <c r="B136" s="27">
        <f t="shared" si="299"/>
        <v>2.6785645390683954E-2</v>
      </c>
      <c r="C136" s="27">
        <f t="shared" si="299"/>
        <v>-2.9900496900703288E-4</v>
      </c>
      <c r="D136" s="27">
        <f t="shared" si="299"/>
        <v>3.2753727059801563E-2</v>
      </c>
      <c r="E136" s="27">
        <f t="shared" si="299"/>
        <v>9.4352284190365995E-2</v>
      </c>
      <c r="F136" s="27">
        <f t="shared" si="300"/>
        <v>0.12710601125016757</v>
      </c>
      <c r="L136" t="str">
        <f t="shared" si="317"/>
        <v>61 Caring personal service occupations</v>
      </c>
      <c r="M136" s="27">
        <f t="shared" si="301"/>
        <v>1.9934980008670196</v>
      </c>
      <c r="N136" s="27">
        <f t="shared" si="301"/>
        <v>0.1702699974048274</v>
      </c>
      <c r="O136" s="27">
        <f t="shared" si="301"/>
        <v>2.6246859982381077</v>
      </c>
      <c r="P136" s="27">
        <f t="shared" si="301"/>
        <v>7.6763435405751927</v>
      </c>
      <c r="Q136" s="27">
        <f t="shared" si="302"/>
        <v>10.3010295388133</v>
      </c>
      <c r="W136" t="str">
        <f t="shared" si="318"/>
        <v>61 Caring personal service occupations</v>
      </c>
      <c r="X136" s="27">
        <f t="shared" si="303"/>
        <v>0.77321943666834869</v>
      </c>
      <c r="Y136" s="27">
        <f t="shared" si="303"/>
        <v>2.4292089763038049</v>
      </c>
      <c r="Z136" s="27">
        <f t="shared" si="303"/>
        <v>2.6688978379231116</v>
      </c>
      <c r="AA136" s="27">
        <f t="shared" si="303"/>
        <v>5.9931965045348328</v>
      </c>
      <c r="AB136" s="27">
        <f t="shared" si="304"/>
        <v>8.6620943424579444</v>
      </c>
      <c r="AH136" t="str">
        <f t="shared" si="319"/>
        <v>61 Caring personal service occupations</v>
      </c>
      <c r="AI136" s="27">
        <f t="shared" si="305"/>
        <v>-0.72174536029096004</v>
      </c>
      <c r="AJ136" s="27">
        <f t="shared" si="305"/>
        <v>2.2699919484243303</v>
      </c>
      <c r="AK136" s="27">
        <f t="shared" si="305"/>
        <v>-0.57691787582862908</v>
      </c>
      <c r="AL136" s="27">
        <f t="shared" si="305"/>
        <v>1.5067824560014618</v>
      </c>
      <c r="AM136" s="27">
        <f t="shared" si="306"/>
        <v>0.92986458017283269</v>
      </c>
      <c r="AS136" t="str">
        <f t="shared" si="320"/>
        <v>61 Caring personal service occupations</v>
      </c>
      <c r="AT136" s="27">
        <f t="shared" si="307"/>
        <v>3.6198005260437149E-2</v>
      </c>
      <c r="AU136" s="27">
        <f t="shared" si="307"/>
        <v>1.1119635727362303</v>
      </c>
      <c r="AV136" s="27">
        <f t="shared" si="307"/>
        <v>-0.17205757394841292</v>
      </c>
      <c r="AW136" s="27">
        <f t="shared" si="307"/>
        <v>1.0841296751387066</v>
      </c>
      <c r="AX136" s="27">
        <f t="shared" si="308"/>
        <v>0.91207210119029369</v>
      </c>
      <c r="BD136" t="str">
        <f t="shared" si="321"/>
        <v>61 Caring personal service occupations</v>
      </c>
      <c r="BE136" s="27">
        <f t="shared" si="309"/>
        <v>8.4700216548036238</v>
      </c>
      <c r="BF136" s="27">
        <f t="shared" si="309"/>
        <v>-2.6273612704438705</v>
      </c>
      <c r="BG136" s="27">
        <f t="shared" si="309"/>
        <v>3.0343699563069606</v>
      </c>
      <c r="BH136" s="27">
        <f t="shared" si="309"/>
        <v>3.9655854024085144</v>
      </c>
      <c r="BI136" s="27">
        <f t="shared" si="310"/>
        <v>6.999955358715475</v>
      </c>
      <c r="BO136" t="str">
        <f t="shared" si="322"/>
        <v>61 Caring personal service occupations</v>
      </c>
      <c r="BP136" s="27">
        <f t="shared" si="311"/>
        <v>2.6741926451133082</v>
      </c>
      <c r="BQ136" s="27">
        <f t="shared" si="311"/>
        <v>-7.0096693277657067</v>
      </c>
      <c r="BR136" s="27">
        <f t="shared" si="311"/>
        <v>0.21644407068917815</v>
      </c>
      <c r="BS136" s="27">
        <f t="shared" si="311"/>
        <v>-6.1979369999986424</v>
      </c>
      <c r="BT136" s="27">
        <f t="shared" si="312"/>
        <v>-5.9814929293094643</v>
      </c>
      <c r="BZ136" t="str">
        <f t="shared" si="323"/>
        <v>61 Caring personal service occupations</v>
      </c>
      <c r="CA136" s="68">
        <f t="shared" si="313"/>
        <v>-4.2652239287585054</v>
      </c>
      <c r="CB136" s="68">
        <f t="shared" si="313"/>
        <v>-1.2247525041999436</v>
      </c>
      <c r="CC136" s="68">
        <f t="shared" si="313"/>
        <v>-1.5804511096765581</v>
      </c>
      <c r="CD136" s="68">
        <f t="shared" si="313"/>
        <v>-1.0661469215838375</v>
      </c>
      <c r="CE136" s="68">
        <f t="shared" si="314"/>
        <v>-2.6465980312603956</v>
      </c>
      <c r="CK136" t="str">
        <f t="shared" si="324"/>
        <v>61 Caring personal service occupations</v>
      </c>
      <c r="CL136" s="68">
        <f t="shared" si="315"/>
        <v>-0.4359874707720115</v>
      </c>
      <c r="CM136" s="68">
        <f t="shared" si="315"/>
        <v>0.10403428942853354</v>
      </c>
      <c r="CN136" s="68">
        <f t="shared" si="315"/>
        <v>-0.40272330854721194</v>
      </c>
      <c r="CO136" s="68">
        <f t="shared" si="315"/>
        <v>-0.39652427496446241</v>
      </c>
      <c r="CP136" s="68">
        <f t="shared" si="316"/>
        <v>-0.79924758351167435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2.2910687994399628E-2</v>
      </c>
      <c r="C137" s="27">
        <f t="shared" si="299"/>
        <v>2.6131505147383577E-3</v>
      </c>
      <c r="D137" s="27">
        <f t="shared" si="299"/>
        <v>2.1666652962707283E-2</v>
      </c>
      <c r="E137" s="27">
        <f t="shared" si="299"/>
        <v>5.7201332786923145E-2</v>
      </c>
      <c r="F137" s="27">
        <f t="shared" si="300"/>
        <v>7.8867985749630429E-2</v>
      </c>
      <c r="L137" t="str">
        <f t="shared" si="317"/>
        <v>62 Leisure, travel and related personal service occupations</v>
      </c>
      <c r="M137" s="27">
        <f t="shared" si="301"/>
        <v>0.20127298852811326</v>
      </c>
      <c r="N137" s="27">
        <f t="shared" si="301"/>
        <v>-9.3883664834346625E-3</v>
      </c>
      <c r="O137" s="27">
        <f t="shared" si="301"/>
        <v>0.1282520765558075</v>
      </c>
      <c r="P137" s="27">
        <f t="shared" si="301"/>
        <v>0.74054400726690239</v>
      </c>
      <c r="Q137" s="27">
        <f t="shared" si="302"/>
        <v>0.8687960838227099</v>
      </c>
      <c r="W137" t="str">
        <f t="shared" si="318"/>
        <v>62 Leisure, travel and related personal service occupations</v>
      </c>
      <c r="X137" s="27">
        <f t="shared" si="303"/>
        <v>0.21326145371334926</v>
      </c>
      <c r="Y137" s="27">
        <f t="shared" si="303"/>
        <v>0.17237435131585643</v>
      </c>
      <c r="Z137" s="27">
        <f t="shared" si="303"/>
        <v>0.51214810267387811</v>
      </c>
      <c r="AA137" s="27">
        <f t="shared" si="303"/>
        <v>1.6049999551117278</v>
      </c>
      <c r="AB137" s="27">
        <f t="shared" si="304"/>
        <v>2.1171480577856059</v>
      </c>
      <c r="AH137" t="str">
        <f t="shared" si="319"/>
        <v>62 Leisure, travel and related personal service occupations</v>
      </c>
      <c r="AI137" s="27">
        <f t="shared" si="305"/>
        <v>6.7975818106861041E-2</v>
      </c>
      <c r="AJ137" s="27">
        <f t="shared" si="305"/>
        <v>0.1829964464557885</v>
      </c>
      <c r="AK137" s="27">
        <f t="shared" si="305"/>
        <v>8.3698781545928469E-2</v>
      </c>
      <c r="AL137" s="27">
        <f t="shared" si="305"/>
        <v>0.81764102374123704</v>
      </c>
      <c r="AM137" s="27">
        <f t="shared" si="306"/>
        <v>0.90133980528716551</v>
      </c>
      <c r="AS137" t="str">
        <f t="shared" si="320"/>
        <v>62 Leisure, travel and related personal service occupations</v>
      </c>
      <c r="AT137" s="27">
        <f t="shared" si="307"/>
        <v>3.8485131208693346E-2</v>
      </c>
      <c r="AU137" s="27">
        <f t="shared" si="307"/>
        <v>0.29408561687872936</v>
      </c>
      <c r="AV137" s="27">
        <f t="shared" si="307"/>
        <v>0.15592180450550419</v>
      </c>
      <c r="AW137" s="27">
        <f t="shared" si="307"/>
        <v>1.0539161723728214</v>
      </c>
      <c r="AX137" s="27">
        <f t="shared" si="308"/>
        <v>1.2098379768783256</v>
      </c>
      <c r="BD137" t="str">
        <f t="shared" si="321"/>
        <v>62 Leisure, travel and related personal service occupations</v>
      </c>
      <c r="BE137" s="27">
        <f t="shared" si="309"/>
        <v>-0.48298692081659134</v>
      </c>
      <c r="BF137" s="27">
        <f t="shared" si="309"/>
        <v>-0.87683331044211865</v>
      </c>
      <c r="BG137" s="27">
        <f t="shared" si="309"/>
        <v>-0.57554895867312172</v>
      </c>
      <c r="BH137" s="27">
        <f t="shared" si="309"/>
        <v>-0.61768306706197595</v>
      </c>
      <c r="BI137" s="27">
        <f t="shared" si="310"/>
        <v>-1.1932320257350977</v>
      </c>
      <c r="BO137" t="str">
        <f t="shared" si="322"/>
        <v>62 Leisure, travel and related personal service occupations</v>
      </c>
      <c r="BP137" s="27">
        <f t="shared" si="311"/>
        <v>-0.55534292002886509</v>
      </c>
      <c r="BQ137" s="27">
        <f t="shared" si="311"/>
        <v>-1.9502401082900587</v>
      </c>
      <c r="BR137" s="27">
        <f t="shared" si="311"/>
        <v>-0.56217351201485766</v>
      </c>
      <c r="BS137" s="27">
        <f t="shared" si="311"/>
        <v>-1.3294255334018965</v>
      </c>
      <c r="BT137" s="27">
        <f t="shared" si="312"/>
        <v>-1.8915990454167542</v>
      </c>
      <c r="BZ137" t="str">
        <f t="shared" si="323"/>
        <v>62 Leisure, travel and related personal service occupations</v>
      </c>
      <c r="CA137" s="68">
        <f t="shared" si="313"/>
        <v>-0.35512498386192615</v>
      </c>
      <c r="CB137" s="68">
        <f t="shared" si="313"/>
        <v>-0.90748471117729501</v>
      </c>
      <c r="CC137" s="68">
        <f t="shared" si="313"/>
        <v>-0.80290140475542149</v>
      </c>
      <c r="CD137" s="68">
        <f t="shared" si="313"/>
        <v>-1.5596035024461483</v>
      </c>
      <c r="CE137" s="68">
        <f t="shared" si="314"/>
        <v>-2.3625049072015698</v>
      </c>
      <c r="CK137" t="str">
        <f t="shared" si="324"/>
        <v>62 Leisure, travel and related personal service occupations</v>
      </c>
      <c r="CL137" s="68">
        <f t="shared" si="315"/>
        <v>-0.79487213489313691</v>
      </c>
      <c r="CM137" s="68">
        <f t="shared" si="315"/>
        <v>4.9535153960208689E-2</v>
      </c>
      <c r="CN137" s="68">
        <f t="shared" si="315"/>
        <v>-1.3010270516528264</v>
      </c>
      <c r="CO137" s="68">
        <f t="shared" si="315"/>
        <v>-0.58742169309615266</v>
      </c>
      <c r="CP137" s="68">
        <f t="shared" si="316"/>
        <v>-1.8884487447489791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2.0619755479267857E-3</v>
      </c>
      <c r="C138" s="27">
        <f t="shared" si="299"/>
        <v>-1.1133735310061782E-3</v>
      </c>
      <c r="D138" s="27">
        <f t="shared" si="299"/>
        <v>1.9847847298184208E-3</v>
      </c>
      <c r="E138" s="27">
        <f t="shared" si="299"/>
        <v>3.8616641650545394E-3</v>
      </c>
      <c r="F138" s="27">
        <f t="shared" si="300"/>
        <v>5.8464488948729602E-3</v>
      </c>
      <c r="L138" t="str">
        <f t="shared" si="317"/>
        <v>63 Community and civil enforcement occupations</v>
      </c>
      <c r="M138" s="27">
        <f t="shared" si="301"/>
        <v>1.0595687397897569E-2</v>
      </c>
      <c r="N138" s="27">
        <f t="shared" si="301"/>
        <v>1.6183656117026088E-3</v>
      </c>
      <c r="O138" s="27">
        <f t="shared" si="301"/>
        <v>3.4417289496028527E-3</v>
      </c>
      <c r="P138" s="27">
        <f t="shared" si="301"/>
        <v>4.3376989530159268E-2</v>
      </c>
      <c r="Q138" s="27">
        <f t="shared" si="302"/>
        <v>4.6818718479762121E-2</v>
      </c>
      <c r="W138" t="str">
        <f t="shared" si="318"/>
        <v>63 Community and civil enforcement occupations</v>
      </c>
      <c r="X138" s="27">
        <f t="shared" si="303"/>
        <v>-3.1716539599037918E-3</v>
      </c>
      <c r="Y138" s="27">
        <f t="shared" si="303"/>
        <v>3.3257359457828789E-2</v>
      </c>
      <c r="Z138" s="27">
        <f t="shared" si="303"/>
        <v>1.5636179172517972E-2</v>
      </c>
      <c r="AA138" s="27">
        <f t="shared" si="303"/>
        <v>8.1696455954483049E-2</v>
      </c>
      <c r="AB138" s="27">
        <f t="shared" si="304"/>
        <v>9.7332635127001021E-2</v>
      </c>
      <c r="AH138" t="str">
        <f t="shared" si="319"/>
        <v>63 Community and civil enforcement occupations</v>
      </c>
      <c r="AI138" s="27">
        <f t="shared" si="305"/>
        <v>-6.981399373500799E-3</v>
      </c>
      <c r="AJ138" s="27">
        <f t="shared" si="305"/>
        <v>1.8924917525146676E-2</v>
      </c>
      <c r="AK138" s="27">
        <f t="shared" si="305"/>
        <v>-1.3709272991091148E-2</v>
      </c>
      <c r="AL138" s="27">
        <f t="shared" si="305"/>
        <v>1.9915908268251611E-2</v>
      </c>
      <c r="AM138" s="27">
        <f t="shared" si="306"/>
        <v>6.2066352771604633E-3</v>
      </c>
      <c r="AS138" t="str">
        <f t="shared" si="320"/>
        <v>63 Community and civil enforcement occupations</v>
      </c>
      <c r="AT138" s="27">
        <f t="shared" si="307"/>
        <v>-1.0730771485461144E-2</v>
      </c>
      <c r="AU138" s="27">
        <f t="shared" si="307"/>
        <v>1.5408012957692493E-2</v>
      </c>
      <c r="AV138" s="27">
        <f t="shared" si="307"/>
        <v>-1.5702649755074731E-2</v>
      </c>
      <c r="AW138" s="27">
        <f t="shared" si="307"/>
        <v>5.255093905423093E-3</v>
      </c>
      <c r="AX138" s="27">
        <f t="shared" si="308"/>
        <v>-1.0447555849651638E-2</v>
      </c>
      <c r="BD138" t="str">
        <f t="shared" si="321"/>
        <v>63 Community and civil enforcement occupations</v>
      </c>
      <c r="BE138" s="27">
        <f t="shared" si="309"/>
        <v>-5.5534366360404763E-2</v>
      </c>
      <c r="BF138" s="27">
        <f t="shared" si="309"/>
        <v>7.1356129330925222E-2</v>
      </c>
      <c r="BG138" s="27">
        <f t="shared" si="309"/>
        <v>-8.8627182213164846E-2</v>
      </c>
      <c r="BH138" s="27">
        <f t="shared" si="309"/>
        <v>2.983760603768934E-2</v>
      </c>
      <c r="BI138" s="27">
        <f t="shared" si="310"/>
        <v>-5.8789576175475505E-2</v>
      </c>
      <c r="BO138" t="str">
        <f t="shared" si="322"/>
        <v>63 Community and civil enforcement occupations</v>
      </c>
      <c r="BP138" s="27">
        <f t="shared" si="311"/>
        <v>-1.6906924363692732E-2</v>
      </c>
      <c r="BQ138" s="27">
        <f t="shared" si="311"/>
        <v>5.2572063832305671E-2</v>
      </c>
      <c r="BR138" s="27">
        <f t="shared" si="311"/>
        <v>-9.7874425950041477E-2</v>
      </c>
      <c r="BS138" s="27">
        <f t="shared" si="311"/>
        <v>2.2061237543864298E-2</v>
      </c>
      <c r="BT138" s="27">
        <f t="shared" si="312"/>
        <v>-7.5813188406177179E-2</v>
      </c>
      <c r="BZ138" t="str">
        <f t="shared" si="323"/>
        <v>63 Community and civil enforcement occupations</v>
      </c>
      <c r="CA138" s="68">
        <f t="shared" si="313"/>
        <v>-2.8829114742291273E-2</v>
      </c>
      <c r="CB138" s="68">
        <f t="shared" si="313"/>
        <v>6.1235461763674226E-2</v>
      </c>
      <c r="CC138" s="68">
        <f t="shared" si="313"/>
        <v>-0.11220454609416597</v>
      </c>
      <c r="CD138" s="68">
        <f t="shared" si="313"/>
        <v>-4.3019500784139519E-2</v>
      </c>
      <c r="CE138" s="68">
        <f t="shared" si="314"/>
        <v>-0.15522404687830549</v>
      </c>
      <c r="CK138" t="str">
        <f t="shared" si="324"/>
        <v>63 Community and civil enforcement occupations</v>
      </c>
      <c r="CL138" s="68">
        <f t="shared" si="315"/>
        <v>-6.4088074025060088E-2</v>
      </c>
      <c r="CM138" s="68">
        <f t="shared" si="315"/>
        <v>4.637522748618722E-2</v>
      </c>
      <c r="CN138" s="68">
        <f t="shared" si="315"/>
        <v>-0.10434889743061966</v>
      </c>
      <c r="CO138" s="68">
        <f t="shared" si="315"/>
        <v>-2.1599326122077194E-2</v>
      </c>
      <c r="CP138" s="68">
        <f t="shared" si="316"/>
        <v>-0.12594822355269686</v>
      </c>
    </row>
    <row r="139" spans="1:94" x14ac:dyDescent="0.2">
      <c r="A139" t="str">
        <f t="shared" si="298"/>
        <v>71 Sales occupations</v>
      </c>
      <c r="B139" s="27">
        <f t="shared" si="299"/>
        <v>3.8524953820523566E-2</v>
      </c>
      <c r="C139" s="27">
        <f t="shared" si="299"/>
        <v>-2.5466330508912588E-2</v>
      </c>
      <c r="D139" s="27">
        <f t="shared" si="299"/>
        <v>5.1695376899728834E-2</v>
      </c>
      <c r="E139" s="27">
        <f t="shared" si="299"/>
        <v>0.13143405144140941</v>
      </c>
      <c r="F139" s="27">
        <f t="shared" si="300"/>
        <v>0.18312942834113824</v>
      </c>
      <c r="L139" t="str">
        <f t="shared" si="317"/>
        <v>71 Sales occupations</v>
      </c>
      <c r="M139" s="27">
        <f t="shared" si="301"/>
        <v>0.77719719639070783</v>
      </c>
      <c r="N139" s="27">
        <f t="shared" si="301"/>
        <v>-5.832068805483237E-2</v>
      </c>
      <c r="O139" s="27">
        <f t="shared" si="301"/>
        <v>1.270849906341343</v>
      </c>
      <c r="P139" s="27">
        <f t="shared" si="301"/>
        <v>3.4221367650411558</v>
      </c>
      <c r="Q139" s="27">
        <f t="shared" si="302"/>
        <v>4.6929866713824993</v>
      </c>
      <c r="W139" t="str">
        <f t="shared" si="318"/>
        <v>71 Sales occupations</v>
      </c>
      <c r="X139" s="27">
        <f t="shared" si="303"/>
        <v>-0.58848520886346378</v>
      </c>
      <c r="Y139" s="27">
        <f t="shared" si="303"/>
        <v>1.494949326400361</v>
      </c>
      <c r="Z139" s="27">
        <f t="shared" si="303"/>
        <v>1.5093216782063621</v>
      </c>
      <c r="AA139" s="27">
        <f t="shared" si="303"/>
        <v>4.4989499667007014</v>
      </c>
      <c r="AB139" s="27">
        <f t="shared" si="304"/>
        <v>6.0082716449070634</v>
      </c>
      <c r="AH139" t="str">
        <f t="shared" si="319"/>
        <v>71 Sales occupations</v>
      </c>
      <c r="AI139" s="27">
        <f t="shared" si="305"/>
        <v>-0.25017588302880034</v>
      </c>
      <c r="AJ139" s="27">
        <f t="shared" si="305"/>
        <v>0.62777304726647376</v>
      </c>
      <c r="AK139" s="27">
        <f t="shared" si="305"/>
        <v>0.20696391677327775</v>
      </c>
      <c r="AL139" s="27">
        <f t="shared" si="305"/>
        <v>1.2439691057070261</v>
      </c>
      <c r="AM139" s="27">
        <f t="shared" si="306"/>
        <v>1.4509330224803039</v>
      </c>
      <c r="AS139" t="str">
        <f t="shared" si="320"/>
        <v>71 Sales occupations</v>
      </c>
      <c r="AT139" s="27">
        <f t="shared" si="307"/>
        <v>-0.33651769757289562</v>
      </c>
      <c r="AU139" s="27">
        <f t="shared" si="307"/>
        <v>0.38162400003411934</v>
      </c>
      <c r="AV139" s="27">
        <f t="shared" si="307"/>
        <v>-8.944408772987078E-3</v>
      </c>
      <c r="AW139" s="27">
        <f t="shared" si="307"/>
        <v>0.87062861080359655</v>
      </c>
      <c r="AX139" s="27">
        <f t="shared" si="308"/>
        <v>0.86168420203060947</v>
      </c>
      <c r="BD139" t="str">
        <f t="shared" si="321"/>
        <v>71 Sales occupations</v>
      </c>
      <c r="BE139" s="27">
        <f t="shared" si="309"/>
        <v>0.38791432632280021</v>
      </c>
      <c r="BF139" s="27">
        <f t="shared" si="309"/>
        <v>-4.8546757756472658E-2</v>
      </c>
      <c r="BG139" s="27">
        <f t="shared" si="309"/>
        <v>0.81898999751860657</v>
      </c>
      <c r="BH139" s="27">
        <f t="shared" si="309"/>
        <v>-6.49425400368564E-2</v>
      </c>
      <c r="BI139" s="27">
        <f t="shared" si="310"/>
        <v>0.75404745748175017</v>
      </c>
      <c r="BO139" t="str">
        <f t="shared" si="322"/>
        <v>71 Sales occupations</v>
      </c>
      <c r="BP139" s="27">
        <f t="shared" si="311"/>
        <v>-1.6584751483007629</v>
      </c>
      <c r="BQ139" s="27">
        <f t="shared" si="311"/>
        <v>-3.3023691634466985</v>
      </c>
      <c r="BR139" s="27">
        <f t="shared" si="311"/>
        <v>0.65297319896319195</v>
      </c>
      <c r="BS139" s="27">
        <f t="shared" si="311"/>
        <v>-3.715257710475548</v>
      </c>
      <c r="BT139" s="27">
        <f t="shared" si="312"/>
        <v>-3.062284511512356</v>
      </c>
      <c r="BZ139" t="str">
        <f t="shared" si="323"/>
        <v>71 Sales occupations</v>
      </c>
      <c r="CA139" s="68">
        <f t="shared" si="313"/>
        <v>-2.0411760783883359</v>
      </c>
      <c r="CB139" s="68">
        <f t="shared" si="313"/>
        <v>-1.415956733496138</v>
      </c>
      <c r="CC139" s="68">
        <f t="shared" si="313"/>
        <v>-2.8639277474739977</v>
      </c>
      <c r="CD139" s="68">
        <f t="shared" si="313"/>
        <v>-7.0131009929128707</v>
      </c>
      <c r="CE139" s="68">
        <f t="shared" si="314"/>
        <v>-9.8770287403868693</v>
      </c>
      <c r="CK139" t="str">
        <f t="shared" si="324"/>
        <v>71 Sales occupations</v>
      </c>
      <c r="CL139" s="68">
        <f t="shared" si="315"/>
        <v>-3.0098961224340623</v>
      </c>
      <c r="CM139" s="68">
        <f t="shared" si="315"/>
        <v>0.22388064630854032</v>
      </c>
      <c r="CN139" s="68">
        <f t="shared" si="315"/>
        <v>-4.0657293088877138</v>
      </c>
      <c r="CO139" s="68">
        <f t="shared" si="315"/>
        <v>-2.5455646593061005</v>
      </c>
      <c r="CP139" s="68">
        <f t="shared" si="316"/>
        <v>-6.6112939681938148</v>
      </c>
    </row>
    <row r="140" spans="1:94" x14ac:dyDescent="0.2">
      <c r="A140" t="str">
        <f t="shared" si="298"/>
        <v>72 Customer service occupations</v>
      </c>
      <c r="B140" s="27">
        <f t="shared" si="299"/>
        <v>3.3420436660729053E-2</v>
      </c>
      <c r="C140" s="27">
        <f t="shared" si="299"/>
        <v>9.4899487212700695E-3</v>
      </c>
      <c r="D140" s="27">
        <f t="shared" si="299"/>
        <v>9.2544950936557541E-2</v>
      </c>
      <c r="E140" s="27">
        <f t="shared" si="299"/>
        <v>0.18953835347200249</v>
      </c>
      <c r="F140" s="27">
        <f t="shared" si="300"/>
        <v>0.28208330440856</v>
      </c>
      <c r="L140" t="str">
        <f t="shared" si="317"/>
        <v>72 Customer service occupations</v>
      </c>
      <c r="M140" s="27">
        <f t="shared" si="301"/>
        <v>0.43848220170383845</v>
      </c>
      <c r="N140" s="27">
        <f t="shared" si="301"/>
        <v>8.4763429613580188E-2</v>
      </c>
      <c r="O140" s="27">
        <f t="shared" si="301"/>
        <v>0.63157430236992629</v>
      </c>
      <c r="P140" s="27">
        <f t="shared" si="301"/>
        <v>1.5028790028259764</v>
      </c>
      <c r="Q140" s="27">
        <f t="shared" si="302"/>
        <v>2.1344533051959029</v>
      </c>
      <c r="W140" t="str">
        <f t="shared" si="318"/>
        <v>72 Customer service occupations</v>
      </c>
      <c r="X140" s="27">
        <f t="shared" si="303"/>
        <v>0.21736476688551765</v>
      </c>
      <c r="Y140" s="27">
        <f t="shared" si="303"/>
        <v>0.93699947240753367</v>
      </c>
      <c r="Z140" s="27">
        <f t="shared" si="303"/>
        <v>1.0727560776883776</v>
      </c>
      <c r="AA140" s="27">
        <f t="shared" si="303"/>
        <v>2.1583400725361424</v>
      </c>
      <c r="AB140" s="27">
        <f t="shared" si="304"/>
        <v>3.2310961502245199</v>
      </c>
      <c r="AH140" t="str">
        <f t="shared" si="319"/>
        <v>72 Customer service occupations</v>
      </c>
      <c r="AI140" s="27">
        <f t="shared" si="305"/>
        <v>7.6878115342451814E-2</v>
      </c>
      <c r="AJ140" s="27">
        <f t="shared" si="305"/>
        <v>0.34465036200636612</v>
      </c>
      <c r="AK140" s="27">
        <f t="shared" si="305"/>
        <v>0.3173232139833253</v>
      </c>
      <c r="AL140" s="27">
        <f t="shared" si="305"/>
        <v>0.71932230310322343</v>
      </c>
      <c r="AM140" s="27">
        <f t="shared" si="306"/>
        <v>1.0366455170865487</v>
      </c>
      <c r="AS140" t="str">
        <f t="shared" si="320"/>
        <v>72 Customer service occupations</v>
      </c>
      <c r="AT140" s="27">
        <f t="shared" si="307"/>
        <v>1.7699352004645341E-2</v>
      </c>
      <c r="AU140" s="27">
        <f t="shared" si="307"/>
        <v>0.21911427337651768</v>
      </c>
      <c r="AV140" s="27">
        <f t="shared" si="307"/>
        <v>0.63961528088651587</v>
      </c>
      <c r="AW140" s="27">
        <f t="shared" si="307"/>
        <v>0.5742355137315629</v>
      </c>
      <c r="AX140" s="27">
        <f t="shared" si="308"/>
        <v>1.2138507946180788</v>
      </c>
      <c r="BD140" t="str">
        <f t="shared" si="321"/>
        <v>72 Customer service occupations</v>
      </c>
      <c r="BE140" s="27">
        <f t="shared" si="309"/>
        <v>1.1076941325438101</v>
      </c>
      <c r="BF140" s="27">
        <f t="shared" si="309"/>
        <v>-2.256511189200161E-2</v>
      </c>
      <c r="BG140" s="27">
        <f t="shared" si="309"/>
        <v>1.3026462352154269</v>
      </c>
      <c r="BH140" s="27">
        <f t="shared" si="309"/>
        <v>1.0497748358595036</v>
      </c>
      <c r="BI140" s="27">
        <f t="shared" si="310"/>
        <v>2.3524210710749305</v>
      </c>
      <c r="BO140" t="str">
        <f t="shared" si="322"/>
        <v>72 Customer service occupations</v>
      </c>
      <c r="BP140" s="27">
        <f t="shared" si="311"/>
        <v>1.3983384680805901</v>
      </c>
      <c r="BQ140" s="27">
        <f t="shared" si="311"/>
        <v>-1.1066754696874757</v>
      </c>
      <c r="BR140" s="27">
        <f t="shared" si="311"/>
        <v>1.16273157286534</v>
      </c>
      <c r="BS140" s="27">
        <f t="shared" si="311"/>
        <v>-0.42140321059680375</v>
      </c>
      <c r="BT140" s="27">
        <f t="shared" si="312"/>
        <v>0.74132836226853627</v>
      </c>
      <c r="BZ140" t="str">
        <f t="shared" si="323"/>
        <v>72 Customer service occupations</v>
      </c>
      <c r="CA140" s="68">
        <f t="shared" si="313"/>
        <v>-0.16091893193850826</v>
      </c>
      <c r="CB140" s="68">
        <f t="shared" si="313"/>
        <v>-5.023838171145556E-2</v>
      </c>
      <c r="CC140" s="68">
        <f t="shared" si="313"/>
        <v>-0.26364330726515739</v>
      </c>
      <c r="CD140" s="68">
        <f t="shared" si="313"/>
        <v>-0.61025064001212748</v>
      </c>
      <c r="CE140" s="68">
        <f t="shared" si="314"/>
        <v>-0.87389394727728487</v>
      </c>
      <c r="CK140" t="str">
        <f t="shared" si="324"/>
        <v>72 Customer service occupations</v>
      </c>
      <c r="CL140" s="68">
        <f t="shared" si="315"/>
        <v>4.6013213182602319E-2</v>
      </c>
      <c r="CM140" s="68">
        <f t="shared" si="315"/>
        <v>0.32182591833808449</v>
      </c>
      <c r="CN140" s="68">
        <f t="shared" si="315"/>
        <v>-0.29973627635656164</v>
      </c>
      <c r="CO140" s="68">
        <f t="shared" si="315"/>
        <v>-0.21188297106611254</v>
      </c>
      <c r="CP140" s="68">
        <f t="shared" si="316"/>
        <v>-0.51161924742267417</v>
      </c>
    </row>
    <row r="141" spans="1:94" x14ac:dyDescent="0.2">
      <c r="A141" t="str">
        <f t="shared" si="298"/>
        <v>81 Process, plant and machine operatives</v>
      </c>
      <c r="B141" s="27">
        <f t="shared" si="299"/>
        <v>2.9179597616297362E-2</v>
      </c>
      <c r="C141" s="27">
        <f t="shared" si="299"/>
        <v>-1.3862966125966394E-2</v>
      </c>
      <c r="D141" s="27">
        <f t="shared" si="299"/>
        <v>5.3525892083253007E-2</v>
      </c>
      <c r="E141" s="27">
        <f t="shared" si="299"/>
        <v>0.17481214380643126</v>
      </c>
      <c r="F141" s="27">
        <f t="shared" si="300"/>
        <v>0.22833803588968427</v>
      </c>
      <c r="L141" t="str">
        <f t="shared" si="317"/>
        <v>81 Process, plant and machine operatives</v>
      </c>
      <c r="M141" s="27">
        <f t="shared" si="301"/>
        <v>0.21034853459091096</v>
      </c>
      <c r="N141" s="27">
        <f t="shared" si="301"/>
        <v>-0.12480108282832392</v>
      </c>
      <c r="O141" s="27">
        <f t="shared" si="301"/>
        <v>0.41712645619724043</v>
      </c>
      <c r="P141" s="27">
        <f t="shared" si="301"/>
        <v>0.86961209728649824</v>
      </c>
      <c r="Q141" s="27">
        <f t="shared" si="302"/>
        <v>1.2867385534837386</v>
      </c>
      <c r="W141" t="str">
        <f t="shared" si="318"/>
        <v>81 Process, plant and machine operatives</v>
      </c>
      <c r="X141" s="27">
        <f t="shared" si="303"/>
        <v>-1.4887496966719649E-2</v>
      </c>
      <c r="Y141" s="27">
        <f t="shared" si="303"/>
        <v>-9.0032938108041582E-2</v>
      </c>
      <c r="Z141" s="27">
        <f t="shared" si="303"/>
        <v>0.92877591242906066</v>
      </c>
      <c r="AA141" s="27">
        <f t="shared" si="303"/>
        <v>1.8455087039599505</v>
      </c>
      <c r="AB141" s="27">
        <f t="shared" si="304"/>
        <v>2.7742846163890111</v>
      </c>
      <c r="AH141" t="str">
        <f t="shared" si="319"/>
        <v>81 Process, plant and machine operatives</v>
      </c>
      <c r="AI141" s="27">
        <f t="shared" si="305"/>
        <v>-8.0620035626830511E-3</v>
      </c>
      <c r="AJ141" s="27">
        <f t="shared" si="305"/>
        <v>-3.8707937548476123E-2</v>
      </c>
      <c r="AK141" s="27">
        <f t="shared" si="305"/>
        <v>0.25651423909949245</v>
      </c>
      <c r="AL141" s="27">
        <f t="shared" si="305"/>
        <v>0.36076486045081602</v>
      </c>
      <c r="AM141" s="27">
        <f t="shared" si="306"/>
        <v>0.61727909955030846</v>
      </c>
      <c r="AS141" t="str">
        <f t="shared" si="320"/>
        <v>81 Process, plant and machine operatives</v>
      </c>
      <c r="AT141" s="27">
        <f t="shared" si="307"/>
        <v>-0.20731469931623558</v>
      </c>
      <c r="AU141" s="27">
        <f t="shared" si="307"/>
        <v>-0.16075080270970554</v>
      </c>
      <c r="AV141" s="27">
        <f t="shared" si="307"/>
        <v>0.4612308814691175</v>
      </c>
      <c r="AW141" s="27">
        <f t="shared" si="307"/>
        <v>0.71513440042362575</v>
      </c>
      <c r="AX141" s="27">
        <f t="shared" si="308"/>
        <v>1.1763652818927433</v>
      </c>
      <c r="BD141" t="str">
        <f t="shared" si="321"/>
        <v>81 Process, plant and machine operatives</v>
      </c>
      <c r="BE141" s="27">
        <f t="shared" si="309"/>
        <v>1.4528075987338358</v>
      </c>
      <c r="BF141" s="27">
        <f t="shared" si="309"/>
        <v>-2.1198820007924972</v>
      </c>
      <c r="BG141" s="27">
        <f t="shared" si="309"/>
        <v>2.7620557219238311</v>
      </c>
      <c r="BH141" s="27">
        <f t="shared" si="309"/>
        <v>1.6081187156022576</v>
      </c>
      <c r="BI141" s="27">
        <f t="shared" si="310"/>
        <v>4.3701744375260887</v>
      </c>
      <c r="BO141" t="str">
        <f t="shared" si="322"/>
        <v>81 Process, plant and machine operatives</v>
      </c>
      <c r="BP141" s="27">
        <f t="shared" si="311"/>
        <v>1.125411505453112</v>
      </c>
      <c r="BQ141" s="27">
        <f t="shared" si="311"/>
        <v>-3.8269281360520235</v>
      </c>
      <c r="BR141" s="27">
        <f t="shared" si="311"/>
        <v>3.2149466257845152</v>
      </c>
      <c r="BS141" s="27">
        <f t="shared" si="311"/>
        <v>-1.2471208725822933</v>
      </c>
      <c r="BT141" s="27">
        <f t="shared" si="312"/>
        <v>1.9678257532022219</v>
      </c>
      <c r="BZ141" t="str">
        <f t="shared" si="323"/>
        <v>81 Process, plant and machine operatives</v>
      </c>
      <c r="CA141" s="68">
        <f t="shared" si="313"/>
        <v>-1.2628599672087439</v>
      </c>
      <c r="CB141" s="68">
        <f t="shared" si="313"/>
        <v>-2.1372691536981705</v>
      </c>
      <c r="CC141" s="68">
        <f t="shared" si="313"/>
        <v>-0.79393878485057101</v>
      </c>
      <c r="CD141" s="68">
        <f t="shared" si="313"/>
        <v>-5.9722744613320691</v>
      </c>
      <c r="CE141" s="68">
        <f t="shared" si="314"/>
        <v>-6.7662132461826401</v>
      </c>
      <c r="CK141" t="str">
        <f t="shared" si="324"/>
        <v>81 Process, plant and machine operatives</v>
      </c>
      <c r="CL141" s="68">
        <f t="shared" si="315"/>
        <v>-3.4098091365898799</v>
      </c>
      <c r="CM141" s="68">
        <f t="shared" si="315"/>
        <v>-1.1027904950532408</v>
      </c>
      <c r="CN141" s="68">
        <f t="shared" si="315"/>
        <v>-4.5708308701343547</v>
      </c>
      <c r="CO141" s="68">
        <f t="shared" si="315"/>
        <v>-1.6826024192094682</v>
      </c>
      <c r="CP141" s="68">
        <f t="shared" si="316"/>
        <v>-6.2534332893438229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8.2643277022265427E-2</v>
      </c>
      <c r="C142" s="27">
        <f t="shared" si="299"/>
        <v>-5.0468124135105152E-2</v>
      </c>
      <c r="D142" s="27">
        <f t="shared" si="299"/>
        <v>9.9976436164734922E-2</v>
      </c>
      <c r="E142" s="27">
        <f t="shared" si="299"/>
        <v>0.21476983693115093</v>
      </c>
      <c r="F142" s="27">
        <f t="shared" si="300"/>
        <v>0.31474627309588588</v>
      </c>
      <c r="L142" t="str">
        <f t="shared" si="317"/>
        <v>82 Transport and mobile machine drivers and operatives</v>
      </c>
      <c r="M142" s="27">
        <f t="shared" si="301"/>
        <v>0.36614776626863077</v>
      </c>
      <c r="N142" s="27">
        <f t="shared" si="301"/>
        <v>-0.23064672630033789</v>
      </c>
      <c r="O142" s="27">
        <f t="shared" si="301"/>
        <v>0.49294792968586865</v>
      </c>
      <c r="P142" s="27">
        <f t="shared" si="301"/>
        <v>1.1104229613744447</v>
      </c>
      <c r="Q142" s="27">
        <f t="shared" si="302"/>
        <v>1.6033708910603135</v>
      </c>
      <c r="W142" t="str">
        <f t="shared" si="318"/>
        <v>82 Transport and mobile machine drivers and operatives</v>
      </c>
      <c r="X142" s="27">
        <f t="shared" si="303"/>
        <v>0.49749700053342316</v>
      </c>
      <c r="Y142" s="27">
        <f t="shared" si="303"/>
        <v>-3.1205366198301832E-2</v>
      </c>
      <c r="Z142" s="27">
        <f t="shared" si="303"/>
        <v>1.0063067488885689</v>
      </c>
      <c r="AA142" s="27">
        <f t="shared" si="303"/>
        <v>2.0279798745783149</v>
      </c>
      <c r="AB142" s="27">
        <f t="shared" si="304"/>
        <v>3.0342866234668837</v>
      </c>
      <c r="AH142" t="str">
        <f t="shared" si="319"/>
        <v>82 Transport and mobile machine drivers and operatives</v>
      </c>
      <c r="AI142" s="27">
        <f t="shared" si="305"/>
        <v>0.18079249140093001</v>
      </c>
      <c r="AJ142" s="27">
        <f t="shared" si="305"/>
        <v>-0.10533566836601471</v>
      </c>
      <c r="AK142" s="27">
        <f t="shared" si="305"/>
        <v>0.38113407237607033</v>
      </c>
      <c r="AL142" s="27">
        <f t="shared" si="305"/>
        <v>0.55714636886399238</v>
      </c>
      <c r="AM142" s="27">
        <f t="shared" si="306"/>
        <v>0.93828044124006271</v>
      </c>
      <c r="AS142" t="str">
        <f t="shared" si="320"/>
        <v>82 Transport and mobile machine drivers and operatives</v>
      </c>
      <c r="AT142" s="27">
        <f t="shared" si="307"/>
        <v>9.0436589514895083E-2</v>
      </c>
      <c r="AU142" s="27">
        <f t="shared" si="307"/>
        <v>-0.12671613476064225</v>
      </c>
      <c r="AV142" s="27">
        <f t="shared" si="307"/>
        <v>0.41357412338760113</v>
      </c>
      <c r="AW142" s="27">
        <f t="shared" si="307"/>
        <v>0.6547757167656334</v>
      </c>
      <c r="AX142" s="27">
        <f t="shared" si="308"/>
        <v>1.0683498401532345</v>
      </c>
      <c r="BD142" t="str">
        <f t="shared" si="321"/>
        <v>82 Transport and mobile machine drivers and operatives</v>
      </c>
      <c r="BE142" s="27">
        <f t="shared" si="309"/>
        <v>2.5479787448671285</v>
      </c>
      <c r="BF142" s="27">
        <f t="shared" si="309"/>
        <v>-1.2719499067488425</v>
      </c>
      <c r="BG142" s="27">
        <f t="shared" si="309"/>
        <v>2.6879297167328744</v>
      </c>
      <c r="BH142" s="27">
        <f t="shared" si="309"/>
        <v>2.941458485009889</v>
      </c>
      <c r="BI142" s="27">
        <f t="shared" si="310"/>
        <v>5.6293882017427634</v>
      </c>
      <c r="BO142" t="str">
        <f t="shared" si="322"/>
        <v>82 Transport and mobile machine drivers and operatives</v>
      </c>
      <c r="BP142" s="27">
        <f t="shared" si="311"/>
        <v>3.9046864786538791</v>
      </c>
      <c r="BQ142" s="27">
        <f t="shared" si="311"/>
        <v>-4.3401072111209125</v>
      </c>
      <c r="BR142" s="27">
        <f t="shared" si="311"/>
        <v>4.4593882035214243</v>
      </c>
      <c r="BS142" s="27">
        <f t="shared" si="311"/>
        <v>1.1688072198535941</v>
      </c>
      <c r="BT142" s="27">
        <f t="shared" si="312"/>
        <v>5.6281954233750184</v>
      </c>
      <c r="BZ142" t="str">
        <f t="shared" si="323"/>
        <v>82 Transport and mobile machine drivers and operatives</v>
      </c>
      <c r="CA142" s="68">
        <f t="shared" si="313"/>
        <v>-1.0214433243832808</v>
      </c>
      <c r="CB142" s="68">
        <f t="shared" si="313"/>
        <v>-1.9358934481074854</v>
      </c>
      <c r="CC142" s="68">
        <f t="shared" si="313"/>
        <v>-1.8288281936654567</v>
      </c>
      <c r="CD142" s="68">
        <f t="shared" si="313"/>
        <v>-4.0577698801344297</v>
      </c>
      <c r="CE142" s="68">
        <f t="shared" si="314"/>
        <v>-5.8865980737998864</v>
      </c>
      <c r="CK142" t="str">
        <f t="shared" si="324"/>
        <v>82 Transport and mobile machine drivers and operatives</v>
      </c>
      <c r="CL142" s="68">
        <f t="shared" si="315"/>
        <v>0.4654545813349138</v>
      </c>
      <c r="CM142" s="68">
        <f t="shared" si="315"/>
        <v>-1.1608592194053742</v>
      </c>
      <c r="CN142" s="68">
        <f t="shared" si="315"/>
        <v>-4.7265523606268625</v>
      </c>
      <c r="CO142" s="68">
        <f t="shared" si="315"/>
        <v>-4.2705925585965954</v>
      </c>
      <c r="CP142" s="68">
        <f t="shared" si="316"/>
        <v>-8.9971449192234587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3.2952918680386909E-5</v>
      </c>
      <c r="C143" s="27">
        <f t="shared" si="299"/>
        <v>-2.8575389252796378E-4</v>
      </c>
      <c r="D143" s="27">
        <f t="shared" si="299"/>
        <v>4.4103478839635606E-3</v>
      </c>
      <c r="E143" s="27">
        <f t="shared" si="299"/>
        <v>8.9980004873485772E-3</v>
      </c>
      <c r="F143" s="27">
        <f t="shared" si="300"/>
        <v>1.3408348371312138E-2</v>
      </c>
      <c r="L143" t="str">
        <f t="shared" si="317"/>
        <v>91 Elementary trades and related occupations</v>
      </c>
      <c r="M143" s="27">
        <f t="shared" si="301"/>
        <v>8.4111312262320936E-2</v>
      </c>
      <c r="N143" s="27">
        <f t="shared" si="301"/>
        <v>-0.12335028806356818</v>
      </c>
      <c r="O143" s="27">
        <f t="shared" si="301"/>
        <v>0.49015170391804258</v>
      </c>
      <c r="P143" s="27">
        <f t="shared" si="301"/>
        <v>1.1531888634727134</v>
      </c>
      <c r="Q143" s="27">
        <f t="shared" si="302"/>
        <v>1.643340567390756</v>
      </c>
      <c r="W143" t="str">
        <f t="shared" si="318"/>
        <v>91 Elementary trades and related occupations</v>
      </c>
      <c r="X143" s="27">
        <f t="shared" si="303"/>
        <v>-0.18979790779701666</v>
      </c>
      <c r="Y143" s="27">
        <f t="shared" si="303"/>
        <v>-9.4814216082310776E-2</v>
      </c>
      <c r="Z143" s="27">
        <f t="shared" si="303"/>
        <v>1.8986643632360991</v>
      </c>
      <c r="AA143" s="27">
        <f t="shared" si="303"/>
        <v>1.7586162400396588</v>
      </c>
      <c r="AB143" s="27">
        <f t="shared" si="304"/>
        <v>3.6572806032757579</v>
      </c>
      <c r="AH143" t="str">
        <f t="shared" si="319"/>
        <v>91 Elementary trades and related occupations</v>
      </c>
      <c r="AI143" s="27">
        <f t="shared" si="305"/>
        <v>-0.1032684601491608</v>
      </c>
      <c r="AJ143" s="27">
        <f t="shared" si="305"/>
        <v>-9.0576051361874965E-2</v>
      </c>
      <c r="AK143" s="27">
        <f t="shared" si="305"/>
        <v>1.1474303993767041</v>
      </c>
      <c r="AL143" s="27">
        <f t="shared" si="305"/>
        <v>1.0170571328690796</v>
      </c>
      <c r="AM143" s="27">
        <f t="shared" si="306"/>
        <v>2.1644875322457837</v>
      </c>
      <c r="AS143" t="str">
        <f t="shared" si="320"/>
        <v>91 Elementary trades and related occupations</v>
      </c>
      <c r="AT143" s="27">
        <f t="shared" si="307"/>
        <v>-0.13821076208618266</v>
      </c>
      <c r="AU143" s="27">
        <f t="shared" si="307"/>
        <v>-2.2991247783212487E-2</v>
      </c>
      <c r="AV143" s="27">
        <f t="shared" si="307"/>
        <v>1.3732026231048886</v>
      </c>
      <c r="AW143" s="27">
        <f t="shared" si="307"/>
        <v>1.0847700512180989</v>
      </c>
      <c r="AX143" s="27">
        <f t="shared" si="308"/>
        <v>2.4579726743229875</v>
      </c>
      <c r="BD143" t="str">
        <f t="shared" si="321"/>
        <v>91 Elementary trades and related occupations</v>
      </c>
      <c r="BE143" s="27">
        <f t="shared" si="309"/>
        <v>-2.9517574882671482E-2</v>
      </c>
      <c r="BF143" s="27">
        <f t="shared" si="309"/>
        <v>-0.6345268668550923</v>
      </c>
      <c r="BG143" s="27">
        <f t="shared" si="309"/>
        <v>3.4786438813414917</v>
      </c>
      <c r="BH143" s="27">
        <f t="shared" si="309"/>
        <v>2.4321349809424246</v>
      </c>
      <c r="BI143" s="27">
        <f t="shared" si="310"/>
        <v>5.9107788622839159</v>
      </c>
      <c r="BO143" t="str">
        <f t="shared" si="322"/>
        <v>91 Elementary trades and related occupations</v>
      </c>
      <c r="BP143" s="27">
        <f t="shared" si="311"/>
        <v>-0.29574377939600449</v>
      </c>
      <c r="BQ143" s="27">
        <f t="shared" si="311"/>
        <v>-1.3388904676434858</v>
      </c>
      <c r="BR143" s="27">
        <f t="shared" si="311"/>
        <v>6.1622770528803139</v>
      </c>
      <c r="BS143" s="27">
        <f t="shared" si="311"/>
        <v>1.943210148272863</v>
      </c>
      <c r="BT143" s="27">
        <f t="shared" si="312"/>
        <v>8.1054872011531778</v>
      </c>
      <c r="BZ143" t="str">
        <f t="shared" si="323"/>
        <v>91 Elementary trades and related occupations</v>
      </c>
      <c r="CA143" s="68">
        <f t="shared" si="313"/>
        <v>-1.1183707286484719</v>
      </c>
      <c r="CB143" s="68">
        <f t="shared" si="313"/>
        <v>-1.4401941863142422</v>
      </c>
      <c r="CC143" s="68">
        <f t="shared" si="313"/>
        <v>5.2585912804295543</v>
      </c>
      <c r="CD143" s="68">
        <f t="shared" si="313"/>
        <v>-1.9754228112680288</v>
      </c>
      <c r="CE143" s="68">
        <f t="shared" si="314"/>
        <v>3.2831684691615255</v>
      </c>
      <c r="CK143" t="str">
        <f t="shared" si="324"/>
        <v>91 Elementary trades and related occupations</v>
      </c>
      <c r="CL143" s="68">
        <f t="shared" si="315"/>
        <v>-1.8052809944613628</v>
      </c>
      <c r="CM143" s="68">
        <f t="shared" si="315"/>
        <v>-0.33050747449536733</v>
      </c>
      <c r="CN143" s="68">
        <f t="shared" si="315"/>
        <v>1.6502469350058684</v>
      </c>
      <c r="CO143" s="68">
        <f t="shared" si="315"/>
        <v>-1.5956146247471015</v>
      </c>
      <c r="CP143" s="68">
        <f t="shared" si="316"/>
        <v>5.4632310258766914E-2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4.6948034629137866E-2</v>
      </c>
      <c r="C144" s="27">
        <f t="shared" si="299"/>
        <v>-2.0912332491459809E-2</v>
      </c>
      <c r="D144" s="27">
        <f t="shared" si="299"/>
        <v>3.7340540100408895E-2</v>
      </c>
      <c r="E144" s="27">
        <f t="shared" si="299"/>
        <v>9.470311725390651E-2</v>
      </c>
      <c r="F144" s="27">
        <f t="shared" si="300"/>
        <v>0.13204365735431539</v>
      </c>
      <c r="L144" t="str">
        <f t="shared" ref="L144" si="325">A144</f>
        <v>92 Elementary administration and service occupations</v>
      </c>
      <c r="M144" s="27">
        <f t="shared" si="301"/>
        <v>1.1407714047651183</v>
      </c>
      <c r="N144" s="27">
        <f t="shared" si="301"/>
        <v>-0.20643887392096261</v>
      </c>
      <c r="O144" s="27">
        <f t="shared" si="301"/>
        <v>1.1061057002522388</v>
      </c>
      <c r="P144" s="27">
        <f t="shared" si="301"/>
        <v>3.7312187209376857</v>
      </c>
      <c r="Q144" s="27">
        <f t="shared" si="302"/>
        <v>4.8373244211899245</v>
      </c>
      <c r="W144" t="str">
        <f t="shared" ref="W144" si="326">A144</f>
        <v>92 Elementary administration and service occupations</v>
      </c>
      <c r="X144" s="27">
        <f t="shared" si="303"/>
        <v>0.70399014198948784</v>
      </c>
      <c r="Y144" s="27">
        <f t="shared" si="303"/>
        <v>0.91612845607180304</v>
      </c>
      <c r="Z144" s="27">
        <f t="shared" si="303"/>
        <v>0.93597822403248188</v>
      </c>
      <c r="AA144" s="27">
        <f t="shared" si="303"/>
        <v>3.1479213049238819</v>
      </c>
      <c r="AB144" s="27">
        <f t="shared" si="304"/>
        <v>4.0838995289563638</v>
      </c>
      <c r="AH144" t="str">
        <f t="shared" ref="AH144" si="327">L144</f>
        <v>92 Elementary administration and service occupations</v>
      </c>
      <c r="AI144" s="27">
        <f t="shared" si="305"/>
        <v>0.32976177668560425</v>
      </c>
      <c r="AJ144" s="27">
        <f t="shared" si="305"/>
        <v>0.43078703347021374</v>
      </c>
      <c r="AK144" s="27">
        <f t="shared" si="305"/>
        <v>0.31902676927869056</v>
      </c>
      <c r="AL144" s="27">
        <f t="shared" si="305"/>
        <v>1.8015963281514447</v>
      </c>
      <c r="AM144" s="27">
        <f t="shared" si="306"/>
        <v>2.1206230974301352</v>
      </c>
      <c r="AS144" t="str">
        <f t="shared" ref="AS144" si="328">W144</f>
        <v>92 Elementary administration and service occupations</v>
      </c>
      <c r="AT144" s="27">
        <f t="shared" si="307"/>
        <v>7.5213754059642923E-2</v>
      </c>
      <c r="AU144" s="27">
        <f t="shared" si="307"/>
        <v>0.44662609329807346</v>
      </c>
      <c r="AV144" s="27">
        <f t="shared" si="307"/>
        <v>0.21657215624095194</v>
      </c>
      <c r="AW144" s="27">
        <f t="shared" si="307"/>
        <v>1.5767072890431013</v>
      </c>
      <c r="AX144" s="27">
        <f t="shared" si="308"/>
        <v>1.7932794452840533</v>
      </c>
      <c r="BD144" t="str">
        <f t="shared" ref="BD144" si="329">AH144</f>
        <v>92 Elementary administration and service occupations</v>
      </c>
      <c r="BE144" s="27">
        <f t="shared" si="309"/>
        <v>0.91665079864419141</v>
      </c>
      <c r="BF144" s="27">
        <f t="shared" si="309"/>
        <v>-2.0153717977414374</v>
      </c>
      <c r="BG144" s="27">
        <f t="shared" si="309"/>
        <v>-2.5575362089111024</v>
      </c>
      <c r="BH144" s="27">
        <f t="shared" si="309"/>
        <v>-2.1996506045152948</v>
      </c>
      <c r="BI144" s="27">
        <f t="shared" si="310"/>
        <v>-4.7571868134263973</v>
      </c>
      <c r="BO144" t="str">
        <f t="shared" ref="BO144" si="330">AS144</f>
        <v>92 Elementary administration and service occupations</v>
      </c>
      <c r="BP144" s="27">
        <f t="shared" si="311"/>
        <v>6.4158273606363707</v>
      </c>
      <c r="BQ144" s="27">
        <f t="shared" si="311"/>
        <v>-9.4204630829907572</v>
      </c>
      <c r="BR144" s="27">
        <f t="shared" si="311"/>
        <v>1.0866608983184705</v>
      </c>
      <c r="BS144" s="27">
        <f t="shared" si="311"/>
        <v>-3.4018062534682798</v>
      </c>
      <c r="BT144" s="27">
        <f t="shared" si="312"/>
        <v>-2.3151453551498093</v>
      </c>
      <c r="BZ144" t="str">
        <f t="shared" ref="BZ144" si="331">BD144</f>
        <v>92 Elementary administration and service occupations</v>
      </c>
      <c r="CA144" s="68">
        <f t="shared" si="313"/>
        <v>1.4703235191880921</v>
      </c>
      <c r="CB144" s="68">
        <f t="shared" si="313"/>
        <v>-6.0537717163636984</v>
      </c>
      <c r="CC144" s="68">
        <f t="shared" si="313"/>
        <v>-6.2027835234535722</v>
      </c>
      <c r="CD144" s="68">
        <f t="shared" si="313"/>
        <v>-10.30144269253713</v>
      </c>
      <c r="CE144" s="68">
        <f t="shared" si="314"/>
        <v>-16.504226215990702</v>
      </c>
      <c r="CK144" t="str">
        <f t="shared" ref="CK144" si="332">BO144</f>
        <v>92 Elementary administration and service occupations</v>
      </c>
      <c r="CL144" s="68">
        <f t="shared" si="315"/>
        <v>-7.9742437515595022</v>
      </c>
      <c r="CM144" s="68">
        <f t="shared" si="315"/>
        <v>-0.67639892193910711</v>
      </c>
      <c r="CN144" s="68">
        <f t="shared" si="315"/>
        <v>-9.9792495790781679</v>
      </c>
      <c r="CO144" s="68">
        <f t="shared" si="315"/>
        <v>-5.4500292233211045</v>
      </c>
      <c r="CP144" s="68">
        <f t="shared" si="316"/>
        <v>-15.429278802399272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7.8413356591184211</v>
      </c>
      <c r="C146" s="29">
        <f>D35-C35</f>
        <v>-0.70996404513716271</v>
      </c>
      <c r="D146" s="29">
        <f>E35-D35</f>
        <v>7.5243984253916096</v>
      </c>
      <c r="E146" s="29">
        <f>F35-E35</f>
        <v>15.623360548413579</v>
      </c>
      <c r="F146" s="29">
        <f t="shared" ref="F146" si="334">F35-D35</f>
        <v>23.147758973805189</v>
      </c>
      <c r="L146" s="24" t="str">
        <f t="shared" ref="L146" si="335">L35</f>
        <v>All occupations</v>
      </c>
      <c r="M146" s="29">
        <f>N35-M35</f>
        <v>55.304837454038775</v>
      </c>
      <c r="N146" s="29">
        <f t="shared" ref="N146" si="336">O35-N35</f>
        <v>-0.24879256856718257</v>
      </c>
      <c r="O146" s="29">
        <f>P35-O35</f>
        <v>48.589478008753872</v>
      </c>
      <c r="P146" s="29">
        <f>Q35-P35</f>
        <v>107.44970646113507</v>
      </c>
      <c r="Q146" s="29">
        <f>Q35-O35</f>
        <v>156.03918446988894</v>
      </c>
      <c r="W146" s="24" t="str">
        <f t="shared" ref="W146" si="337">W35</f>
        <v>All occupations</v>
      </c>
      <c r="X146" s="29">
        <f>Y35-X35</f>
        <v>7.6524751773175694</v>
      </c>
      <c r="Y146" s="29">
        <f t="shared" ref="Y146" si="338">Z35-Y35</f>
        <v>34.521836944656229</v>
      </c>
      <c r="Z146" s="29">
        <f>AA35-Z35</f>
        <v>22.835362420505362</v>
      </c>
      <c r="AA146" s="29">
        <f>AB35-AA35</f>
        <v>53.731394689927356</v>
      </c>
      <c r="AB146" s="29">
        <f>AB35-Z35</f>
        <v>76.566757110432718</v>
      </c>
      <c r="AH146" s="24" t="str">
        <f t="shared" ref="AH146" si="339">AH35</f>
        <v>All occupations</v>
      </c>
      <c r="AI146" s="29">
        <f>AJ35-AI35</f>
        <v>-4.7861026123005246</v>
      </c>
      <c r="AJ146" s="29">
        <f t="shared" ref="AJ146" si="340">AK35-AJ35</f>
        <v>10.136479973434561</v>
      </c>
      <c r="AK146" s="29">
        <f>AL35-AK35</f>
        <v>-1.589510106031625</v>
      </c>
      <c r="AL146" s="29">
        <f>AM35-AL35</f>
        <v>9.9403694283101913</v>
      </c>
      <c r="AM146" s="29">
        <f>AM35-AK35</f>
        <v>8.3508593222785663</v>
      </c>
      <c r="AS146" s="24" t="str">
        <f t="shared" ref="AS146" si="341">AS35</f>
        <v>All occupations</v>
      </c>
      <c r="AT146" s="29">
        <f>AU35-AT35</f>
        <v>-1.8968032669754393</v>
      </c>
      <c r="AU146" s="29">
        <f t="shared" ref="AU146" si="342">AV35-AU35</f>
        <v>8.4424251796362597</v>
      </c>
      <c r="AV146" s="29">
        <f>AW35-AV35</f>
        <v>3.6297106561107029</v>
      </c>
      <c r="AW146" s="29">
        <f>AX35-AW35</f>
        <v>14.255435998059056</v>
      </c>
      <c r="AX146" s="29">
        <f>AX35-AV35</f>
        <v>17.885146654169759</v>
      </c>
      <c r="BD146" s="24" t="str">
        <f t="shared" ref="BD146" si="343">BD35</f>
        <v>All occupations</v>
      </c>
      <c r="BE146" s="29">
        <f>BF35-BE35</f>
        <v>40.244995412704611</v>
      </c>
      <c r="BF146" s="29">
        <f t="shared" ref="BF146" si="344">BG35-BF35</f>
        <v>-17.151211727999225</v>
      </c>
      <c r="BG146" s="29">
        <f>BH35-BG35</f>
        <v>14.631659282615828</v>
      </c>
      <c r="BH146" s="29">
        <f>BI35-BH35</f>
        <v>2.0532270538385546</v>
      </c>
      <c r="BI146" s="29">
        <f>BI35-BG35</f>
        <v>16.684886336454383</v>
      </c>
      <c r="BO146" s="24" t="str">
        <f t="shared" ref="BO146" si="345">BO35</f>
        <v>All occupations</v>
      </c>
      <c r="BP146" s="29">
        <f>BQ35-BP35</f>
        <v>26.437892883589029</v>
      </c>
      <c r="BQ146" s="29">
        <f t="shared" ref="BQ146" si="346">BR35-BQ35</f>
        <v>-53.438366784918344</v>
      </c>
      <c r="BR146" s="29">
        <f>BS35-BR35</f>
        <v>19.412275111145902</v>
      </c>
      <c r="BS146" s="29">
        <f>BT35-BS35</f>
        <v>-42.380554685115499</v>
      </c>
      <c r="BT146" s="29">
        <f>BT35-BR35</f>
        <v>-22.968279573969596</v>
      </c>
      <c r="BZ146" s="24" t="str">
        <f t="shared" ref="BZ146" si="347">BZ35</f>
        <v>All occupations</v>
      </c>
      <c r="CA146" s="70">
        <f>CB35-CA35</f>
        <v>-12.577321017127673</v>
      </c>
      <c r="CB146" s="70">
        <f t="shared" ref="CB146" si="348">CC35-CB35</f>
        <v>-20.563084282950996</v>
      </c>
      <c r="CC146" s="70">
        <f>CD35-CC35</f>
        <v>-26.878074793140485</v>
      </c>
      <c r="CD146" s="70">
        <f>CE35-CD35</f>
        <v>-67.513204356929208</v>
      </c>
      <c r="CE146" s="70">
        <f>CE35-CC35</f>
        <v>-94.391279150069693</v>
      </c>
      <c r="CK146" s="24" t="str">
        <f t="shared" ref="CK146" si="349">CK35</f>
        <v>All occupations</v>
      </c>
      <c r="CL146" s="70">
        <f>CM35-CL35</f>
        <v>-20.702309690365638</v>
      </c>
      <c r="CM146" s="70">
        <f t="shared" ref="CM146" si="350">CN35-CM35</f>
        <v>-1.3393226881538851</v>
      </c>
      <c r="CN146" s="70">
        <f>CO35-CN35</f>
        <v>-38.956299005350502</v>
      </c>
      <c r="CO146" s="70">
        <f>CP35-CO35</f>
        <v>-25.908735137640342</v>
      </c>
      <c r="CP146" s="70">
        <f>CP35-CN35</f>
        <v>-64.865034142990851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West Midlands and Warwickshire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1.6227610527018059</v>
      </c>
      <c r="C8" s="69">
        <f>'Basic T2'!O8</f>
        <v>14.376050434450493</v>
      </c>
      <c r="D8" s="69">
        <f>'Basic T2'!Z8</f>
        <v>33.214017028427939</v>
      </c>
      <c r="E8" s="69">
        <f>'Basic T2'!AK8</f>
        <v>6.3037378049055031</v>
      </c>
      <c r="F8" s="69">
        <f>'Basic T2'!AV8</f>
        <v>9.0998800743593229</v>
      </c>
      <c r="G8" s="69">
        <f>'Basic T2'!BG8</f>
        <v>22.461696282836243</v>
      </c>
      <c r="H8" s="69">
        <f>'Basic T2'!BR8</f>
        <v>17.260944853953834</v>
      </c>
      <c r="I8" s="69">
        <f>'Basic T2'!CC8</f>
        <v>12.707331176716064</v>
      </c>
      <c r="J8" s="69">
        <f>'Basic T2'!CN8</f>
        <v>3.957145939734819</v>
      </c>
      <c r="K8" s="309">
        <f>SUM(B8:J8)</f>
        <v>121.00356464808603</v>
      </c>
      <c r="L8" s="97"/>
      <c r="M8" s="97">
        <f t="shared" ref="M8:M33" si="0">B8/B$35*100</f>
        <v>6.2695493398725279</v>
      </c>
      <c r="N8" s="97">
        <f t="shared" ref="N8:N33" si="1">C8/C$35*100</f>
        <v>8.0487240694502091</v>
      </c>
      <c r="O8" s="97">
        <f t="shared" ref="O8:O33" si="2">D8/D$35*100</f>
        <v>9.8628416092106246</v>
      </c>
      <c r="P8" s="97">
        <f t="shared" ref="P8:P33" si="3">E8/E$35*100</f>
        <v>6.5505981296120215</v>
      </c>
      <c r="Q8" s="97">
        <f t="shared" ref="Q8:Q33" si="4">F8/F$35*100</f>
        <v>9.5496560059776456</v>
      </c>
      <c r="R8" s="97">
        <f t="shared" ref="R8:R33" si="5">G8/G$35*100</f>
        <v>6.3878413666811298</v>
      </c>
      <c r="S8" s="97">
        <f t="shared" ref="S8:S33" si="6">H8/H$35*100</f>
        <v>5.1060458850446224</v>
      </c>
      <c r="T8" s="97">
        <f t="shared" ref="T8:T33" si="7">I8/I$35*100</f>
        <v>6.116749567303077</v>
      </c>
      <c r="U8" s="97">
        <f t="shared" ref="U8:U33" si="8">J8/J$35*100</f>
        <v>3.638399522715726</v>
      </c>
      <c r="V8" s="97">
        <f t="shared" ref="V8:V33" si="9">K8/K$35*100</f>
        <v>6.9583668819145892</v>
      </c>
      <c r="W8" s="97"/>
      <c r="X8" s="97">
        <f t="shared" ref="X8:X32" si="10">IF($K8&gt;0,B8/$K8*100,0)</f>
        <v>1.3410853287019044</v>
      </c>
      <c r="Y8" s="97">
        <f t="shared" ref="Y8:AG23" si="11">IF($K8&gt;0,C8/$K8*100,0)</f>
        <v>11.880683413137685</v>
      </c>
      <c r="Z8" s="97">
        <f t="shared" si="11"/>
        <v>27.448792211224582</v>
      </c>
      <c r="AA8" s="97">
        <f t="shared" si="11"/>
        <v>5.2095471924638144</v>
      </c>
      <c r="AB8" s="97">
        <f t="shared" si="11"/>
        <v>7.5203404964345077</v>
      </c>
      <c r="AC8" s="97">
        <f t="shared" si="11"/>
        <v>18.562838498321486</v>
      </c>
      <c r="AD8" s="97">
        <f t="shared" si="11"/>
        <v>14.264823440659571</v>
      </c>
      <c r="AE8" s="97">
        <f t="shared" si="11"/>
        <v>10.501617215718168</v>
      </c>
      <c r="AF8" s="97">
        <f>IF($K8&gt;0,J8/$K8*100,0)</f>
        <v>3.2702722033382767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0.49049597275716689</v>
      </c>
      <c r="C9" s="69">
        <f>'Basic T2'!O9</f>
        <v>4.9179727841541032</v>
      </c>
      <c r="D9" s="69">
        <f>'Basic T2'!Z9</f>
        <v>10.531431662092951</v>
      </c>
      <c r="E9" s="69">
        <f>'Basic T2'!AK9</f>
        <v>3.0335441875025415</v>
      </c>
      <c r="F9" s="69">
        <f>'Basic T2'!AV9</f>
        <v>3.3950235858905193</v>
      </c>
      <c r="G9" s="69">
        <f>'Basic T2'!BG9</f>
        <v>8.059779808179476</v>
      </c>
      <c r="H9" s="69">
        <f>'Basic T2'!BR9</f>
        <v>8.9865203571982981</v>
      </c>
      <c r="I9" s="69">
        <f>'Basic T2'!CC9</f>
        <v>5.9922940279326991</v>
      </c>
      <c r="J9" s="69">
        <f>'Basic T2'!CN9</f>
        <v>2.5982337182414503</v>
      </c>
      <c r="K9" s="309">
        <f>SUM(B9:J9)</f>
        <v>48.005296103949213</v>
      </c>
      <c r="L9" s="97"/>
      <c r="M9" s="97">
        <f t="shared" si="0"/>
        <v>1.8950348217254862</v>
      </c>
      <c r="N9" s="97">
        <f t="shared" si="1"/>
        <v>2.7534270348596768</v>
      </c>
      <c r="O9" s="97">
        <f t="shared" si="2"/>
        <v>3.1272893704048559</v>
      </c>
      <c r="P9" s="97">
        <f t="shared" si="3"/>
        <v>3.1523406422909517</v>
      </c>
      <c r="Q9" s="97">
        <f t="shared" si="4"/>
        <v>3.5628279837212888</v>
      </c>
      <c r="R9" s="97">
        <f t="shared" si="5"/>
        <v>2.2921062691231966</v>
      </c>
      <c r="S9" s="97">
        <f t="shared" si="6"/>
        <v>2.6583472503378882</v>
      </c>
      <c r="T9" s="97">
        <f t="shared" si="7"/>
        <v>2.8844264301280624</v>
      </c>
      <c r="U9" s="97">
        <f t="shared" si="8"/>
        <v>2.3889471008458942</v>
      </c>
      <c r="V9" s="97">
        <f t="shared" si="9"/>
        <v>2.7605671249248385</v>
      </c>
      <c r="W9" s="97"/>
      <c r="X9" s="97">
        <f t="shared" si="10"/>
        <v>1.02175387418726</v>
      </c>
      <c r="Y9" s="97">
        <f t="shared" si="11"/>
        <v>10.244646285494987</v>
      </c>
      <c r="Z9" s="97">
        <f t="shared" si="11"/>
        <v>21.938062082334639</v>
      </c>
      <c r="AA9" s="97">
        <f t="shared" si="11"/>
        <v>6.3191864933689752</v>
      </c>
      <c r="AB9" s="97">
        <f t="shared" si="11"/>
        <v>7.0721854908238413</v>
      </c>
      <c r="AC9" s="97">
        <f t="shared" si="11"/>
        <v>16.789355471794348</v>
      </c>
      <c r="AD9" s="97">
        <f t="shared" si="11"/>
        <v>18.719851946625138</v>
      </c>
      <c r="AE9" s="97">
        <f t="shared" si="11"/>
        <v>12.482568621089571</v>
      </c>
      <c r="AF9" s="97">
        <f t="shared" si="11"/>
        <v>5.4123897342812217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4.819315419615295</v>
      </c>
      <c r="C10" s="69">
        <f>'Basic T2'!O10</f>
        <v>18.66958061281882</v>
      </c>
      <c r="D10" s="69">
        <f>'Basic T2'!Z10</f>
        <v>33.595869779443206</v>
      </c>
      <c r="E10" s="69">
        <f>'Basic T2'!AK10</f>
        <v>3.4350352954711254</v>
      </c>
      <c r="F10" s="69">
        <f>'Basic T2'!AV10</f>
        <v>9.5018825453379154</v>
      </c>
      <c r="G10" s="69">
        <f>'Basic T2'!BG10</f>
        <v>14.13206081095074</v>
      </c>
      <c r="H10" s="69">
        <f>'Basic T2'!BR10</f>
        <v>10.214629939685109</v>
      </c>
      <c r="I10" s="69">
        <f>'Basic T2'!CC10</f>
        <v>6.0279710248434863</v>
      </c>
      <c r="J10" s="69">
        <f>'Basic T2'!CN10</f>
        <v>2.2010459805985505</v>
      </c>
      <c r="K10" s="309">
        <f t="shared" ref="K10:K32" si="12">SUM(B10:J10)</f>
        <v>102.59739140876425</v>
      </c>
      <c r="L10" s="97"/>
      <c r="M10" s="97">
        <f t="shared" si="0"/>
        <v>18.619460799469152</v>
      </c>
      <c r="N10" s="97">
        <f t="shared" si="1"/>
        <v>10.452544217905672</v>
      </c>
      <c r="O10" s="97">
        <f t="shared" si="2"/>
        <v>9.9762320852280677</v>
      </c>
      <c r="P10" s="97">
        <f t="shared" si="3"/>
        <v>3.5695545211531434</v>
      </c>
      <c r="Q10" s="97">
        <f t="shared" si="4"/>
        <v>9.9715280834147606</v>
      </c>
      <c r="R10" s="97">
        <f t="shared" si="5"/>
        <v>4.0189913311945809</v>
      </c>
      <c r="S10" s="97">
        <f t="shared" si="6"/>
        <v>3.0216404497020153</v>
      </c>
      <c r="T10" s="97">
        <f t="shared" si="7"/>
        <v>2.9015997651408929</v>
      </c>
      <c r="U10" s="97">
        <f t="shared" si="8"/>
        <v>2.0237526659989182</v>
      </c>
      <c r="V10" s="97">
        <f t="shared" si="9"/>
        <v>5.8999112350601797</v>
      </c>
      <c r="W10" s="97"/>
      <c r="X10" s="97">
        <f t="shared" si="10"/>
        <v>4.6973079465679382</v>
      </c>
      <c r="Y10" s="97">
        <f t="shared" si="11"/>
        <v>18.196934986812924</v>
      </c>
      <c r="Z10" s="97">
        <f t="shared" si="11"/>
        <v>32.745345001601393</v>
      </c>
      <c r="AA10" s="97">
        <f t="shared" si="11"/>
        <v>3.3480727417185503</v>
      </c>
      <c r="AB10" s="97">
        <f t="shared" si="11"/>
        <v>9.2613295668316855</v>
      </c>
      <c r="AC10" s="97">
        <f t="shared" si="11"/>
        <v>13.774288621673014</v>
      </c>
      <c r="AD10" s="97">
        <f t="shared" si="11"/>
        <v>9.9560327991073443</v>
      </c>
      <c r="AE10" s="97">
        <f t="shared" si="11"/>
        <v>5.8753648041860007</v>
      </c>
      <c r="AF10" s="97">
        <f t="shared" si="11"/>
        <v>2.1453235315011421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5.4850072533013368</v>
      </c>
      <c r="C11" s="69">
        <f>'Basic T2'!O11</f>
        <v>16.715009411906994</v>
      </c>
      <c r="D11" s="69">
        <f>'Basic T2'!Z11</f>
        <v>31.495424576541211</v>
      </c>
      <c r="E11" s="69">
        <f>'Basic T2'!AK11</f>
        <v>10.60339769210537</v>
      </c>
      <c r="F11" s="69">
        <f>'Basic T2'!AV11</f>
        <v>2.1150303629944287</v>
      </c>
      <c r="G11" s="69">
        <f>'Basic T2'!BG11</f>
        <v>8.9896222379200896</v>
      </c>
      <c r="H11" s="69">
        <f>'Basic T2'!BR11</f>
        <v>6.513553362805764</v>
      </c>
      <c r="I11" s="69">
        <f>'Basic T2'!CC11</f>
        <v>3.1310100318040064</v>
      </c>
      <c r="J11" s="69">
        <f>'Basic T2'!CN11</f>
        <v>1.0145373745153548</v>
      </c>
      <c r="K11" s="309">
        <f t="shared" si="12"/>
        <v>86.062592303894561</v>
      </c>
      <c r="L11" s="97"/>
      <c r="M11" s="97">
        <f t="shared" si="0"/>
        <v>21.1913661268099</v>
      </c>
      <c r="N11" s="97">
        <f t="shared" si="1"/>
        <v>9.358237798909407</v>
      </c>
      <c r="O11" s="97">
        <f t="shared" si="2"/>
        <v>9.3525087238738092</v>
      </c>
      <c r="P11" s="97">
        <f t="shared" si="3"/>
        <v>11.018636757922561</v>
      </c>
      <c r="Q11" s="97">
        <f t="shared" si="4"/>
        <v>2.2195690760481646</v>
      </c>
      <c r="R11" s="97">
        <f t="shared" si="5"/>
        <v>2.5565424836637298</v>
      </c>
      <c r="S11" s="97">
        <f t="shared" si="6"/>
        <v>1.9268065929516403</v>
      </c>
      <c r="T11" s="97">
        <f t="shared" si="7"/>
        <v>1.5071303321621674</v>
      </c>
      <c r="U11" s="97">
        <f t="shared" si="8"/>
        <v>0.9328168218787749</v>
      </c>
      <c r="V11" s="97">
        <f t="shared" si="9"/>
        <v>4.9490698377422531</v>
      </c>
      <c r="W11" s="97"/>
      <c r="X11" s="97">
        <f t="shared" si="10"/>
        <v>6.3732768284893107</v>
      </c>
      <c r="Y11" s="97">
        <f t="shared" si="11"/>
        <v>19.421921841355687</v>
      </c>
      <c r="Z11" s="97">
        <f t="shared" si="11"/>
        <v>36.595951543416341</v>
      </c>
      <c r="AA11" s="97">
        <f t="shared" si="11"/>
        <v>12.320565077407664</v>
      </c>
      <c r="AB11" s="97">
        <f t="shared" si="11"/>
        <v>2.4575489842626062</v>
      </c>
      <c r="AC11" s="97">
        <f t="shared" si="11"/>
        <v>10.445446735065737</v>
      </c>
      <c r="AD11" s="97">
        <f t="shared" si="11"/>
        <v>7.5683908518649261</v>
      </c>
      <c r="AE11" s="97">
        <f t="shared" si="11"/>
        <v>3.6380614945319509</v>
      </c>
      <c r="AF11" s="97">
        <f t="shared" si="11"/>
        <v>1.1788366436057776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6.9361305822778787</v>
      </c>
      <c r="C12" s="69">
        <f>'Basic T2'!O12</f>
        <v>40.604925555674214</v>
      </c>
      <c r="D12" s="69">
        <f>'Basic T2'!Z12</f>
        <v>20.006347253850244</v>
      </c>
      <c r="E12" s="69">
        <f>'Basic T2'!AK12</f>
        <v>1.5079115351591512</v>
      </c>
      <c r="F12" s="69">
        <f>'Basic T2'!AV12</f>
        <v>0.73827986670067236</v>
      </c>
      <c r="G12" s="69">
        <f>'Basic T2'!BG12</f>
        <v>3.1797489869806408</v>
      </c>
      <c r="H12" s="69">
        <f>'Basic T2'!BR12</f>
        <v>2.4890488642256163</v>
      </c>
      <c r="I12" s="69">
        <f>'Basic T2'!CC12</f>
        <v>1.7255739748316703</v>
      </c>
      <c r="J12" s="69">
        <f>'Basic T2'!CN12</f>
        <v>0.6953900253576849</v>
      </c>
      <c r="K12" s="309">
        <f t="shared" si="12"/>
        <v>77.883356645057773</v>
      </c>
      <c r="L12" s="97"/>
      <c r="M12" s="97">
        <f t="shared" si="0"/>
        <v>26.79779185049302</v>
      </c>
      <c r="N12" s="97">
        <f t="shared" si="1"/>
        <v>22.733492981842144</v>
      </c>
      <c r="O12" s="97">
        <f t="shared" si="2"/>
        <v>5.9408482260578364</v>
      </c>
      <c r="P12" s="97">
        <f t="shared" si="3"/>
        <v>1.5669627747123598</v>
      </c>
      <c r="Q12" s="97">
        <f t="shared" si="4"/>
        <v>0.77477051406381636</v>
      </c>
      <c r="R12" s="97">
        <f t="shared" si="5"/>
        <v>0.9042830897067311</v>
      </c>
      <c r="S12" s="97">
        <f t="shared" si="6"/>
        <v>0.73629791522930454</v>
      </c>
      <c r="T12" s="97">
        <f t="shared" si="7"/>
        <v>0.83061531309115977</v>
      </c>
      <c r="U12" s="97">
        <f t="shared" si="8"/>
        <v>0.63937665552264866</v>
      </c>
      <c r="V12" s="97">
        <f t="shared" si="9"/>
        <v>4.4787190452400001</v>
      </c>
      <c r="W12" s="97"/>
      <c r="X12" s="97">
        <f t="shared" si="10"/>
        <v>8.9057930744925375</v>
      </c>
      <c r="Y12" s="97">
        <f t="shared" si="11"/>
        <v>52.135561825776641</v>
      </c>
      <c r="Z12" s="97">
        <f t="shared" si="11"/>
        <v>25.68757705837757</v>
      </c>
      <c r="AA12" s="97">
        <f t="shared" si="11"/>
        <v>1.9361152370862005</v>
      </c>
      <c r="AB12" s="97">
        <f t="shared" si="11"/>
        <v>0.947930210642149</v>
      </c>
      <c r="AC12" s="97">
        <f t="shared" si="11"/>
        <v>4.0827066576905393</v>
      </c>
      <c r="AD12" s="97">
        <f t="shared" si="11"/>
        <v>3.1958674759860437</v>
      </c>
      <c r="AE12" s="97">
        <f t="shared" si="11"/>
        <v>2.2155875775818528</v>
      </c>
      <c r="AF12" s="97">
        <f t="shared" si="11"/>
        <v>0.89286088236646655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1.8779871916750115</v>
      </c>
      <c r="C13" s="69">
        <f>'Basic T2'!O13</f>
        <v>23.168478166776062</v>
      </c>
      <c r="D13" s="69">
        <f>'Basic T2'!Z13</f>
        <v>39.965344939626604</v>
      </c>
      <c r="E13" s="69">
        <f>'Basic T2'!AK13</f>
        <v>3.903895368893016</v>
      </c>
      <c r="F13" s="69">
        <f>'Basic T2'!AV13</f>
        <v>6.2947566886353234</v>
      </c>
      <c r="G13" s="69">
        <f>'Basic T2'!BG13</f>
        <v>15.377692938801344</v>
      </c>
      <c r="H13" s="69">
        <f>'Basic T2'!BR13</f>
        <v>9.80460142981069</v>
      </c>
      <c r="I13" s="69">
        <f>'Basic T2'!CC13</f>
        <v>6.043807113179577</v>
      </c>
      <c r="J13" s="69">
        <f>'Basic T2'!CN13</f>
        <v>2.4047361754617147</v>
      </c>
      <c r="K13" s="309">
        <f t="shared" si="12"/>
        <v>108.84130001285935</v>
      </c>
      <c r="L13" s="97"/>
      <c r="M13" s="97">
        <f t="shared" si="0"/>
        <v>7.2556174171495309</v>
      </c>
      <c r="N13" s="97">
        <f t="shared" si="1"/>
        <v>12.971343466255028</v>
      </c>
      <c r="O13" s="97">
        <f t="shared" si="2"/>
        <v>11.867636084476988</v>
      </c>
      <c r="P13" s="97">
        <f t="shared" si="3"/>
        <v>4.0567755977685334</v>
      </c>
      <c r="Q13" s="97">
        <f t="shared" si="4"/>
        <v>6.6058849706353424</v>
      </c>
      <c r="R13" s="97">
        <f t="shared" si="5"/>
        <v>4.3732344094446987</v>
      </c>
      <c r="S13" s="97">
        <f t="shared" si="6"/>
        <v>2.9003478783329752</v>
      </c>
      <c r="T13" s="97">
        <f t="shared" si="7"/>
        <v>2.9092225606067923</v>
      </c>
      <c r="U13" s="97">
        <f t="shared" si="8"/>
        <v>2.2110357025759497</v>
      </c>
      <c r="V13" s="97">
        <f t="shared" si="9"/>
        <v>6.2589701352735307</v>
      </c>
      <c r="W13" s="97"/>
      <c r="X13" s="97">
        <f t="shared" si="10"/>
        <v>1.7254362006454642</v>
      </c>
      <c r="Y13" s="97">
        <f t="shared" si="11"/>
        <v>21.286476883351042</v>
      </c>
      <c r="Z13" s="97">
        <f t="shared" si="11"/>
        <v>36.718915462149745</v>
      </c>
      <c r="AA13" s="97">
        <f t="shared" si="11"/>
        <v>3.5867776004437468</v>
      </c>
      <c r="AB13" s="97">
        <f t="shared" si="11"/>
        <v>5.7834265925633126</v>
      </c>
      <c r="AC13" s="97">
        <f t="shared" si="11"/>
        <v>14.128545815774441</v>
      </c>
      <c r="AD13" s="97">
        <f t="shared" si="11"/>
        <v>9.0081627366195551</v>
      </c>
      <c r="AE13" s="97">
        <f t="shared" si="11"/>
        <v>5.5528619305957525</v>
      </c>
      <c r="AF13" s="97">
        <f t="shared" si="11"/>
        <v>2.2093967778569352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0.57389868632475149</v>
      </c>
      <c r="C14" s="69">
        <f>'Basic T2'!O14</f>
        <v>3.5802938905709212</v>
      </c>
      <c r="D14" s="69">
        <f>'Basic T2'!Z14</f>
        <v>8.3314942593011931</v>
      </c>
      <c r="E14" s="69">
        <f>'Basic T2'!AK14</f>
        <v>1.6062028184638664</v>
      </c>
      <c r="F14" s="69">
        <f>'Basic T2'!AV14</f>
        <v>3.447656780166616</v>
      </c>
      <c r="G14" s="69">
        <f>'Basic T2'!BG14</f>
        <v>5.8935662040492547</v>
      </c>
      <c r="H14" s="69">
        <f>'Basic T2'!BR14</f>
        <v>4.7662158644008263</v>
      </c>
      <c r="I14" s="69">
        <f>'Basic T2'!CC14</f>
        <v>3.8620219141198491</v>
      </c>
      <c r="J14" s="69">
        <f>'Basic T2'!CN14</f>
        <v>1.2724573638091077</v>
      </c>
      <c r="K14" s="309">
        <f t="shared" si="12"/>
        <v>33.333807781206389</v>
      </c>
      <c r="L14" s="97"/>
      <c r="M14" s="97">
        <f t="shared" si="0"/>
        <v>2.2172618229963343</v>
      </c>
      <c r="N14" s="97">
        <f t="shared" si="1"/>
        <v>2.0045003141953148</v>
      </c>
      <c r="O14" s="97">
        <f t="shared" si="2"/>
        <v>2.4740219822614025</v>
      </c>
      <c r="P14" s="97">
        <f t="shared" si="3"/>
        <v>1.6691032374822394</v>
      </c>
      <c r="Q14" s="97">
        <f t="shared" si="4"/>
        <v>3.618062656675801</v>
      </c>
      <c r="R14" s="97">
        <f t="shared" si="5"/>
        <v>1.6760606822142459</v>
      </c>
      <c r="S14" s="97">
        <f t="shared" si="6"/>
        <v>1.4099180031899388</v>
      </c>
      <c r="T14" s="97">
        <f t="shared" si="7"/>
        <v>1.859007256802482</v>
      </c>
      <c r="U14" s="97">
        <f t="shared" si="8"/>
        <v>1.1699614660836644</v>
      </c>
      <c r="V14" s="97">
        <f t="shared" si="9"/>
        <v>1.91687629027648</v>
      </c>
      <c r="W14" s="97"/>
      <c r="X14" s="97">
        <f t="shared" si="10"/>
        <v>1.7216715536720524</v>
      </c>
      <c r="Y14" s="97">
        <f t="shared" si="11"/>
        <v>10.740728794234819</v>
      </c>
      <c r="Z14" s="97">
        <f t="shared" si="11"/>
        <v>24.994127025591396</v>
      </c>
      <c r="AA14" s="97">
        <f t="shared" si="11"/>
        <v>4.8185398710118079</v>
      </c>
      <c r="AB14" s="97">
        <f t="shared" si="11"/>
        <v>10.342823126586834</v>
      </c>
      <c r="AC14" s="97">
        <f t="shared" si="11"/>
        <v>17.680446958634139</v>
      </c>
      <c r="AD14" s="97">
        <f t="shared" si="11"/>
        <v>14.298444077211068</v>
      </c>
      <c r="AE14" s="97">
        <f t="shared" si="11"/>
        <v>11.585900835179288</v>
      </c>
      <c r="AF14" s="97">
        <f t="shared" si="11"/>
        <v>3.8173177578785933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0.13096511636073968</v>
      </c>
      <c r="C15" s="69">
        <f>'Basic T2'!O15</f>
        <v>4.0939427394457431</v>
      </c>
      <c r="D15" s="69">
        <f>'Basic T2'!Z15</f>
        <v>11.224347817183258</v>
      </c>
      <c r="E15" s="69">
        <f>'Basic T2'!AK15</f>
        <v>5.8362187675930972</v>
      </c>
      <c r="F15" s="69">
        <f>'Basic T2'!AV15</f>
        <v>1.6141489485269047</v>
      </c>
      <c r="G15" s="69">
        <f>'Basic T2'!BG15</f>
        <v>6.488637367149316</v>
      </c>
      <c r="H15" s="69">
        <f>'Basic T2'!BR15</f>
        <v>4.5679005098327323</v>
      </c>
      <c r="I15" s="69">
        <f>'Basic T2'!CC15</f>
        <v>1.5049437825173948</v>
      </c>
      <c r="J15" s="69">
        <f>'Basic T2'!CN15</f>
        <v>0.421935334119445</v>
      </c>
      <c r="K15" s="309">
        <f t="shared" si="12"/>
        <v>35.88304038272863</v>
      </c>
      <c r="L15" s="97"/>
      <c r="M15" s="97">
        <f t="shared" si="0"/>
        <v>0.50598469655081491</v>
      </c>
      <c r="N15" s="97">
        <f t="shared" si="1"/>
        <v>2.2920770635977106</v>
      </c>
      <c r="O15" s="97">
        <f t="shared" si="2"/>
        <v>3.3330495553373072</v>
      </c>
      <c r="P15" s="97">
        <f t="shared" si="3"/>
        <v>6.0647706053464292</v>
      </c>
      <c r="Q15" s="97">
        <f t="shared" si="4"/>
        <v>1.6939308073164598</v>
      </c>
      <c r="R15" s="97">
        <f t="shared" si="5"/>
        <v>1.845291898944492</v>
      </c>
      <c r="S15" s="97">
        <f t="shared" si="6"/>
        <v>1.3512533525174912</v>
      </c>
      <c r="T15" s="97">
        <f t="shared" si="7"/>
        <v>0.72441365559087112</v>
      </c>
      <c r="U15" s="97">
        <f t="shared" si="8"/>
        <v>0.38794862298658755</v>
      </c>
      <c r="V15" s="97">
        <f t="shared" si="9"/>
        <v>2.0634711096962062</v>
      </c>
      <c r="W15" s="97"/>
      <c r="X15" s="97">
        <f t="shared" si="10"/>
        <v>0.36497775819402511</v>
      </c>
      <c r="Y15" s="97">
        <f t="shared" si="11"/>
        <v>11.409130039650309</v>
      </c>
      <c r="Z15" s="97">
        <f t="shared" si="11"/>
        <v>31.280370050765839</v>
      </c>
      <c r="AA15" s="97">
        <f t="shared" si="11"/>
        <v>16.264560375441903</v>
      </c>
      <c r="AB15" s="97">
        <f t="shared" si="11"/>
        <v>4.4983617087916361</v>
      </c>
      <c r="AC15" s="97">
        <f t="shared" si="11"/>
        <v>18.082741311609851</v>
      </c>
      <c r="AD15" s="97">
        <f t="shared" si="11"/>
        <v>12.729970652184125</v>
      </c>
      <c r="AE15" s="97">
        <f t="shared" si="11"/>
        <v>4.1940252734039793</v>
      </c>
      <c r="AF15" s="97">
        <f t="shared" si="11"/>
        <v>1.1758628299583349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7.5670992547411345E-2</v>
      </c>
      <c r="C16" s="69">
        <f>'Basic T2'!O16</f>
        <v>0.98858401617280944</v>
      </c>
      <c r="D16" s="69">
        <f>'Basic T2'!Z16</f>
        <v>4.4969204527258242</v>
      </c>
      <c r="E16" s="69">
        <f>'Basic T2'!AK16</f>
        <v>1.270099176231434</v>
      </c>
      <c r="F16" s="69">
        <f>'Basic T2'!AV16</f>
        <v>0.99889671000966296</v>
      </c>
      <c r="G16" s="69">
        <f>'Basic T2'!BG16</f>
        <v>3.5821030971377268</v>
      </c>
      <c r="H16" s="69">
        <f>'Basic T2'!BR16</f>
        <v>4.2672942892477579</v>
      </c>
      <c r="I16" s="69">
        <f>'Basic T2'!CC16</f>
        <v>2.306594614487024</v>
      </c>
      <c r="J16" s="69">
        <f>'Basic T2'!CN16</f>
        <v>0.49700563843563256</v>
      </c>
      <c r="K16" s="309">
        <f t="shared" si="12"/>
        <v>18.483168986995281</v>
      </c>
      <c r="L16" s="97"/>
      <c r="M16" s="97">
        <f t="shared" si="0"/>
        <v>0.29235543987405543</v>
      </c>
      <c r="N16" s="97">
        <f t="shared" si="1"/>
        <v>0.55347885720936452</v>
      </c>
      <c r="O16" s="97">
        <f t="shared" si="2"/>
        <v>1.3353523037124122</v>
      </c>
      <c r="P16" s="97">
        <f t="shared" si="3"/>
        <v>1.3198374592561468</v>
      </c>
      <c r="Q16" s="97">
        <f t="shared" si="4"/>
        <v>1.0482687560876114</v>
      </c>
      <c r="R16" s="97">
        <f t="shared" si="5"/>
        <v>1.018707850711071</v>
      </c>
      <c r="S16" s="97">
        <f t="shared" si="6"/>
        <v>1.2623295323776489</v>
      </c>
      <c r="T16" s="97">
        <f t="shared" si="7"/>
        <v>1.110293059486724</v>
      </c>
      <c r="U16" s="97">
        <f t="shared" si="8"/>
        <v>0.45697204632094274</v>
      </c>
      <c r="V16" s="97">
        <f t="shared" si="9"/>
        <v>1.0628833235283792</v>
      </c>
      <c r="W16" s="97"/>
      <c r="X16" s="97">
        <f t="shared" si="10"/>
        <v>0.4094048623407236</v>
      </c>
      <c r="Y16" s="97">
        <f t="shared" si="11"/>
        <v>5.348563424748078</v>
      </c>
      <c r="Z16" s="97">
        <f t="shared" si="11"/>
        <v>24.329813009283463</v>
      </c>
      <c r="AA16" s="97">
        <f t="shared" si="11"/>
        <v>6.8716526756048877</v>
      </c>
      <c r="AB16" s="97">
        <f t="shared" si="11"/>
        <v>5.4043584772312832</v>
      </c>
      <c r="AC16" s="97">
        <f t="shared" si="11"/>
        <v>19.380351387027233</v>
      </c>
      <c r="AD16" s="97">
        <f t="shared" si="11"/>
        <v>23.087460230711613</v>
      </c>
      <c r="AE16" s="97">
        <f t="shared" si="11"/>
        <v>12.479432591402151</v>
      </c>
      <c r="AF16" s="97">
        <f t="shared" si="11"/>
        <v>2.6889633416505831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0.27280059641858329</v>
      </c>
      <c r="C17" s="69">
        <f>'Basic T2'!O17</f>
        <v>5.1315808942172874</v>
      </c>
      <c r="D17" s="69">
        <f>'Basic T2'!Z17</f>
        <v>10.922265152733663</v>
      </c>
      <c r="E17" s="69">
        <f>'Basic T2'!AK17</f>
        <v>1.5827032167103194</v>
      </c>
      <c r="F17" s="69">
        <f>'Basic T2'!AV17</f>
        <v>1.7287291381968901</v>
      </c>
      <c r="G17" s="69">
        <f>'Basic T2'!BG17</f>
        <v>4.8435910970786162</v>
      </c>
      <c r="H17" s="69">
        <f>'Basic T2'!BR17</f>
        <v>2.267542975651395</v>
      </c>
      <c r="I17" s="69">
        <f>'Basic T2'!CC17</f>
        <v>1.7474704515441086</v>
      </c>
      <c r="J17" s="69">
        <f>'Basic T2'!CN17</f>
        <v>1.1109436919954865</v>
      </c>
      <c r="K17" s="309">
        <f t="shared" si="12"/>
        <v>29.607627214546355</v>
      </c>
      <c r="L17" s="97"/>
      <c r="M17" s="97">
        <f t="shared" si="0"/>
        <v>1.0539671237150696</v>
      </c>
      <c r="N17" s="97">
        <f t="shared" si="1"/>
        <v>2.8730198774651319</v>
      </c>
      <c r="O17" s="97">
        <f t="shared" si="2"/>
        <v>3.2433466606285877</v>
      </c>
      <c r="P17" s="97">
        <f t="shared" si="3"/>
        <v>1.6446833691346661</v>
      </c>
      <c r="Q17" s="97">
        <f t="shared" si="4"/>
        <v>1.8141743036600173</v>
      </c>
      <c r="R17" s="97">
        <f t="shared" si="5"/>
        <v>1.3774601518786278</v>
      </c>
      <c r="S17" s="97">
        <f t="shared" si="6"/>
        <v>0.67077315743434041</v>
      </c>
      <c r="T17" s="97">
        <f t="shared" si="7"/>
        <v>0.84115531260747689</v>
      </c>
      <c r="U17" s="97">
        <f t="shared" si="8"/>
        <v>1.0214576516203231</v>
      </c>
      <c r="V17" s="97">
        <f t="shared" si="9"/>
        <v>1.7026005247113285</v>
      </c>
      <c r="W17" s="97"/>
      <c r="X17" s="97">
        <f t="shared" si="10"/>
        <v>0.92138621728037418</v>
      </c>
      <c r="Y17" s="97">
        <f t="shared" si="11"/>
        <v>17.331955907956445</v>
      </c>
      <c r="Z17" s="97">
        <f t="shared" si="11"/>
        <v>36.890038751121224</v>
      </c>
      <c r="AA17" s="97">
        <f t="shared" si="11"/>
        <v>5.345592894835999</v>
      </c>
      <c r="AB17" s="97">
        <f t="shared" si="11"/>
        <v>5.8387966238225193</v>
      </c>
      <c r="AC17" s="97">
        <f t="shared" si="11"/>
        <v>16.359268042590521</v>
      </c>
      <c r="AD17" s="97">
        <f t="shared" si="11"/>
        <v>7.6586447107701403</v>
      </c>
      <c r="AE17" s="97">
        <f t="shared" si="11"/>
        <v>5.9020955609896664</v>
      </c>
      <c r="AF17" s="97">
        <f t="shared" si="11"/>
        <v>3.7522212906330941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1.3566137994691281</v>
      </c>
      <c r="C18" s="69">
        <f>'Basic T2'!O18</f>
        <v>13.879333480508055</v>
      </c>
      <c r="D18" s="69">
        <f>'Basic T2'!Z18</f>
        <v>27.925222213128102</v>
      </c>
      <c r="E18" s="69">
        <f>'Basic T2'!AK18</f>
        <v>7.8278240256209486</v>
      </c>
      <c r="F18" s="69">
        <f>'Basic T2'!AV18</f>
        <v>6.8883729654903423</v>
      </c>
      <c r="G18" s="69">
        <f>'Basic T2'!BG18</f>
        <v>20.034681887813345</v>
      </c>
      <c r="H18" s="69">
        <f>'Basic T2'!BR18</f>
        <v>15.659204949607735</v>
      </c>
      <c r="I18" s="69">
        <f>'Basic T2'!CC18</f>
        <v>9.6259517059110884</v>
      </c>
      <c r="J18" s="69">
        <f>'Basic T2'!CN18</f>
        <v>3.4469370605777665</v>
      </c>
      <c r="K18" s="309">
        <f t="shared" si="12"/>
        <v>106.64414208812651</v>
      </c>
      <c r="L18" s="97"/>
      <c r="M18" s="97">
        <f t="shared" si="0"/>
        <v>5.2412874568086849</v>
      </c>
      <c r="N18" s="97">
        <f t="shared" si="1"/>
        <v>7.7706269856141725</v>
      </c>
      <c r="O18" s="97">
        <f t="shared" si="2"/>
        <v>8.2923436618448889</v>
      </c>
      <c r="P18" s="97">
        <f t="shared" si="3"/>
        <v>8.1343690058399094</v>
      </c>
      <c r="Q18" s="97">
        <f t="shared" si="4"/>
        <v>7.2288416686568517</v>
      </c>
      <c r="R18" s="97">
        <f t="shared" si="5"/>
        <v>5.6976271123861624</v>
      </c>
      <c r="S18" s="97">
        <f t="shared" si="6"/>
        <v>4.6322272432091056</v>
      </c>
      <c r="T18" s="97">
        <f t="shared" si="7"/>
        <v>4.6335092013575823</v>
      </c>
      <c r="U18" s="97">
        <f t="shared" si="8"/>
        <v>3.1692877510799433</v>
      </c>
      <c r="V18" s="97">
        <f t="shared" si="9"/>
        <v>6.1326215356908573</v>
      </c>
      <c r="W18" s="97"/>
      <c r="X18" s="97">
        <f t="shared" si="10"/>
        <v>1.2720940624643742</v>
      </c>
      <c r="Y18" s="97">
        <f t="shared" si="11"/>
        <v>13.014623408980796</v>
      </c>
      <c r="Z18" s="97">
        <f t="shared" si="11"/>
        <v>26.185425346712243</v>
      </c>
      <c r="AA18" s="97">
        <f t="shared" si="11"/>
        <v>7.340135025093403</v>
      </c>
      <c r="AB18" s="97">
        <f t="shared" si="11"/>
        <v>6.4592136338797328</v>
      </c>
      <c r="AC18" s="97">
        <f t="shared" si="11"/>
        <v>18.786481372092126</v>
      </c>
      <c r="AD18" s="97">
        <f t="shared" si="11"/>
        <v>14.683605346712419</v>
      </c>
      <c r="AE18" s="97">
        <f t="shared" si="11"/>
        <v>9.0262357757602683</v>
      </c>
      <c r="AF18" s="97">
        <f t="shared" si="11"/>
        <v>3.2321860283046338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1.1124777636899739</v>
      </c>
      <c r="C19" s="69">
        <f>'Basic T2'!O19</f>
        <v>11.582142461397524</v>
      </c>
      <c r="D19" s="69">
        <f>'Basic T2'!Z19</f>
        <v>35.137336819520279</v>
      </c>
      <c r="E19" s="69">
        <f>'Basic T2'!AK19</f>
        <v>12.40166733120209</v>
      </c>
      <c r="F19" s="69">
        <f>'Basic T2'!AV19</f>
        <v>12.283088444504846</v>
      </c>
      <c r="G19" s="69">
        <f>'Basic T2'!BG19</f>
        <v>36.26316702351405</v>
      </c>
      <c r="H19" s="69">
        <f>'Basic T2'!BR19</f>
        <v>41.47337889761689</v>
      </c>
      <c r="I19" s="69">
        <f>'Basic T2'!CC19</f>
        <v>17.970422441132829</v>
      </c>
      <c r="J19" s="69">
        <f>'Basic T2'!CN19</f>
        <v>7.6279543385497668</v>
      </c>
      <c r="K19" s="309">
        <f t="shared" si="12"/>
        <v>175.85163552112823</v>
      </c>
      <c r="L19" s="97"/>
      <c r="M19" s="97">
        <f t="shared" si="0"/>
        <v>4.2980660753182365</v>
      </c>
      <c r="N19" s="97">
        <f t="shared" si="1"/>
        <v>6.4844978966863813</v>
      </c>
      <c r="O19" s="97">
        <f t="shared" si="2"/>
        <v>10.433967903484751</v>
      </c>
      <c r="P19" s="97">
        <f t="shared" si="3"/>
        <v>12.887328334091574</v>
      </c>
      <c r="Q19" s="97">
        <f t="shared" si="4"/>
        <v>12.890199472686872</v>
      </c>
      <c r="R19" s="97">
        <f t="shared" si="5"/>
        <v>10.312816782972742</v>
      </c>
      <c r="S19" s="97">
        <f t="shared" si="6"/>
        <v>12.268446336561107</v>
      </c>
      <c r="T19" s="97">
        <f t="shared" si="7"/>
        <v>8.650169902903194</v>
      </c>
      <c r="U19" s="97">
        <f t="shared" si="8"/>
        <v>7.0135258712587882</v>
      </c>
      <c r="V19" s="97">
        <f t="shared" si="9"/>
        <v>10.112430987462556</v>
      </c>
      <c r="W19" s="97"/>
      <c r="X19" s="97">
        <f t="shared" si="10"/>
        <v>0.63262292693110145</v>
      </c>
      <c r="Y19" s="97">
        <f t="shared" si="11"/>
        <v>6.5863148938446763</v>
      </c>
      <c r="Z19" s="97">
        <f t="shared" si="11"/>
        <v>19.98123970550083</v>
      </c>
      <c r="AA19" s="97">
        <f t="shared" si="11"/>
        <v>7.0523468800562013</v>
      </c>
      <c r="AB19" s="97">
        <f t="shared" si="11"/>
        <v>6.9849156694531036</v>
      </c>
      <c r="AC19" s="97">
        <f t="shared" si="11"/>
        <v>20.621455647000282</v>
      </c>
      <c r="AD19" s="97">
        <f t="shared" si="11"/>
        <v>23.584300922031485</v>
      </c>
      <c r="AE19" s="97">
        <f t="shared" si="11"/>
        <v>10.219081777589563</v>
      </c>
      <c r="AF19" s="97">
        <f t="shared" si="11"/>
        <v>4.3377215775927676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8.4403623741566042E-2</v>
      </c>
      <c r="C20" s="69">
        <f>'Basic T2'!O20</f>
        <v>1.7704986904325426</v>
      </c>
      <c r="D20" s="69">
        <f>'Basic T2'!Z20</f>
        <v>5.3047878618292641</v>
      </c>
      <c r="E20" s="69">
        <f>'Basic T2'!AK20</f>
        <v>2.5224432363046732</v>
      </c>
      <c r="F20" s="69">
        <f>'Basic T2'!AV20</f>
        <v>2.0181053040639809</v>
      </c>
      <c r="G20" s="69">
        <f>'Basic T2'!BG20</f>
        <v>6.3707587990095673</v>
      </c>
      <c r="H20" s="69">
        <f>'Basic T2'!BR20</f>
        <v>7.2872236146969227</v>
      </c>
      <c r="I20" s="69">
        <f>'Basic T2'!CC20</f>
        <v>6.4036996980950667</v>
      </c>
      <c r="J20" s="69">
        <f>'Basic T2'!CN20</f>
        <v>2.7690937270993916</v>
      </c>
      <c r="K20" s="309">
        <f t="shared" si="12"/>
        <v>34.531014555272975</v>
      </c>
      <c r="L20" s="97"/>
      <c r="M20" s="97">
        <f t="shared" si="0"/>
        <v>0.32609402513742974</v>
      </c>
      <c r="N20" s="97">
        <f t="shared" si="1"/>
        <v>0.99124968221212151</v>
      </c>
      <c r="O20" s="97">
        <f t="shared" si="2"/>
        <v>1.5752470532818748</v>
      </c>
      <c r="P20" s="97">
        <f t="shared" si="3"/>
        <v>2.6212244952401829</v>
      </c>
      <c r="Q20" s="97">
        <f t="shared" si="4"/>
        <v>2.1178533431394477</v>
      </c>
      <c r="R20" s="97">
        <f t="shared" si="5"/>
        <v>1.8117686251753775</v>
      </c>
      <c r="S20" s="97">
        <f t="shared" si="6"/>
        <v>2.1556698353450829</v>
      </c>
      <c r="T20" s="97">
        <f t="shared" si="7"/>
        <v>3.0824590004574381</v>
      </c>
      <c r="U20" s="97">
        <f t="shared" si="8"/>
        <v>2.5460444088925107</v>
      </c>
      <c r="V20" s="97">
        <f t="shared" si="9"/>
        <v>1.9857222287552065</v>
      </c>
      <c r="W20" s="97"/>
      <c r="X20" s="97">
        <f t="shared" si="10"/>
        <v>0.2444284502746456</v>
      </c>
      <c r="Y20" s="97">
        <f t="shared" si="11"/>
        <v>5.1272709859090515</v>
      </c>
      <c r="Z20" s="97">
        <f t="shared" si="11"/>
        <v>15.362386336312293</v>
      </c>
      <c r="AA20" s="97">
        <f t="shared" si="11"/>
        <v>7.3048627988241064</v>
      </c>
      <c r="AB20" s="97">
        <f t="shared" si="11"/>
        <v>5.844326701822351</v>
      </c>
      <c r="AC20" s="97">
        <f t="shared" si="11"/>
        <v>18.44938204411007</v>
      </c>
      <c r="AD20" s="97">
        <f t="shared" si="11"/>
        <v>21.103415895969221</v>
      </c>
      <c r="AE20" s="97">
        <f t="shared" si="11"/>
        <v>18.544777153433522</v>
      </c>
      <c r="AF20" s="97">
        <f t="shared" si="11"/>
        <v>8.019149633344739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2.8583105457059579E-2</v>
      </c>
      <c r="C21" s="69">
        <f>'Basic T2'!O21</f>
        <v>0.20207438642985454</v>
      </c>
      <c r="D21" s="69">
        <f>'Basic T2'!Z21</f>
        <v>1.357154251392948</v>
      </c>
      <c r="E21" s="69">
        <f>'Basic T2'!AK21</f>
        <v>0.56243821113784642</v>
      </c>
      <c r="F21" s="69">
        <f>'Basic T2'!AV21</f>
        <v>0.98446577835963334</v>
      </c>
      <c r="G21" s="69">
        <f>'Basic T2'!BG21</f>
        <v>1.574252918191174</v>
      </c>
      <c r="H21" s="69">
        <f>'Basic T2'!BR21</f>
        <v>2.6922723754414157</v>
      </c>
      <c r="I21" s="69">
        <f>'Basic T2'!CC21</f>
        <v>2.4587473126152353</v>
      </c>
      <c r="J21" s="69">
        <f>'Basic T2'!CN21</f>
        <v>1.8115489369811322</v>
      </c>
      <c r="K21" s="309">
        <f t="shared" si="12"/>
        <v>11.671537276006299</v>
      </c>
      <c r="L21" s="97"/>
      <c r="M21" s="97">
        <f t="shared" si="0"/>
        <v>0.11043103952455076</v>
      </c>
      <c r="N21" s="97">
        <f t="shared" si="1"/>
        <v>0.11313545297391145</v>
      </c>
      <c r="O21" s="97">
        <f t="shared" si="2"/>
        <v>0.40300447275916301</v>
      </c>
      <c r="P21" s="97">
        <f t="shared" si="3"/>
        <v>0.5844638225648946</v>
      </c>
      <c r="Q21" s="97">
        <f t="shared" si="4"/>
        <v>1.0331245528698276</v>
      </c>
      <c r="R21" s="97">
        <f t="shared" si="5"/>
        <v>0.44769895317853892</v>
      </c>
      <c r="S21" s="97">
        <f t="shared" si="6"/>
        <v>0.79641447211350436</v>
      </c>
      <c r="T21" s="97">
        <f t="shared" si="7"/>
        <v>1.1835326671979827</v>
      </c>
      <c r="U21" s="97">
        <f t="shared" si="8"/>
        <v>1.6656294430551191</v>
      </c>
      <c r="V21" s="97">
        <f t="shared" si="9"/>
        <v>0.67117723910523208</v>
      </c>
      <c r="W21" s="97"/>
      <c r="X21" s="97">
        <f t="shared" si="10"/>
        <v>0.24489580747704201</v>
      </c>
      <c r="Y21" s="97">
        <f t="shared" si="11"/>
        <v>1.7313433667839786</v>
      </c>
      <c r="Z21" s="97">
        <f t="shared" si="11"/>
        <v>11.627896302768194</v>
      </c>
      <c r="AA21" s="97">
        <f t="shared" si="11"/>
        <v>4.8188871597409522</v>
      </c>
      <c r="AB21" s="97">
        <f t="shared" si="11"/>
        <v>8.4347567512245671</v>
      </c>
      <c r="AC21" s="97">
        <f t="shared" si="11"/>
        <v>13.487965475014468</v>
      </c>
      <c r="AD21" s="97">
        <f t="shared" si="11"/>
        <v>23.066990335335177</v>
      </c>
      <c r="AE21" s="97">
        <f t="shared" si="11"/>
        <v>21.066182238648135</v>
      </c>
      <c r="AF21" s="97">
        <f t="shared" si="11"/>
        <v>15.521082563007482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4.3844122254508643E-2</v>
      </c>
      <c r="C22" s="69">
        <f>'Basic T2'!O22</f>
        <v>1.1723004028765585</v>
      </c>
      <c r="D22" s="69">
        <f>'Basic T2'!Z22</f>
        <v>3.1290781971713226</v>
      </c>
      <c r="E22" s="69">
        <f>'Basic T2'!AK22</f>
        <v>1.1329918435417663</v>
      </c>
      <c r="F22" s="69">
        <f>'Basic T2'!AV22</f>
        <v>5.3187792525921935</v>
      </c>
      <c r="G22" s="69">
        <f>'Basic T2'!BG22</f>
        <v>29.047331507848135</v>
      </c>
      <c r="H22" s="69">
        <f>'Basic T2'!BR22</f>
        <v>17.045373490291219</v>
      </c>
      <c r="I22" s="69">
        <f>'Basic T2'!CC22</f>
        <v>8.5011798215148602</v>
      </c>
      <c r="J22" s="69">
        <f>'Basic T2'!CN22</f>
        <v>4.3290957841488584</v>
      </c>
      <c r="K22" s="309">
        <f t="shared" si="12"/>
        <v>69.719974422239417</v>
      </c>
      <c r="L22" s="97"/>
      <c r="M22" s="97">
        <f t="shared" si="0"/>
        <v>0.16939209089371507</v>
      </c>
      <c r="N22" s="97">
        <f t="shared" si="1"/>
        <v>0.65633621085855598</v>
      </c>
      <c r="O22" s="97">
        <f t="shared" si="2"/>
        <v>0.92917404766549561</v>
      </c>
      <c r="P22" s="97">
        <f t="shared" si="3"/>
        <v>1.1773608739555796</v>
      </c>
      <c r="Q22" s="97">
        <f t="shared" si="4"/>
        <v>5.5816683097949928</v>
      </c>
      <c r="R22" s="97">
        <f t="shared" si="5"/>
        <v>8.260718311791857</v>
      </c>
      <c r="S22" s="97">
        <f t="shared" si="6"/>
        <v>5.0422766485586594</v>
      </c>
      <c r="T22" s="97">
        <f t="shared" si="7"/>
        <v>4.092093553845257</v>
      </c>
      <c r="U22" s="97">
        <f t="shared" si="8"/>
        <v>3.9803889658649769</v>
      </c>
      <c r="V22" s="97">
        <f t="shared" si="9"/>
        <v>4.009279912030399</v>
      </c>
      <c r="W22" s="97"/>
      <c r="X22" s="97">
        <f t="shared" si="10"/>
        <v>6.2886027451730039E-2</v>
      </c>
      <c r="Y22" s="97">
        <f t="shared" si="11"/>
        <v>1.6814412406075347</v>
      </c>
      <c r="Z22" s="97">
        <f t="shared" si="11"/>
        <v>4.4880656126190477</v>
      </c>
      <c r="AA22" s="97">
        <f t="shared" si="11"/>
        <v>1.6250606127307503</v>
      </c>
      <c r="AB22" s="97">
        <f t="shared" si="11"/>
        <v>7.628773958493591</v>
      </c>
      <c r="AC22" s="97">
        <f t="shared" si="11"/>
        <v>41.662854509858455</v>
      </c>
      <c r="AD22" s="97">
        <f t="shared" si="11"/>
        <v>24.448335834234115</v>
      </c>
      <c r="AE22" s="97">
        <f t="shared" si="11"/>
        <v>12.193320338917303</v>
      </c>
      <c r="AF22" s="97">
        <f t="shared" si="11"/>
        <v>6.2092618650874813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1.3040409046833993E-2</v>
      </c>
      <c r="C23" s="69">
        <f>'Basic T2'!O23</f>
        <v>0.46233535492596023</v>
      </c>
      <c r="D23" s="69">
        <f>'Basic T2'!Z23</f>
        <v>1.5430187158815403</v>
      </c>
      <c r="E23" s="69">
        <f>'Basic T2'!AK23</f>
        <v>1.1777110656622354</v>
      </c>
      <c r="F23" s="69">
        <f>'Basic T2'!AV23</f>
        <v>1.6119996525078766</v>
      </c>
      <c r="G23" s="69">
        <f>'Basic T2'!BG23</f>
        <v>17.37905475273957</v>
      </c>
      <c r="H23" s="69">
        <f>'Basic T2'!BR23</f>
        <v>17.103025713009806</v>
      </c>
      <c r="I23" s="69">
        <f>'Basic T2'!CC23</f>
        <v>8.1430807491265256</v>
      </c>
      <c r="J23" s="69">
        <f>'Basic T2'!CN23</f>
        <v>6.064138827713446</v>
      </c>
      <c r="K23" s="309">
        <f t="shared" si="12"/>
        <v>53.497405240613801</v>
      </c>
      <c r="L23" s="97"/>
      <c r="M23" s="97">
        <f t="shared" si="0"/>
        <v>5.0381716886244078E-2</v>
      </c>
      <c r="N23" s="97">
        <f t="shared" si="1"/>
        <v>0.25884784672380851</v>
      </c>
      <c r="O23" s="97">
        <f t="shared" si="2"/>
        <v>0.45819658554885473</v>
      </c>
      <c r="P23" s="97">
        <f t="shared" si="3"/>
        <v>1.2238313430401422</v>
      </c>
      <c r="Q23" s="97">
        <f t="shared" si="4"/>
        <v>1.6916752789502603</v>
      </c>
      <c r="R23" s="97">
        <f t="shared" si="5"/>
        <v>4.9423980925339208</v>
      </c>
      <c r="S23" s="97">
        <f t="shared" si="6"/>
        <v>5.059331039095599</v>
      </c>
      <c r="T23" s="97">
        <f t="shared" si="7"/>
        <v>3.9197204319346146</v>
      </c>
      <c r="U23" s="97">
        <f t="shared" si="8"/>
        <v>5.5756750325748827</v>
      </c>
      <c r="V23" s="97">
        <f t="shared" si="9"/>
        <v>3.0763934432615838</v>
      </c>
      <c r="W23" s="97"/>
      <c r="X23" s="97">
        <f t="shared" si="10"/>
        <v>2.4375778578760044E-2</v>
      </c>
      <c r="Y23" s="97">
        <f t="shared" si="11"/>
        <v>0.86422014833528338</v>
      </c>
      <c r="Z23" s="97">
        <f t="shared" si="11"/>
        <v>2.8842870209154028</v>
      </c>
      <c r="AA23" s="97">
        <f t="shared" si="11"/>
        <v>2.2014358647214327</v>
      </c>
      <c r="AB23" s="97">
        <f t="shared" si="11"/>
        <v>3.0132296047960274</v>
      </c>
      <c r="AC23" s="97">
        <f t="shared" si="11"/>
        <v>32.485790057619198</v>
      </c>
      <c r="AD23" s="97">
        <f t="shared" si="11"/>
        <v>31.969822902785662</v>
      </c>
      <c r="AE23" s="97">
        <f t="shared" si="11"/>
        <v>15.221449923602117</v>
      </c>
      <c r="AF23" s="97">
        <f t="shared" si="11"/>
        <v>11.335388698646105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0.10162271572045119</v>
      </c>
      <c r="C24" s="69">
        <f>'Basic T2'!O24</f>
        <v>0.9891040611428169</v>
      </c>
      <c r="D24" s="69">
        <f>'Basic T2'!Z24</f>
        <v>2.235101354899081</v>
      </c>
      <c r="E24" s="69">
        <f>'Basic T2'!AK24</f>
        <v>0.88256474725841649</v>
      </c>
      <c r="F24" s="69">
        <f>'Basic T2'!AV24</f>
        <v>0.9712888026486548</v>
      </c>
      <c r="G24" s="69">
        <f>'Basic T2'!BG24</f>
        <v>6.5404425812849549</v>
      </c>
      <c r="H24" s="69">
        <f>'Basic T2'!BR24</f>
        <v>7.1591157976388686</v>
      </c>
      <c r="I24" s="69">
        <f>'Basic T2'!CC24</f>
        <v>5.4574073971440766</v>
      </c>
      <c r="J24" s="69">
        <f>'Basic T2'!CN24</f>
        <v>3.8943635294202497</v>
      </c>
      <c r="K24" s="309">
        <f t="shared" si="12"/>
        <v>28.231010987157571</v>
      </c>
      <c r="L24" s="97"/>
      <c r="M24" s="97">
        <f t="shared" si="0"/>
        <v>0.39262011446505013</v>
      </c>
      <c r="N24" s="97">
        <f t="shared" si="1"/>
        <v>0.55377001495720224</v>
      </c>
      <c r="O24" s="97">
        <f t="shared" si="2"/>
        <v>0.66370925940797265</v>
      </c>
      <c r="P24" s="97">
        <f t="shared" si="3"/>
        <v>0.91712681611749791</v>
      </c>
      <c r="Q24" s="97">
        <f t="shared" si="4"/>
        <v>1.0192962843420332</v>
      </c>
      <c r="R24" s="97">
        <f t="shared" si="5"/>
        <v>1.860024690524364</v>
      </c>
      <c r="S24" s="97">
        <f t="shared" si="6"/>
        <v>2.117773625278605</v>
      </c>
      <c r="T24" s="97">
        <f t="shared" si="7"/>
        <v>2.6269555637491768</v>
      </c>
      <c r="U24" s="97">
        <f t="shared" si="8"/>
        <v>3.5806742087641306</v>
      </c>
      <c r="V24" s="97">
        <f t="shared" si="9"/>
        <v>1.6234375612595751</v>
      </c>
      <c r="W24" s="97"/>
      <c r="X24" s="97">
        <f t="shared" si="10"/>
        <v>0.35996838996194597</v>
      </c>
      <c r="Y24" s="97">
        <f t="shared" ref="Y24:AG32" si="13">IF($K24&gt;0,C24/$K24*100,0)</f>
        <v>3.5036083602984158</v>
      </c>
      <c r="Z24" s="97">
        <f t="shared" si="13"/>
        <v>7.9171849563440713</v>
      </c>
      <c r="AA24" s="97">
        <f t="shared" si="13"/>
        <v>3.1262243766611819</v>
      </c>
      <c r="AB24" s="97">
        <f t="shared" si="13"/>
        <v>3.4405030804263403</v>
      </c>
      <c r="AC24" s="97">
        <f t="shared" si="13"/>
        <v>23.167581863292941</v>
      </c>
      <c r="AD24" s="97">
        <f t="shared" si="13"/>
        <v>25.359048604017708</v>
      </c>
      <c r="AE24" s="97">
        <f t="shared" si="13"/>
        <v>19.331250303528552</v>
      </c>
      <c r="AF24" s="97">
        <f t="shared" si="13"/>
        <v>13.794630065468837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8.8526065002377877E-2</v>
      </c>
      <c r="C25" s="69">
        <f>'Basic T2'!O25</f>
        <v>5.8237793484551927</v>
      </c>
      <c r="D25" s="69">
        <f>'Basic T2'!Z25</f>
        <v>17.444038031259517</v>
      </c>
      <c r="E25" s="69">
        <f>'Basic T2'!AK25</f>
        <v>14.30420035564987</v>
      </c>
      <c r="F25" s="69">
        <f>'Basic T2'!AV25</f>
        <v>7.6792201121824366</v>
      </c>
      <c r="G25" s="69">
        <f>'Basic T2'!BG25</f>
        <v>47.749126500552073</v>
      </c>
      <c r="H25" s="69">
        <f>'Basic T2'!BR25</f>
        <v>32.464578891544591</v>
      </c>
      <c r="I25" s="69">
        <f>'Basic T2'!CC25</f>
        <v>5.1665010285524202</v>
      </c>
      <c r="J25" s="69">
        <f>'Basic T2'!CN25</f>
        <v>1.8167883997221126</v>
      </c>
      <c r="K25" s="309">
        <f t="shared" si="12"/>
        <v>132.53675873292059</v>
      </c>
      <c r="L25" s="97"/>
      <c r="M25" s="97">
        <f t="shared" si="0"/>
        <v>0.34202110746563458</v>
      </c>
      <c r="N25" s="97">
        <f t="shared" si="1"/>
        <v>3.2605612529537615</v>
      </c>
      <c r="O25" s="97">
        <f t="shared" si="2"/>
        <v>5.1799751887916159</v>
      </c>
      <c r="P25" s="97">
        <f t="shared" si="3"/>
        <v>14.864366348232069</v>
      </c>
      <c r="Q25" s="97">
        <f t="shared" si="4"/>
        <v>8.0587776834729787</v>
      </c>
      <c r="R25" s="97">
        <f t="shared" si="5"/>
        <v>13.579288119757379</v>
      </c>
      <c r="S25" s="97">
        <f t="shared" si="6"/>
        <v>9.6035084325587832</v>
      </c>
      <c r="T25" s="97">
        <f t="shared" si="7"/>
        <v>2.4869260501193469</v>
      </c>
      <c r="U25" s="97">
        <f t="shared" si="8"/>
        <v>1.670446869307876</v>
      </c>
      <c r="V25" s="97">
        <f t="shared" si="9"/>
        <v>7.6215886307614351</v>
      </c>
      <c r="W25" s="97"/>
      <c r="X25" s="97">
        <f t="shared" si="10"/>
        <v>6.6793594357298133E-2</v>
      </c>
      <c r="Y25" s="97">
        <f t="shared" si="13"/>
        <v>4.3940861419365866</v>
      </c>
      <c r="Z25" s="97">
        <f t="shared" si="13"/>
        <v>13.161660355985921</v>
      </c>
      <c r="AA25" s="97">
        <f t="shared" si="13"/>
        <v>10.792628771369579</v>
      </c>
      <c r="AB25" s="97">
        <f t="shared" si="13"/>
        <v>5.7940304151070263</v>
      </c>
      <c r="AC25" s="97">
        <f t="shared" si="13"/>
        <v>36.027081812656206</v>
      </c>
      <c r="AD25" s="97">
        <f t="shared" si="13"/>
        <v>24.494773526916475</v>
      </c>
      <c r="AE25" s="97">
        <f t="shared" si="13"/>
        <v>3.8981646133082331</v>
      </c>
      <c r="AF25" s="97">
        <f t="shared" si="13"/>
        <v>1.3707807683626743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5.410787389416287E-2</v>
      </c>
      <c r="C26" s="69">
        <f>'Basic T2'!O26</f>
        <v>0.84552017978268201</v>
      </c>
      <c r="D26" s="69">
        <f>'Basic T2'!Z26</f>
        <v>3.4159485575896209</v>
      </c>
      <c r="E26" s="69">
        <f>'Basic T2'!AK26</f>
        <v>2.2515870762182923</v>
      </c>
      <c r="F26" s="69">
        <f>'Basic T2'!AV26</f>
        <v>2.5950251649098663</v>
      </c>
      <c r="G26" s="69">
        <f>'Basic T2'!BG26</f>
        <v>7.7300223423127052</v>
      </c>
      <c r="H26" s="69">
        <f>'Basic T2'!BR26</f>
        <v>8.3139383927836707</v>
      </c>
      <c r="I26" s="69">
        <f>'Basic T2'!CC26</f>
        <v>5.1616978592899443</v>
      </c>
      <c r="J26" s="69">
        <f>'Basic T2'!CN26</f>
        <v>2.7480651241884675</v>
      </c>
      <c r="K26" s="309">
        <f t="shared" si="12"/>
        <v>33.115912570969407</v>
      </c>
      <c r="L26" s="97"/>
      <c r="M26" s="97">
        <f t="shared" si="0"/>
        <v>0.20904617133265099</v>
      </c>
      <c r="N26" s="97">
        <f t="shared" si="1"/>
        <v>0.47338166023085937</v>
      </c>
      <c r="O26" s="97">
        <f t="shared" si="2"/>
        <v>1.0143596765149416</v>
      </c>
      <c r="P26" s="97">
        <f t="shared" si="3"/>
        <v>2.3397613521705232</v>
      </c>
      <c r="Q26" s="97">
        <f t="shared" si="4"/>
        <v>2.7232883784448538</v>
      </c>
      <c r="R26" s="97">
        <f t="shared" si="5"/>
        <v>2.1983271370883064</v>
      </c>
      <c r="S26" s="97">
        <f t="shared" si="6"/>
        <v>2.4593874366769417</v>
      </c>
      <c r="T26" s="97">
        <f t="shared" si="7"/>
        <v>2.4846140159794192</v>
      </c>
      <c r="U26" s="97">
        <f t="shared" si="8"/>
        <v>2.5267096509736224</v>
      </c>
      <c r="V26" s="97">
        <f t="shared" si="9"/>
        <v>1.9043461237557631</v>
      </c>
      <c r="W26" s="97"/>
      <c r="X26" s="97">
        <f t="shared" si="10"/>
        <v>0.16338934878574288</v>
      </c>
      <c r="Y26" s="97">
        <f t="shared" si="13"/>
        <v>2.5532141926352807</v>
      </c>
      <c r="Z26" s="97">
        <f t="shared" si="13"/>
        <v>10.315127358393147</v>
      </c>
      <c r="AA26" s="97">
        <f t="shared" si="13"/>
        <v>6.7991092541780471</v>
      </c>
      <c r="AB26" s="97">
        <f t="shared" si="13"/>
        <v>7.8361879937584993</v>
      </c>
      <c r="AC26" s="97">
        <f t="shared" si="13"/>
        <v>23.342320178393994</v>
      </c>
      <c r="AD26" s="97">
        <f t="shared" si="13"/>
        <v>25.105569339109699</v>
      </c>
      <c r="AE26" s="97">
        <f t="shared" si="13"/>
        <v>15.586760136016526</v>
      </c>
      <c r="AF26" s="97">
        <f t="shared" si="13"/>
        <v>8.2983221987290765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4.4895171617434218E-3</v>
      </c>
      <c r="C27" s="69">
        <f>'Basic T2'!O27</f>
        <v>6.1703777292828006E-2</v>
      </c>
      <c r="D27" s="69">
        <f>'Basic T2'!Z27</f>
        <v>0.27584808713301012</v>
      </c>
      <c r="E27" s="69">
        <f>'Basic T2'!AK27</f>
        <v>8.2965813859675039E-2</v>
      </c>
      <c r="F27" s="69">
        <f>'Basic T2'!AV27</f>
        <v>7.6596096611314834E-2</v>
      </c>
      <c r="G27" s="69">
        <f>'Basic T2'!BG27</f>
        <v>0.27084625543835056</v>
      </c>
      <c r="H27" s="69">
        <f>'Basic T2'!BR27</f>
        <v>0.43391469145679173</v>
      </c>
      <c r="I27" s="69">
        <f>'Basic T2'!CC27</f>
        <v>0.36459208745678517</v>
      </c>
      <c r="J27" s="69">
        <f>'Basic T2'!CN27</f>
        <v>0.15144121525782175</v>
      </c>
      <c r="K27" s="309">
        <f t="shared" si="12"/>
        <v>1.7223975416683206</v>
      </c>
      <c r="L27" s="97"/>
      <c r="M27" s="97">
        <f t="shared" si="0"/>
        <v>1.7345282788794606E-2</v>
      </c>
      <c r="N27" s="97">
        <f t="shared" si="1"/>
        <v>3.4546114020485727E-2</v>
      </c>
      <c r="O27" s="97">
        <f t="shared" si="2"/>
        <v>8.1912584956767023E-2</v>
      </c>
      <c r="P27" s="97">
        <f t="shared" si="3"/>
        <v>8.6214833470389468E-2</v>
      </c>
      <c r="Q27" s="97">
        <f t="shared" si="4"/>
        <v>8.038197954934978E-2</v>
      </c>
      <c r="R27" s="97">
        <f t="shared" si="5"/>
        <v>7.7025478962683067E-2</v>
      </c>
      <c r="S27" s="97">
        <f t="shared" si="6"/>
        <v>0.12835846145849023</v>
      </c>
      <c r="T27" s="97">
        <f t="shared" si="7"/>
        <v>0.17549857339672659</v>
      </c>
      <c r="U27" s="97">
        <f t="shared" si="8"/>
        <v>0.13924268998541731</v>
      </c>
      <c r="V27" s="97">
        <f t="shared" si="9"/>
        <v>9.9047280518487754E-2</v>
      </c>
      <c r="W27" s="97"/>
      <c r="X27" s="97">
        <f t="shared" si="10"/>
        <v>0.26065510737984787</v>
      </c>
      <c r="Y27" s="97">
        <f t="shared" si="13"/>
        <v>3.5824352857042228</v>
      </c>
      <c r="Z27" s="97">
        <f t="shared" si="13"/>
        <v>16.015355367136824</v>
      </c>
      <c r="AA27" s="97">
        <f t="shared" si="13"/>
        <v>4.8168794864462035</v>
      </c>
      <c r="AB27" s="97">
        <f t="shared" si="13"/>
        <v>4.4470625833060335</v>
      </c>
      <c r="AC27" s="97">
        <f t="shared" si="13"/>
        <v>15.72495599221582</v>
      </c>
      <c r="AD27" s="97">
        <f t="shared" si="13"/>
        <v>25.192482046653431</v>
      </c>
      <c r="AE27" s="97">
        <f t="shared" si="13"/>
        <v>21.167708304067826</v>
      </c>
      <c r="AF27" s="97">
        <f t="shared" si="13"/>
        <v>8.7924658270897922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0.2033216740391324</v>
      </c>
      <c r="C28" s="69">
        <f>'Basic T2'!O28</f>
        <v>3.3308957557588195</v>
      </c>
      <c r="D28" s="69">
        <f>'Basic T2'!Z28</f>
        <v>13.048386960921301</v>
      </c>
      <c r="E28" s="69">
        <f>'Basic T2'!AK28</f>
        <v>4.3431803995618381</v>
      </c>
      <c r="F28" s="69">
        <f>'Basic T2'!AV28</f>
        <v>3.6105568754463517</v>
      </c>
      <c r="G28" s="69">
        <f>'Basic T2'!BG28</f>
        <v>24.637334125023788</v>
      </c>
      <c r="H28" s="69">
        <f>'Basic T2'!BR28</f>
        <v>23.674752824872527</v>
      </c>
      <c r="I28" s="69">
        <f>'Basic T2'!CC28</f>
        <v>15.15338691275312</v>
      </c>
      <c r="J28" s="69">
        <f>'Basic T2'!CN28</f>
        <v>9.2277599474576419</v>
      </c>
      <c r="K28" s="309">
        <f t="shared" si="12"/>
        <v>97.229575475834523</v>
      </c>
      <c r="L28" s="97"/>
      <c r="M28" s="97">
        <f t="shared" si="0"/>
        <v>0.7855347927727605</v>
      </c>
      <c r="N28" s="97">
        <f t="shared" si="1"/>
        <v>1.8648696987011035</v>
      </c>
      <c r="O28" s="97">
        <f t="shared" si="2"/>
        <v>3.8746946429607227</v>
      </c>
      <c r="P28" s="97">
        <f t="shared" si="3"/>
        <v>4.5132634450305877</v>
      </c>
      <c r="Q28" s="97">
        <f t="shared" si="4"/>
        <v>3.7890143462091359</v>
      </c>
      <c r="R28" s="97">
        <f t="shared" si="5"/>
        <v>7.0065670956841579</v>
      </c>
      <c r="S28" s="97">
        <f t="shared" si="6"/>
        <v>7.003346297882346</v>
      </c>
      <c r="T28" s="97">
        <f t="shared" si="7"/>
        <v>7.2941730685036221</v>
      </c>
      <c r="U28" s="97">
        <f t="shared" si="8"/>
        <v>8.484467820970762</v>
      </c>
      <c r="V28" s="97">
        <f t="shared" si="9"/>
        <v>5.5912324558478481</v>
      </c>
      <c r="W28" s="97"/>
      <c r="X28" s="97">
        <f t="shared" si="10"/>
        <v>0.20911504863010127</v>
      </c>
      <c r="Y28" s="97">
        <f t="shared" si="13"/>
        <v>3.4258051004107095</v>
      </c>
      <c r="Z28" s="97">
        <f t="shared" si="13"/>
        <v>13.420183001996499</v>
      </c>
      <c r="AA28" s="97">
        <f t="shared" si="13"/>
        <v>4.4669334184651399</v>
      </c>
      <c r="AB28" s="97">
        <f t="shared" si="13"/>
        <v>3.713434783373831</v>
      </c>
      <c r="AC28" s="97">
        <f t="shared" si="13"/>
        <v>25.339341454953857</v>
      </c>
      <c r="AD28" s="97">
        <f t="shared" si="13"/>
        <v>24.349332709733634</v>
      </c>
      <c r="AE28" s="97">
        <f t="shared" si="13"/>
        <v>15.585162064725203</v>
      </c>
      <c r="AF28" s="97">
        <f t="shared" si="13"/>
        <v>9.4906924177110223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0.13904864125687735</v>
      </c>
      <c r="C29" s="69">
        <f>'Basic T2'!O29</f>
        <v>1.4102935202149103</v>
      </c>
      <c r="D29" s="69">
        <f>'Basic T2'!Z29</f>
        <v>5.6742369460591728</v>
      </c>
      <c r="E29" s="69">
        <f>'Basic T2'!AK29</f>
        <v>1.6563943559318388</v>
      </c>
      <c r="F29" s="69">
        <f>'Basic T2'!AV29</f>
        <v>2.8163757640848779</v>
      </c>
      <c r="G29" s="69">
        <f>'Basic T2'!BG29</f>
        <v>8.40574979968404</v>
      </c>
      <c r="H29" s="69">
        <f>'Basic T2'!BR29</f>
        <v>8.6554580378167572</v>
      </c>
      <c r="I29" s="69">
        <f>'Basic T2'!CC29</f>
        <v>4.1879151531984684</v>
      </c>
      <c r="J29" s="69">
        <f>'Basic T2'!CN29</f>
        <v>2.0173365143224764</v>
      </c>
      <c r="K29" s="309">
        <f t="shared" si="12"/>
        <v>34.962808732569414</v>
      </c>
      <c r="L29" s="97"/>
      <c r="M29" s="97">
        <f t="shared" si="0"/>
        <v>0.53721545482668287</v>
      </c>
      <c r="N29" s="97">
        <f t="shared" si="1"/>
        <v>0.78958149548098011</v>
      </c>
      <c r="O29" s="97">
        <f t="shared" si="2"/>
        <v>1.6849542831333184</v>
      </c>
      <c r="P29" s="97">
        <f t="shared" si="3"/>
        <v>1.7212603229505141</v>
      </c>
      <c r="Q29" s="97">
        <f t="shared" si="4"/>
        <v>2.9555795802590956</v>
      </c>
      <c r="R29" s="97">
        <f t="shared" si="5"/>
        <v>2.3904960521357963</v>
      </c>
      <c r="S29" s="97">
        <f t="shared" si="6"/>
        <v>2.5604140602446335</v>
      </c>
      <c r="T29" s="97">
        <f t="shared" si="7"/>
        <v>2.0158779089795265</v>
      </c>
      <c r="U29" s="97">
        <f t="shared" si="8"/>
        <v>1.8548409188466204</v>
      </c>
      <c r="V29" s="97">
        <f t="shared" si="9"/>
        <v>2.0105527559536518</v>
      </c>
      <c r="W29" s="97"/>
      <c r="X29" s="97">
        <f>IF($K29&gt;0,B29/$K29*100,0)</f>
        <v>0.39770443593494059</v>
      </c>
      <c r="Y29" s="97">
        <f t="shared" si="13"/>
        <v>4.0336962942601318</v>
      </c>
      <c r="Z29" s="97">
        <f t="shared" si="13"/>
        <v>16.229350992540162</v>
      </c>
      <c r="AA29" s="97">
        <f t="shared" si="13"/>
        <v>4.7375895014659779</v>
      </c>
      <c r="AB29" s="97">
        <f t="shared" si="13"/>
        <v>8.0553475712644858</v>
      </c>
      <c r="AC29" s="97">
        <f t="shared" si="13"/>
        <v>24.041975185631209</v>
      </c>
      <c r="AD29" s="97">
        <f t="shared" si="13"/>
        <v>24.756186220684874</v>
      </c>
      <c r="AE29" s="97">
        <f t="shared" si="13"/>
        <v>11.978199993117942</v>
      </c>
      <c r="AF29" s="97">
        <f t="shared" si="13"/>
        <v>5.7699498051002909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9.5975732403282499E-2</v>
      </c>
      <c r="C30" s="69">
        <f>'Basic T2'!O30</f>
        <v>0.61322550222301297</v>
      </c>
      <c r="D30" s="69">
        <f>'Basic T2'!Z30</f>
        <v>1.7759889917274649</v>
      </c>
      <c r="E30" s="69">
        <f>'Basic T2'!AK30</f>
        <v>0.81681303732506272</v>
      </c>
      <c r="F30" s="69">
        <f>'Basic T2'!AV30</f>
        <v>1.8158761266825081</v>
      </c>
      <c r="G30" s="69">
        <f>'Basic T2'!BG30</f>
        <v>12.458327424219462</v>
      </c>
      <c r="H30" s="69">
        <f>'Basic T2'!BR30</f>
        <v>15.456748086052999</v>
      </c>
      <c r="I30" s="69">
        <f>'Basic T2'!CC30</f>
        <v>12.512368557497258</v>
      </c>
      <c r="J30" s="69">
        <f>'Basic T2'!CN30</f>
        <v>7.3130266171599922</v>
      </c>
      <c r="K30" s="309">
        <f t="shared" si="12"/>
        <v>52.858350075291042</v>
      </c>
      <c r="L30" s="97"/>
      <c r="M30" s="97">
        <f t="shared" si="0"/>
        <v>0.37080295261643387</v>
      </c>
      <c r="N30" s="97">
        <f t="shared" si="1"/>
        <v>0.34332676295537201</v>
      </c>
      <c r="O30" s="97">
        <f t="shared" si="2"/>
        <v>0.52737668286607531</v>
      </c>
      <c r="P30" s="97">
        <f t="shared" si="3"/>
        <v>0.84880020713749837</v>
      </c>
      <c r="Q30" s="97">
        <f t="shared" si="4"/>
        <v>1.9056286695630908</v>
      </c>
      <c r="R30" s="97">
        <f t="shared" si="5"/>
        <v>3.5430013066688226</v>
      </c>
      <c r="S30" s="97">
        <f t="shared" si="6"/>
        <v>4.5723374721798038</v>
      </c>
      <c r="T30" s="97">
        <f t="shared" si="7"/>
        <v>6.0229031490298182</v>
      </c>
      <c r="U30" s="97">
        <f t="shared" si="8"/>
        <v>6.7239654434542748</v>
      </c>
      <c r="V30" s="97">
        <f t="shared" si="9"/>
        <v>3.0396442754909412</v>
      </c>
      <c r="W30" s="97"/>
      <c r="X30" s="97">
        <f t="shared" si="10"/>
        <v>0.18157156299160943</v>
      </c>
      <c r="Y30" s="97">
        <f t="shared" si="13"/>
        <v>1.1601298590469418</v>
      </c>
      <c r="Z30" s="97">
        <f t="shared" si="13"/>
        <v>3.3599024358455369</v>
      </c>
      <c r="AA30" s="97">
        <f t="shared" si="13"/>
        <v>1.5452866692993639</v>
      </c>
      <c r="AB30" s="97">
        <f t="shared" si="13"/>
        <v>3.435362859597372</v>
      </c>
      <c r="AC30" s="97">
        <f t="shared" si="13"/>
        <v>23.569270335668655</v>
      </c>
      <c r="AD30" s="97">
        <f t="shared" si="13"/>
        <v>29.241828517228637</v>
      </c>
      <c r="AE30" s="97">
        <f t="shared" si="13"/>
        <v>23.671507982513138</v>
      </c>
      <c r="AF30" s="97">
        <f t="shared" si="13"/>
        <v>13.835139777808751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0.1572665634453306</v>
      </c>
      <c r="C31" s="69">
        <f>'Basic T2'!O31</f>
        <v>0.89954299471861987</v>
      </c>
      <c r="D31" s="69">
        <f>'Basic T2'!Z31</f>
        <v>3.2305558820429314</v>
      </c>
      <c r="E31" s="69">
        <f>'Basic T2'!AK31</f>
        <v>1.5083746834117628</v>
      </c>
      <c r="F31" s="69">
        <f>'Basic T2'!AV31</f>
        <v>2.3530806062843728</v>
      </c>
      <c r="G31" s="69">
        <f>'Basic T2'!BG31</f>
        <v>13.488978162221336</v>
      </c>
      <c r="H31" s="69">
        <f>'Basic T2'!BR31</f>
        <v>21.305210646875175</v>
      </c>
      <c r="I31" s="69">
        <f>'Basic T2'!CC31</f>
        <v>17.412919087617905</v>
      </c>
      <c r="J31" s="69">
        <f>'Basic T2'!CN31</f>
        <v>12.183690514636664</v>
      </c>
      <c r="K31" s="309">
        <f t="shared" si="12"/>
        <v>72.539619141254093</v>
      </c>
      <c r="L31" s="97"/>
      <c r="M31" s="97">
        <f t="shared" si="0"/>
        <v>0.60760053206297671</v>
      </c>
      <c r="N31" s="97">
        <f t="shared" si="1"/>
        <v>0.50362743133864252</v>
      </c>
      <c r="O31" s="97">
        <f t="shared" si="2"/>
        <v>0.9593076605886609</v>
      </c>
      <c r="P31" s="97">
        <f t="shared" si="3"/>
        <v>1.5674440602878685</v>
      </c>
      <c r="Q31" s="97">
        <f t="shared" si="4"/>
        <v>2.4693853282385323</v>
      </c>
      <c r="R31" s="97">
        <f t="shared" si="5"/>
        <v>3.8361062145042828</v>
      </c>
      <c r="S31" s="97">
        <f t="shared" si="6"/>
        <v>6.3024002494606908</v>
      </c>
      <c r="T31" s="97">
        <f t="shared" si="7"/>
        <v>8.3818123422982698</v>
      </c>
      <c r="U31" s="97">
        <f t="shared" si="8"/>
        <v>11.202299442193633</v>
      </c>
      <c r="V31" s="97">
        <f t="shared" si="9"/>
        <v>4.1714249074164291</v>
      </c>
      <c r="W31" s="97"/>
      <c r="X31" s="97">
        <f t="shared" si="10"/>
        <v>0.2168009224574097</v>
      </c>
      <c r="Y31" s="97">
        <f t="shared" si="13"/>
        <v>1.2400712953385769</v>
      </c>
      <c r="Z31" s="97">
        <f t="shared" si="13"/>
        <v>4.4535054364597269</v>
      </c>
      <c r="AA31" s="97">
        <f t="shared" si="13"/>
        <v>2.0793804837526824</v>
      </c>
      <c r="AB31" s="97">
        <f t="shared" si="13"/>
        <v>3.2438557496452991</v>
      </c>
      <c r="AC31" s="97">
        <f t="shared" si="13"/>
        <v>18.595325315886587</v>
      </c>
      <c r="AD31" s="97">
        <f t="shared" si="13"/>
        <v>29.370447348762909</v>
      </c>
      <c r="AE31" s="97">
        <f t="shared" si="13"/>
        <v>24.004701559998932</v>
      </c>
      <c r="AF31" s="97">
        <f t="shared" si="13"/>
        <v>16.79591188769788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9.8876422641472426E-4</v>
      </c>
      <c r="C32" s="69">
        <f>'Basic T2'!O32</f>
        <v>0.27216313332345737</v>
      </c>
      <c r="D32" s="69">
        <f>'Basic T2'!Z32</f>
        <v>0.91647428750997106</v>
      </c>
      <c r="E32" s="69">
        <f>'Basic T2'!AK32</f>
        <v>0.65381637568795614</v>
      </c>
      <c r="F32" s="69">
        <f>'Basic T2'!AV32</f>
        <v>0.76357809710656921</v>
      </c>
      <c r="G32" s="69">
        <f>'Basic T2'!BG32</f>
        <v>3.622946392865527</v>
      </c>
      <c r="H32" s="69">
        <f>'Basic T2'!BR32</f>
        <v>6.5323336455076513</v>
      </c>
      <c r="I32" s="69">
        <f>'Basic T2'!CC32</f>
        <v>8.4542716724998694</v>
      </c>
      <c r="J32" s="69">
        <f>'Basic T2'!CN32</f>
        <v>6.0831452879883505</v>
      </c>
      <c r="K32" s="309">
        <f t="shared" si="12"/>
        <v>27.299717656715771</v>
      </c>
      <c r="L32" s="97"/>
      <c r="M32" s="97">
        <f t="shared" si="0"/>
        <v>3.8200979082452353E-3</v>
      </c>
      <c r="N32" s="97">
        <f t="shared" si="1"/>
        <v>0.15237606267351897</v>
      </c>
      <c r="O32" s="97">
        <f t="shared" si="2"/>
        <v>0.27214536347375479</v>
      </c>
      <c r="P32" s="97">
        <f t="shared" si="3"/>
        <v>0.67942044232206755</v>
      </c>
      <c r="Q32" s="97">
        <f t="shared" si="4"/>
        <v>0.80131914942627602</v>
      </c>
      <c r="R32" s="97">
        <f t="shared" si="5"/>
        <v>1.0303232020503639</v>
      </c>
      <c r="S32" s="97">
        <f t="shared" si="6"/>
        <v>1.9323620817166702</v>
      </c>
      <c r="T32" s="97">
        <f t="shared" si="7"/>
        <v>4.0695140368561837</v>
      </c>
      <c r="U32" s="97">
        <f t="shared" si="8"/>
        <v>5.5931505305842801</v>
      </c>
      <c r="V32" s="97">
        <f t="shared" si="9"/>
        <v>1.5698831003910816</v>
      </c>
      <c r="W32" s="97"/>
      <c r="X32" s="97">
        <f t="shared" si="10"/>
        <v>3.6218844416198081E-3</v>
      </c>
      <c r="Y32" s="97">
        <f t="shared" si="13"/>
        <v>0.99694486494626755</v>
      </c>
      <c r="Z32" s="97">
        <f t="shared" si="13"/>
        <v>3.3570833919760963</v>
      </c>
      <c r="AA32" s="97">
        <f t="shared" si="13"/>
        <v>2.3949565483037749</v>
      </c>
      <c r="AB32" s="97">
        <f t="shared" si="13"/>
        <v>2.7970182941387596</v>
      </c>
      <c r="AC32" s="97">
        <f t="shared" si="13"/>
        <v>13.271003159896333</v>
      </c>
      <c r="AD32" s="97">
        <f t="shared" si="13"/>
        <v>23.928209542858358</v>
      </c>
      <c r="AE32" s="97">
        <f t="shared" si="13"/>
        <v>30.968348386636542</v>
      </c>
      <c r="AF32" s="97">
        <f t="shared" si="13"/>
        <v>22.282813926802234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0.11387363985180186</v>
      </c>
      <c r="C33" s="69">
        <f>'Basic T2'!O33</f>
        <v>3.0514561409080265</v>
      </c>
      <c r="D33" s="69">
        <f>'Basic T2'!Z33</f>
        <v>10.562463882605913</v>
      </c>
      <c r="E33" s="69">
        <f>'Basic T2'!AK33</f>
        <v>5.0237657908398141</v>
      </c>
      <c r="F33" s="69">
        <f>'Basic T2'!AV33</f>
        <v>4.5694409858282885</v>
      </c>
      <c r="G33" s="69">
        <f>'Basic T2'!BG33</f>
        <v>23.05051088398724</v>
      </c>
      <c r="H33" s="69">
        <f>'Basic T2'!BR33</f>
        <v>41.65437025843805</v>
      </c>
      <c r="I33" s="69">
        <f>'Basic T2'!CC33</f>
        <v>35.723308309428781</v>
      </c>
      <c r="J33" s="69">
        <f>'Basic T2'!CN33</f>
        <v>21.102804602256047</v>
      </c>
      <c r="K33" s="309">
        <f t="shared" ref="K33" si="14">SUM(B33:J33)</f>
        <v>144.85199449414395</v>
      </c>
      <c r="L33" s="97"/>
      <c r="M33" s="97">
        <f t="shared" si="0"/>
        <v>0.43995165053603075</v>
      </c>
      <c r="N33" s="97">
        <f t="shared" si="1"/>
        <v>1.7084197499295204</v>
      </c>
      <c r="O33" s="97">
        <f t="shared" si="2"/>
        <v>3.1365043315292351</v>
      </c>
      <c r="P33" s="97">
        <f t="shared" si="3"/>
        <v>5.220501202869662</v>
      </c>
      <c r="Q33" s="97">
        <f t="shared" si="4"/>
        <v>4.7952928167954747</v>
      </c>
      <c r="R33" s="97">
        <f t="shared" si="5"/>
        <v>6.5552932910227613</v>
      </c>
      <c r="S33" s="97">
        <f t="shared" si="6"/>
        <v>12.321986290542121</v>
      </c>
      <c r="T33" s="97">
        <f t="shared" si="7"/>
        <v>17.195627280472138</v>
      </c>
      <c r="U33" s="97">
        <f t="shared" si="8"/>
        <v>19.402982695643754</v>
      </c>
      <c r="V33" s="97">
        <f t="shared" si="9"/>
        <v>8.329782053931158</v>
      </c>
      <c r="W33" s="97"/>
      <c r="X33" s="97">
        <f t="shared" ref="X33" si="15">IF($K33&gt;0,B33/$K33*100,0)</f>
        <v>7.8613787990613776E-2</v>
      </c>
      <c r="Y33" s="97">
        <f t="shared" ref="Y33" si="16">IF($K33&gt;0,C33/$K33*100,0)</f>
        <v>2.106602778625454</v>
      </c>
      <c r="Z33" s="97">
        <f t="shared" ref="Z33" si="17">IF($K33&gt;0,D33/$K33*100,0)</f>
        <v>7.2919008947667132</v>
      </c>
      <c r="AA33" s="97">
        <f t="shared" ref="AA33" si="18">IF($K33&gt;0,E33/$K33*100,0)</f>
        <v>3.468206156486795</v>
      </c>
      <c r="AB33" s="97">
        <f t="shared" ref="AB33" si="19">IF($K33&gt;0,F33/$K33*100,0)</f>
        <v>3.1545585559838605</v>
      </c>
      <c r="AC33" s="97">
        <f t="shared" ref="AC33" si="20">IF($K33&gt;0,G33/$K33*100,0)</f>
        <v>15.913147046738885</v>
      </c>
      <c r="AD33" s="97">
        <f t="shared" ref="AD33" si="21">IF($K33&gt;0,H33/$K33*100,0)</f>
        <v>28.756504460918585</v>
      </c>
      <c r="AE33" s="97">
        <f t="shared" ref="AE33" si="22">IF($K33&gt;0,I33/$K33*100,0)</f>
        <v>24.661937472233422</v>
      </c>
      <c r="AF33" s="97">
        <f>IF($K33&gt;0,J33/$K33*100,0)</f>
        <v>14.568528846255676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25.883216874640624</v>
      </c>
      <c r="C35" s="310">
        <f t="shared" ref="C35:K35" si="24">SUM(C8:C33)</f>
        <v>178.61278769657821</v>
      </c>
      <c r="D35" s="310">
        <f t="shared" si="24"/>
        <v>336.75910396259758</v>
      </c>
      <c r="E35" s="310">
        <f t="shared" si="24"/>
        <v>96.231484212249498</v>
      </c>
      <c r="F35" s="310">
        <f t="shared" si="24"/>
        <v>95.290134730122389</v>
      </c>
      <c r="G35" s="310">
        <f t="shared" si="24"/>
        <v>351.6320301877887</v>
      </c>
      <c r="H35" s="310">
        <f t="shared" si="24"/>
        <v>338.04915276046307</v>
      </c>
      <c r="I35" s="310">
        <f t="shared" si="24"/>
        <v>207.74646790581011</v>
      </c>
      <c r="J35" s="310">
        <f t="shared" si="24"/>
        <v>108.76062166974941</v>
      </c>
      <c r="K35" s="310">
        <f t="shared" si="24"/>
        <v>1738.9649999999999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1.4884265568680581</v>
      </c>
      <c r="Y35" s="98">
        <f t="shared" ref="Y35:AG35" si="26">IF($K35&gt;0,C35/$K35*100,0)</f>
        <v>10.271212341627244</v>
      </c>
      <c r="Z35" s="98">
        <f t="shared" si="26"/>
        <v>19.365490620144605</v>
      </c>
      <c r="AA35" s="98">
        <f t="shared" si="26"/>
        <v>5.5338367484250401</v>
      </c>
      <c r="AB35" s="98">
        <f t="shared" si="26"/>
        <v>5.4797040038254012</v>
      </c>
      <c r="AC35" s="98">
        <f t="shared" si="26"/>
        <v>20.220765236090934</v>
      </c>
      <c r="AD35" s="98">
        <f t="shared" si="26"/>
        <v>19.439675482856934</v>
      </c>
      <c r="AE35" s="98">
        <f t="shared" si="26"/>
        <v>11.946558320944362</v>
      </c>
      <c r="AF35" s="98">
        <f t="shared" si="26"/>
        <v>6.2543306892174035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automation\Data\Results\Workbooks\LSIPs\WW_LSIP\[WW_LSIP_MainTables.Main.xlsm]Manager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automation\Data\Results\Workbooks\LSIPs\WW_LSIP\[WW_LSIP_MainTables.Main.xlsm]Manager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automation\Data\Results\Workbooks\LSIPs\WW_LSIP\[WW_LSIP_MainTables.Main.xlsm]Manager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automation\Data\Results\Workbooks\LSIPs\WW_LSIP\[WW_LSIP_MainTables.Main.xlsm]Manager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automation\Data\Results\Workbooks\LSIPs\WW_LSIP\[WW_LSIP_MainTables.Main.xlsm]Manager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automation\Data\Results\Workbooks\LSIPs\WW_LSIP\[WW_LSIP_MainTables.Main.xlsm]Manager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automation\Data\Results\Workbooks\LSIPs\WW_LSIP\[WW_LSIP_MainTables.Main.xlsm]Manager</v>
      </c>
      <c r="Y79" s="91" t="str">
        <f ca="1">CELL("filename")</f>
        <v>M:\IE\Projects\Nuffield via NFER AI and automation\Data\Results\Workbooks\LSIPs\WW_LSIP\[WW_LSIP_MainTables.Main.xlsm]Manager</v>
      </c>
      <c r="AW79" s="91" t="str">
        <f ca="1">CELL("filename")</f>
        <v>M:\IE\Projects\Nuffield via NFER AI and automation\Data\Results\Workbooks\LSIPs\WW_LSIP\[WW_LSIP_MainTables.Main.xlsm]Manager</v>
      </c>
      <c r="BU79" s="91" t="str">
        <f ca="1">CELL("filename")</f>
        <v>M:\IE\Projects\Nuffield via NFER AI and automation\Data\Results\Workbooks\LSIPs\WW_LSIP\[WW_LSIP_MainTables.Main.xlsm]Manager</v>
      </c>
      <c r="CS79" s="91" t="str">
        <f ca="1">CELL("filename")</f>
        <v>M:\IE\Projects\Nuffield via NFER AI and automation\Data\Results\Workbooks\LSIPs\WW_LSIP\[WW_LSIP_MainTables.Main.xlsm]Manager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automation\Data\Results\Workbooks\LSIPs\WW_LSIP\[WW_LSIP_MainTables.Main.xlsm]Manager</v>
      </c>
      <c r="Y96" s="91" t="str">
        <f ca="1">CELL("filename")</f>
        <v>M:\IE\Projects\Nuffield via NFER AI and automation\Data\Results\Workbooks\LSIPs\WW_LSIP\[WW_LSIP_MainTables.Main.xlsm]Manager</v>
      </c>
      <c r="AW96" s="91" t="str">
        <f ca="1">CELL("filename")</f>
        <v>M:\IE\Projects\Nuffield via NFER AI and automation\Data\Results\Workbooks\LSIPs\WW_LSIP\[WW_LSIP_MainTables.Main.xlsm]Manager</v>
      </c>
      <c r="BU96" s="91" t="str">
        <f ca="1">CELL("filename")</f>
        <v>M:\IE\Projects\Nuffield via NFER AI and automation\Data\Results\Workbooks\LSIPs\WW_LSIP\[WW_LSIP_MainTables.Main.xlsm]Manager</v>
      </c>
      <c r="CS96" s="91" t="str">
        <f ca="1">CELL("filename")</f>
        <v>M:\IE\Projects\Nuffield via NFER AI and automation\Data\Results\Workbooks\LSIPs\WW_LSIP\[WW_LSIP_MainTables.Main.xlsm]Manager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912A4DF-91EB-420A-B79C-1E231A96778A}"/>
</file>

<file path=customXml/itemProps2.xml><?xml version="1.0" encoding="utf-8"?>
<ds:datastoreItem xmlns:ds="http://schemas.openxmlformats.org/officeDocument/2006/customXml" ds:itemID="{44FC3268-B8A6-4478-A02C-2C71A42B8E67}"/>
</file>

<file path=customXml/itemProps3.xml><?xml version="1.0" encoding="utf-8"?>
<ds:datastoreItem xmlns:ds="http://schemas.openxmlformats.org/officeDocument/2006/customXml" ds:itemID="{EE6DD38A-4001-45E7-97AC-1E37C03450F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2023-03-09T10:33:30Z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